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05"/>
  <workbookPr/>
  <mc:AlternateContent xmlns:mc="http://schemas.openxmlformats.org/markup-compatibility/2006">
    <mc:Choice Requires="x15">
      <x15ac:absPath xmlns:x15ac="http://schemas.microsoft.com/office/spreadsheetml/2010/11/ac" url="C:\Users\kmccab01\OneDrive - Temple University\Documents\Katie McCabe\LSC Eviction project\State dataset\Data\"/>
    </mc:Choice>
  </mc:AlternateContent>
  <xr:revisionPtr revIDLastSave="0" documentId="8_{151894D6-DD6C-4666-BC0D-F48126A61F01}" xr6:coauthVersionLast="47" xr6:coauthVersionMax="47" xr10:uidLastSave="{00000000-0000-0000-0000-000000000000}"/>
  <bookViews>
    <workbookView xWindow="0" yWindow="0" windowWidth="23040" windowHeight="9192" xr2:uid="{00000000-000D-0000-FFFF-FFFF00000000}"/>
  </bookViews>
  <sheets>
    <sheet name="Summary Data" sheetId="1" r:id="rId1"/>
    <sheet name="Statistical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1" l="1"/>
  <c r="AE2" i="1"/>
  <c r="AH2" i="1"/>
  <c r="AK2" i="1"/>
  <c r="AN2" i="1"/>
  <c r="AQ2" i="1"/>
  <c r="AT2" i="1"/>
  <c r="AW2" i="1"/>
  <c r="AZ2" i="1"/>
  <c r="BC2" i="1"/>
  <c r="BF2" i="1"/>
  <c r="BL2" i="1"/>
  <c r="BO2" i="1"/>
  <c r="BR2" i="1"/>
  <c r="BU2" i="1"/>
  <c r="BX2" i="1"/>
  <c r="CD2" i="1"/>
  <c r="CJ2" i="1"/>
  <c r="CM2" i="1"/>
  <c r="CP2" i="1"/>
  <c r="CV2" i="1"/>
  <c r="CY2" i="1"/>
  <c r="DE2" i="1"/>
  <c r="DH2" i="1"/>
  <c r="DK2" i="1"/>
  <c r="DQ2" i="1"/>
  <c r="DW2" i="1"/>
  <c r="DZ2" i="1"/>
  <c r="EC2" i="1"/>
  <c r="EF2" i="1"/>
  <c r="EI2" i="1"/>
  <c r="EL2" i="1"/>
  <c r="EO2" i="1"/>
  <c r="ER2" i="1"/>
  <c r="J3" i="1"/>
  <c r="AB3" i="1"/>
  <c r="AE3" i="1"/>
  <c r="AH3" i="1"/>
  <c r="AK3" i="1"/>
  <c r="AN3" i="1"/>
  <c r="AQ3" i="1"/>
  <c r="AT3" i="1"/>
  <c r="AW3" i="1"/>
  <c r="AZ3" i="1"/>
  <c r="BC3" i="1"/>
  <c r="BF3" i="1"/>
  <c r="BL3" i="1"/>
  <c r="BO3" i="1"/>
  <c r="BR3" i="1"/>
  <c r="BU3" i="1"/>
  <c r="BX3" i="1"/>
  <c r="CJ3" i="1"/>
  <c r="CM3" i="1"/>
  <c r="CP3" i="1"/>
  <c r="CY3" i="1"/>
  <c r="DE3" i="1"/>
  <c r="DH3" i="1"/>
  <c r="DK3" i="1"/>
  <c r="DW3" i="1"/>
  <c r="DZ3" i="1"/>
  <c r="EC3" i="1"/>
  <c r="EF3" i="1"/>
  <c r="EI3" i="1"/>
  <c r="EL3" i="1"/>
  <c r="EO3" i="1"/>
  <c r="ER3" i="1"/>
  <c r="V4" i="1"/>
  <c r="AB4" i="1"/>
  <c r="AE4" i="1"/>
  <c r="AH4" i="1"/>
  <c r="AK4" i="1"/>
  <c r="AN4" i="1"/>
  <c r="AQ4" i="1"/>
  <c r="AT4" i="1"/>
  <c r="AW4" i="1"/>
  <c r="AZ4" i="1"/>
  <c r="BC4" i="1"/>
  <c r="BF4" i="1"/>
  <c r="BL4" i="1"/>
  <c r="BO4" i="1"/>
  <c r="BR4" i="1"/>
  <c r="BU4" i="1"/>
  <c r="BX4" i="1"/>
  <c r="CJ4" i="1"/>
  <c r="CM4" i="1"/>
  <c r="CP4" i="1"/>
  <c r="CV4" i="1"/>
  <c r="CY4" i="1"/>
  <c r="DE4" i="1"/>
  <c r="DH4" i="1"/>
  <c r="DK4" i="1"/>
  <c r="DQ4" i="1"/>
  <c r="DW4" i="1"/>
  <c r="DZ4" i="1"/>
  <c r="EC4" i="1"/>
  <c r="EF4" i="1"/>
  <c r="EI4" i="1"/>
  <c r="EL4" i="1"/>
  <c r="EO4" i="1"/>
  <c r="ER4" i="1"/>
  <c r="J5" i="1"/>
  <c r="S5" i="1"/>
  <c r="AB5" i="1"/>
  <c r="AE5" i="1"/>
  <c r="AH5" i="1"/>
  <c r="AK5" i="1"/>
  <c r="AN5" i="1"/>
  <c r="AQ5" i="1"/>
  <c r="AT5" i="1"/>
  <c r="AW5" i="1"/>
  <c r="AZ5" i="1"/>
  <c r="BC5" i="1"/>
  <c r="BF5" i="1"/>
  <c r="BL5" i="1"/>
  <c r="BO5" i="1"/>
  <c r="BR5" i="1"/>
  <c r="BU5" i="1"/>
  <c r="BX5" i="1"/>
  <c r="CJ5" i="1"/>
  <c r="CM5" i="1"/>
  <c r="CP5" i="1"/>
  <c r="CV5" i="1"/>
  <c r="CY5" i="1"/>
  <c r="DE5" i="1"/>
  <c r="DH5" i="1"/>
  <c r="DK5" i="1"/>
  <c r="DQ5" i="1"/>
  <c r="DW5" i="1"/>
  <c r="DZ5" i="1"/>
  <c r="EC5" i="1"/>
  <c r="EF5" i="1"/>
  <c r="EI5" i="1"/>
  <c r="EL5" i="1"/>
  <c r="EO5" i="1"/>
  <c r="ER5" i="1"/>
  <c r="J6" i="1"/>
  <c r="AB6" i="1"/>
  <c r="AE6" i="1"/>
  <c r="AH6" i="1"/>
  <c r="AK6" i="1"/>
  <c r="AN6" i="1"/>
  <c r="AQ6" i="1"/>
  <c r="AT6" i="1"/>
  <c r="AW6" i="1"/>
  <c r="AZ6" i="1"/>
  <c r="BC6" i="1"/>
  <c r="BF6" i="1"/>
  <c r="BL6" i="1"/>
  <c r="BO6" i="1"/>
  <c r="BR6" i="1"/>
  <c r="BU6" i="1"/>
  <c r="BX6" i="1"/>
  <c r="CD6" i="1"/>
  <c r="CG6" i="1"/>
  <c r="CJ6" i="1"/>
  <c r="CM6" i="1"/>
  <c r="CP6" i="1"/>
  <c r="CY6" i="1"/>
  <c r="DE6" i="1"/>
  <c r="DH6" i="1"/>
  <c r="DK6" i="1"/>
  <c r="DQ6" i="1"/>
  <c r="DW6" i="1"/>
  <c r="DZ6" i="1"/>
  <c r="EC6" i="1"/>
  <c r="EF6" i="1"/>
  <c r="EI6" i="1"/>
  <c r="EL6" i="1"/>
  <c r="EO6" i="1"/>
  <c r="ER6" i="1"/>
  <c r="J7" i="1"/>
  <c r="AB7" i="1"/>
  <c r="AE7" i="1"/>
  <c r="AH7" i="1"/>
  <c r="AN7" i="1"/>
  <c r="AQ7" i="1"/>
  <c r="AT7" i="1"/>
  <c r="AW7" i="1"/>
  <c r="AZ7" i="1"/>
  <c r="BC7" i="1"/>
  <c r="BF7" i="1"/>
  <c r="BL7" i="1"/>
  <c r="BO7" i="1"/>
  <c r="BR7" i="1"/>
  <c r="BU7" i="1"/>
  <c r="BX7" i="1"/>
  <c r="CD7" i="1"/>
  <c r="CG7" i="1"/>
  <c r="CJ7" i="1"/>
  <c r="CM7" i="1"/>
  <c r="CP7" i="1"/>
  <c r="CV7" i="1"/>
  <c r="CY7" i="1"/>
  <c r="DE7" i="1"/>
  <c r="DH7" i="1"/>
  <c r="DK7" i="1"/>
  <c r="DW7" i="1"/>
  <c r="DZ7" i="1"/>
  <c r="EC7" i="1"/>
  <c r="EF7" i="1"/>
  <c r="EI7" i="1"/>
  <c r="EL7" i="1"/>
  <c r="EO7" i="1"/>
  <c r="ER7" i="1"/>
  <c r="EX7" i="1"/>
  <c r="FD7" i="1"/>
  <c r="FG7" i="1"/>
  <c r="J8" i="1"/>
  <c r="V8" i="1"/>
  <c r="AB8" i="1"/>
  <c r="AE8" i="1"/>
  <c r="AH8" i="1"/>
  <c r="AK8" i="1"/>
  <c r="AN8" i="1"/>
  <c r="AQ8" i="1"/>
  <c r="AT8" i="1"/>
  <c r="AW8" i="1"/>
  <c r="AZ8" i="1"/>
  <c r="BC8" i="1"/>
  <c r="BF8" i="1"/>
  <c r="BL8" i="1"/>
  <c r="BO8" i="1"/>
  <c r="BR8" i="1"/>
  <c r="BU8" i="1"/>
  <c r="BX8" i="1"/>
  <c r="CJ8" i="1"/>
  <c r="CM8" i="1"/>
  <c r="CP8" i="1"/>
  <c r="CY8" i="1"/>
  <c r="DE8" i="1"/>
  <c r="DH8" i="1"/>
  <c r="DK8" i="1"/>
  <c r="DQ8" i="1"/>
  <c r="DW8" i="1"/>
  <c r="DZ8" i="1"/>
  <c r="EC8" i="1"/>
  <c r="EF8" i="1"/>
  <c r="EI8" i="1"/>
  <c r="EL8" i="1"/>
  <c r="EO8" i="1"/>
  <c r="ER8" i="1"/>
  <c r="EX8" i="1"/>
  <c r="FD8" i="1"/>
  <c r="FG8" i="1"/>
  <c r="J9" i="1"/>
  <c r="AB9" i="1"/>
  <c r="AE9" i="1"/>
  <c r="AH9" i="1"/>
  <c r="AK9" i="1"/>
  <c r="AN9" i="1"/>
  <c r="AQ9" i="1"/>
  <c r="AT9" i="1"/>
  <c r="AW9" i="1"/>
  <c r="AZ9" i="1"/>
  <c r="BC9" i="1"/>
  <c r="BF9" i="1"/>
  <c r="BL9" i="1"/>
  <c r="BO9" i="1"/>
  <c r="BR9" i="1"/>
  <c r="BU9" i="1"/>
  <c r="BX9" i="1"/>
  <c r="CD9" i="1"/>
  <c r="CG9" i="1"/>
  <c r="CJ9" i="1"/>
  <c r="CM9" i="1"/>
  <c r="CP9" i="1"/>
  <c r="CV9" i="1"/>
  <c r="CY9" i="1"/>
  <c r="DE9" i="1"/>
  <c r="DH9" i="1"/>
  <c r="DK9" i="1"/>
  <c r="DQ9" i="1"/>
  <c r="DW9" i="1"/>
  <c r="DZ9" i="1"/>
  <c r="EC9" i="1"/>
  <c r="EF9" i="1"/>
  <c r="EI9" i="1"/>
  <c r="EL9" i="1"/>
  <c r="EO9" i="1"/>
  <c r="ER9" i="1"/>
  <c r="J10" i="1"/>
  <c r="S10" i="1"/>
  <c r="AB10" i="1"/>
  <c r="AE10" i="1"/>
  <c r="AH10" i="1"/>
  <c r="AN10" i="1"/>
  <c r="AQ10" i="1"/>
  <c r="AT10" i="1"/>
  <c r="AW10" i="1"/>
  <c r="AZ10" i="1"/>
  <c r="BC10" i="1"/>
  <c r="BF10" i="1"/>
  <c r="BL10" i="1"/>
  <c r="BO10" i="1"/>
  <c r="BR10" i="1"/>
  <c r="BU10" i="1"/>
  <c r="BX10" i="1"/>
  <c r="CJ10" i="1"/>
  <c r="CM10" i="1"/>
  <c r="CP10" i="1"/>
  <c r="CV10" i="1"/>
  <c r="CY10" i="1"/>
  <c r="DE10" i="1"/>
  <c r="DH10" i="1"/>
  <c r="DK10" i="1"/>
  <c r="DQ10" i="1"/>
  <c r="DW10" i="1"/>
  <c r="DZ10" i="1"/>
  <c r="EC10" i="1"/>
  <c r="EF10" i="1"/>
  <c r="EI10" i="1"/>
  <c r="EL10" i="1"/>
  <c r="EO10" i="1"/>
  <c r="ER10" i="1"/>
  <c r="S11" i="1"/>
  <c r="V11" i="1"/>
  <c r="AB11" i="1"/>
  <c r="AE11" i="1"/>
  <c r="AH11" i="1"/>
  <c r="AN11" i="1"/>
  <c r="AQ11" i="1"/>
  <c r="AT11" i="1"/>
  <c r="AW11" i="1"/>
  <c r="AZ11" i="1"/>
  <c r="BC11" i="1"/>
  <c r="BF11" i="1"/>
  <c r="BL11" i="1"/>
  <c r="BO11" i="1"/>
  <c r="BR11" i="1"/>
  <c r="BU11" i="1"/>
  <c r="BX11" i="1"/>
  <c r="CJ11" i="1"/>
  <c r="CM11" i="1"/>
  <c r="CP11" i="1"/>
  <c r="CV11" i="1"/>
  <c r="CY11" i="1"/>
  <c r="DE11" i="1"/>
  <c r="DH11" i="1"/>
  <c r="DK11" i="1"/>
  <c r="DW11" i="1"/>
  <c r="DZ11" i="1"/>
  <c r="EC11" i="1"/>
  <c r="EF11" i="1"/>
  <c r="EI11" i="1"/>
  <c r="EL11" i="1"/>
  <c r="EO11" i="1"/>
  <c r="ER11" i="1"/>
  <c r="J13" i="1"/>
  <c r="V13" i="1"/>
  <c r="AB13" i="1"/>
  <c r="AE13" i="1"/>
  <c r="AH13" i="1"/>
  <c r="AK13" i="1"/>
  <c r="AN13" i="1"/>
  <c r="AQ13" i="1"/>
  <c r="AT13" i="1"/>
  <c r="AW13" i="1"/>
  <c r="AZ13" i="1"/>
  <c r="BC13" i="1"/>
  <c r="BF13" i="1"/>
  <c r="BL13" i="1"/>
  <c r="BO13" i="1"/>
  <c r="BR13" i="1"/>
  <c r="BU13" i="1"/>
  <c r="BX13" i="1"/>
  <c r="CD13" i="1"/>
  <c r="CG13" i="1"/>
  <c r="CJ13" i="1"/>
  <c r="CM13" i="1"/>
  <c r="CP13" i="1"/>
  <c r="CV13" i="1"/>
  <c r="CY13" i="1"/>
  <c r="DE13" i="1"/>
  <c r="DH13" i="1"/>
  <c r="DK13" i="1"/>
  <c r="DW13" i="1"/>
  <c r="DZ13" i="1"/>
  <c r="EC13" i="1"/>
  <c r="EF13" i="1"/>
  <c r="EI13" i="1"/>
  <c r="EL13" i="1"/>
  <c r="EO13" i="1"/>
  <c r="ER13" i="1"/>
  <c r="J14" i="1"/>
  <c r="V14" i="1"/>
  <c r="AB14" i="1"/>
  <c r="AE14" i="1"/>
  <c r="AH14" i="1"/>
  <c r="AK14" i="1"/>
  <c r="AN14" i="1"/>
  <c r="AQ14" i="1"/>
  <c r="AT14" i="1"/>
  <c r="AW14" i="1"/>
  <c r="AZ14" i="1"/>
  <c r="BC14" i="1"/>
  <c r="BF14" i="1"/>
  <c r="BO14" i="1"/>
  <c r="BR14" i="1"/>
  <c r="BU14" i="1"/>
  <c r="BX14" i="1"/>
  <c r="CD14" i="1"/>
  <c r="CG14" i="1"/>
  <c r="CJ14" i="1"/>
  <c r="CM14" i="1"/>
  <c r="CP14" i="1"/>
  <c r="CV14" i="1"/>
  <c r="CY14" i="1"/>
  <c r="DE14" i="1"/>
  <c r="DH14" i="1"/>
  <c r="DK14" i="1"/>
  <c r="DQ14" i="1"/>
  <c r="DW14" i="1"/>
  <c r="DZ14" i="1"/>
  <c r="EC14" i="1"/>
  <c r="EF14" i="1"/>
  <c r="EI14" i="1"/>
  <c r="EL14" i="1"/>
  <c r="EO14" i="1"/>
  <c r="ER14" i="1"/>
  <c r="J15" i="1"/>
  <c r="V15" i="1"/>
  <c r="AB15" i="1"/>
  <c r="AE15" i="1"/>
  <c r="AH15" i="1"/>
  <c r="AK15" i="1"/>
  <c r="AN15" i="1"/>
  <c r="AQ15" i="1"/>
  <c r="AT15" i="1"/>
  <c r="AW15" i="1"/>
  <c r="AZ15" i="1"/>
  <c r="BC15" i="1"/>
  <c r="BF15" i="1"/>
  <c r="BL15" i="1"/>
  <c r="BO15" i="1"/>
  <c r="BR15" i="1"/>
  <c r="BU15" i="1"/>
  <c r="BX15" i="1"/>
  <c r="CJ15" i="1"/>
  <c r="CM15" i="1"/>
  <c r="CP15" i="1"/>
  <c r="CV15" i="1"/>
  <c r="CY15" i="1"/>
  <c r="DE15" i="1"/>
  <c r="DH15" i="1"/>
  <c r="DK15" i="1"/>
  <c r="DQ15" i="1"/>
  <c r="DW15" i="1"/>
  <c r="DZ15" i="1"/>
  <c r="EC15" i="1"/>
  <c r="EF15" i="1"/>
  <c r="EI15" i="1"/>
  <c r="EL15" i="1"/>
  <c r="EO15" i="1"/>
  <c r="ER15" i="1"/>
  <c r="S16" i="1"/>
  <c r="AB16" i="1"/>
  <c r="AE16" i="1"/>
  <c r="AH16" i="1"/>
  <c r="AK16" i="1"/>
  <c r="AN16" i="1"/>
  <c r="AQ16" i="1"/>
  <c r="AT16" i="1"/>
  <c r="AW16" i="1"/>
  <c r="AZ16" i="1"/>
  <c r="BC16" i="1"/>
  <c r="BF16" i="1"/>
  <c r="BL16" i="1"/>
  <c r="BO16" i="1"/>
  <c r="BR16" i="1"/>
  <c r="BU16" i="1"/>
  <c r="BX16" i="1"/>
  <c r="CJ16" i="1"/>
  <c r="CM16" i="1"/>
  <c r="CP16" i="1"/>
  <c r="CV16" i="1"/>
  <c r="CY16" i="1"/>
  <c r="DE16" i="1"/>
  <c r="DH16" i="1"/>
  <c r="DK16" i="1"/>
  <c r="DQ16" i="1"/>
  <c r="DW16" i="1"/>
  <c r="DZ16" i="1"/>
  <c r="EC16" i="1"/>
  <c r="EF16" i="1"/>
  <c r="EI16" i="1"/>
  <c r="EL16" i="1"/>
  <c r="EO16" i="1"/>
  <c r="ER16" i="1"/>
  <c r="J17" i="1"/>
  <c r="V17" i="1"/>
  <c r="AB17" i="1"/>
  <c r="AE17" i="1"/>
  <c r="AH17" i="1"/>
  <c r="AK17" i="1"/>
  <c r="AN17" i="1"/>
  <c r="AQ17" i="1"/>
  <c r="AT17" i="1"/>
  <c r="AW17" i="1"/>
  <c r="AZ17" i="1"/>
  <c r="BC17" i="1"/>
  <c r="BF17" i="1"/>
  <c r="BL17" i="1"/>
  <c r="BO17" i="1"/>
  <c r="BR17" i="1"/>
  <c r="BU17" i="1"/>
  <c r="BX17" i="1"/>
  <c r="CJ17" i="1"/>
  <c r="CM17" i="1"/>
  <c r="CP17" i="1"/>
  <c r="CY17" i="1"/>
  <c r="DE17" i="1"/>
  <c r="DH17" i="1"/>
  <c r="DK17" i="1"/>
  <c r="DW17" i="1"/>
  <c r="DZ17" i="1"/>
  <c r="EC17" i="1"/>
  <c r="EF17" i="1"/>
  <c r="EI17" i="1"/>
  <c r="EL17" i="1"/>
  <c r="EO17" i="1"/>
  <c r="ER17" i="1"/>
  <c r="J18" i="1"/>
  <c r="V18" i="1"/>
  <c r="AB18" i="1"/>
  <c r="AE18" i="1"/>
  <c r="AH18" i="1"/>
  <c r="AK18" i="1"/>
  <c r="AN18" i="1"/>
  <c r="AQ18" i="1"/>
  <c r="AT18" i="1"/>
  <c r="AW18" i="1"/>
  <c r="AZ18" i="1"/>
  <c r="BC18" i="1"/>
  <c r="BF18" i="1"/>
  <c r="BL18" i="1"/>
  <c r="BO18" i="1"/>
  <c r="BR18" i="1"/>
  <c r="BU18" i="1"/>
  <c r="BX18" i="1"/>
  <c r="CJ18" i="1"/>
  <c r="CM18" i="1"/>
  <c r="CP18" i="1"/>
  <c r="CV18" i="1"/>
  <c r="CY18" i="1"/>
  <c r="DE18" i="1"/>
  <c r="DH18" i="1"/>
  <c r="DK18" i="1"/>
  <c r="DQ18" i="1"/>
  <c r="DW18" i="1"/>
  <c r="DZ18" i="1"/>
  <c r="EC18" i="1"/>
  <c r="EF18" i="1"/>
  <c r="EI18" i="1"/>
  <c r="EL18" i="1"/>
  <c r="EO18" i="1"/>
  <c r="ER18" i="1"/>
  <c r="EX18" i="1"/>
  <c r="FD18" i="1"/>
  <c r="FG18" i="1"/>
  <c r="J19" i="1"/>
  <c r="V19" i="1"/>
  <c r="AB19" i="1"/>
  <c r="AE19" i="1"/>
  <c r="AH19" i="1"/>
  <c r="AK19" i="1"/>
  <c r="AN19" i="1"/>
  <c r="AQ19" i="1"/>
  <c r="AT19" i="1"/>
  <c r="AW19" i="1"/>
  <c r="AZ19" i="1"/>
  <c r="BC19" i="1"/>
  <c r="BF19" i="1"/>
  <c r="BL19" i="1"/>
  <c r="BO19" i="1"/>
  <c r="BR19" i="1"/>
  <c r="BU19" i="1"/>
  <c r="BX19" i="1"/>
  <c r="CJ19" i="1"/>
  <c r="CM19" i="1"/>
  <c r="CP19" i="1"/>
  <c r="CV19" i="1"/>
  <c r="CY19" i="1"/>
  <c r="DE19" i="1"/>
  <c r="DH19" i="1"/>
  <c r="DK19" i="1"/>
  <c r="DW19" i="1"/>
  <c r="DZ19" i="1"/>
  <c r="EC19" i="1"/>
  <c r="EF19" i="1"/>
  <c r="EI19" i="1"/>
  <c r="EL19" i="1"/>
  <c r="EO19" i="1"/>
  <c r="ER19" i="1"/>
  <c r="J20" i="1"/>
  <c r="S20" i="1"/>
  <c r="V20" i="1"/>
  <c r="AB20" i="1"/>
  <c r="AE20" i="1"/>
  <c r="AH20" i="1"/>
  <c r="AK20" i="1"/>
  <c r="AN20" i="1"/>
  <c r="AQ20" i="1"/>
  <c r="AT20" i="1"/>
  <c r="AW20" i="1"/>
  <c r="AZ20" i="1"/>
  <c r="BC20" i="1"/>
  <c r="BF20" i="1"/>
  <c r="BL20" i="1"/>
  <c r="BO20" i="1"/>
  <c r="BR20" i="1"/>
  <c r="BU20" i="1"/>
  <c r="BX20" i="1"/>
  <c r="CJ20" i="1"/>
  <c r="CM20" i="1"/>
  <c r="CP20" i="1"/>
  <c r="CV20" i="1"/>
  <c r="CY20" i="1"/>
  <c r="DE20" i="1"/>
  <c r="DH20" i="1"/>
  <c r="DK20" i="1"/>
  <c r="DW20" i="1"/>
  <c r="DZ20" i="1"/>
  <c r="EC20" i="1"/>
  <c r="EF20" i="1"/>
  <c r="EI20" i="1"/>
  <c r="EL20" i="1"/>
  <c r="EO20" i="1"/>
  <c r="ER20" i="1"/>
  <c r="J21" i="1"/>
  <c r="V21" i="1"/>
  <c r="AB21" i="1"/>
  <c r="AE21" i="1"/>
  <c r="AH21" i="1"/>
  <c r="AK21" i="1"/>
  <c r="AN21" i="1"/>
  <c r="AQ21" i="1"/>
  <c r="AT21" i="1"/>
  <c r="AW21" i="1"/>
  <c r="AZ21" i="1"/>
  <c r="BC21" i="1"/>
  <c r="BF21" i="1"/>
  <c r="BL21" i="1"/>
  <c r="BO21" i="1"/>
  <c r="BR21" i="1"/>
  <c r="BU21" i="1"/>
  <c r="BX21" i="1"/>
  <c r="CJ21" i="1"/>
  <c r="CM21" i="1"/>
  <c r="CP21" i="1"/>
  <c r="CV21" i="1"/>
  <c r="CY21" i="1"/>
  <c r="DE21" i="1"/>
  <c r="DH21" i="1"/>
  <c r="DK21" i="1"/>
  <c r="DQ21" i="1"/>
  <c r="DW21" i="1"/>
  <c r="DZ21" i="1"/>
  <c r="EC21" i="1"/>
  <c r="EF21" i="1"/>
  <c r="EI21" i="1"/>
  <c r="EL21" i="1"/>
  <c r="EO21" i="1"/>
  <c r="ER21" i="1"/>
  <c r="AB22" i="1"/>
  <c r="AE22" i="1"/>
  <c r="AH22" i="1"/>
  <c r="AK22" i="1"/>
  <c r="AN22" i="1"/>
  <c r="AQ22" i="1"/>
  <c r="AT22" i="1"/>
  <c r="AW22" i="1"/>
  <c r="AZ22" i="1"/>
  <c r="BC22" i="1"/>
  <c r="BF22" i="1"/>
  <c r="BL22" i="1"/>
  <c r="BO22" i="1"/>
  <c r="BR22" i="1"/>
  <c r="BU22" i="1"/>
  <c r="BX22" i="1"/>
  <c r="CJ22" i="1"/>
  <c r="CM22" i="1"/>
  <c r="CP22" i="1"/>
  <c r="CV22" i="1"/>
  <c r="CY22" i="1"/>
  <c r="DE22" i="1"/>
  <c r="DH22" i="1"/>
  <c r="DK22" i="1"/>
  <c r="DQ22" i="1"/>
  <c r="DW22" i="1"/>
  <c r="DZ22" i="1"/>
  <c r="EC22" i="1"/>
  <c r="EF22" i="1"/>
  <c r="EI22" i="1"/>
  <c r="EL22" i="1"/>
  <c r="EO22" i="1"/>
  <c r="ER22" i="1"/>
  <c r="J23" i="1"/>
  <c r="AB23" i="1"/>
  <c r="AE23" i="1"/>
  <c r="AH23" i="1"/>
  <c r="AK23" i="1"/>
  <c r="AN23" i="1"/>
  <c r="AQ23" i="1"/>
  <c r="AT23" i="1"/>
  <c r="AW23" i="1"/>
  <c r="AZ23" i="1"/>
  <c r="BC23" i="1"/>
  <c r="BF23" i="1"/>
  <c r="BL23" i="1"/>
  <c r="BO23" i="1"/>
  <c r="BR23" i="1"/>
  <c r="BU23" i="1"/>
  <c r="BX23" i="1"/>
  <c r="CJ23" i="1"/>
  <c r="CM23" i="1"/>
  <c r="CP23" i="1"/>
  <c r="CV23" i="1"/>
  <c r="CY23" i="1"/>
  <c r="DE23" i="1"/>
  <c r="DH23" i="1"/>
  <c r="DK23" i="1"/>
  <c r="DW23" i="1"/>
  <c r="DZ23" i="1"/>
  <c r="EC23" i="1"/>
  <c r="EF23" i="1"/>
  <c r="EI23" i="1"/>
  <c r="EL23" i="1"/>
  <c r="EO23" i="1"/>
  <c r="ER23" i="1"/>
  <c r="J24" i="1"/>
  <c r="S24" i="1"/>
  <c r="AB24" i="1"/>
  <c r="AE24" i="1"/>
  <c r="AH24" i="1"/>
  <c r="AK24" i="1"/>
  <c r="AN24" i="1"/>
  <c r="AQ24" i="1"/>
  <c r="AT24" i="1"/>
  <c r="AW24" i="1"/>
  <c r="AZ24" i="1"/>
  <c r="BC24" i="1"/>
  <c r="BF24" i="1"/>
  <c r="BL24" i="1"/>
  <c r="BO24" i="1"/>
  <c r="BR24" i="1"/>
  <c r="BU24" i="1"/>
  <c r="BX24" i="1"/>
  <c r="CJ24" i="1"/>
  <c r="CM24" i="1"/>
  <c r="CP24" i="1"/>
  <c r="CY24" i="1"/>
  <c r="DE24" i="1"/>
  <c r="DH24" i="1"/>
  <c r="DK24" i="1"/>
  <c r="DW24" i="1"/>
  <c r="DZ24" i="1"/>
  <c r="EC24" i="1"/>
  <c r="EF24" i="1"/>
  <c r="EI24" i="1"/>
  <c r="EL24" i="1"/>
  <c r="EO24" i="1"/>
  <c r="ER24" i="1"/>
  <c r="EX24" i="1"/>
  <c r="FD24" i="1"/>
  <c r="FG24" i="1"/>
  <c r="J26" i="1"/>
  <c r="S26" i="1"/>
  <c r="V26" i="1"/>
  <c r="AB26" i="1"/>
  <c r="AE26" i="1"/>
  <c r="AH26" i="1"/>
  <c r="AK26" i="1"/>
  <c r="AN26" i="1"/>
  <c r="AQ26" i="1"/>
  <c r="AT26" i="1"/>
  <c r="AW26" i="1"/>
  <c r="AZ26" i="1"/>
  <c r="BC26" i="1"/>
  <c r="BF26" i="1"/>
  <c r="BO26" i="1"/>
  <c r="BR26" i="1"/>
  <c r="BU26" i="1"/>
  <c r="BX26" i="1"/>
  <c r="CJ26" i="1"/>
  <c r="CM26" i="1"/>
  <c r="CP26" i="1"/>
  <c r="CV26" i="1"/>
  <c r="CY26" i="1"/>
  <c r="DE26" i="1"/>
  <c r="DH26" i="1"/>
  <c r="DK26" i="1"/>
  <c r="DQ26" i="1"/>
  <c r="DW26" i="1"/>
  <c r="DZ26" i="1"/>
  <c r="EC26" i="1"/>
  <c r="EF26" i="1"/>
  <c r="EI26" i="1"/>
  <c r="EL26" i="1"/>
  <c r="EO26" i="1"/>
  <c r="ER26" i="1"/>
  <c r="J27" i="1"/>
  <c r="V27" i="1"/>
  <c r="AB27" i="1"/>
  <c r="AE27" i="1"/>
  <c r="AH27" i="1"/>
  <c r="AK27" i="1"/>
  <c r="AN27" i="1"/>
  <c r="AQ27" i="1"/>
  <c r="AT27" i="1"/>
  <c r="AW27" i="1"/>
  <c r="AZ27" i="1"/>
  <c r="BC27" i="1"/>
  <c r="BF27" i="1"/>
  <c r="BL27" i="1"/>
  <c r="BO27" i="1"/>
  <c r="BR27" i="1"/>
  <c r="BU27" i="1"/>
  <c r="BX27" i="1"/>
  <c r="CD27" i="1"/>
  <c r="CJ27" i="1"/>
  <c r="CM27" i="1"/>
  <c r="CP27" i="1"/>
  <c r="CV27" i="1"/>
  <c r="CY27" i="1"/>
  <c r="DE27" i="1"/>
  <c r="DH27" i="1"/>
  <c r="DK27" i="1"/>
  <c r="DQ27" i="1"/>
  <c r="DW27" i="1"/>
  <c r="DZ27" i="1"/>
  <c r="EC27" i="1"/>
  <c r="EF27" i="1"/>
  <c r="EI27" i="1"/>
  <c r="EL27" i="1"/>
  <c r="EO27" i="1"/>
  <c r="ER27" i="1"/>
  <c r="J28" i="1"/>
  <c r="V28" i="1"/>
  <c r="AB28" i="1"/>
  <c r="AE28" i="1"/>
  <c r="AH28" i="1"/>
  <c r="AK28" i="1"/>
  <c r="AN28" i="1"/>
  <c r="AQ28" i="1"/>
  <c r="AT28" i="1"/>
  <c r="AW28" i="1"/>
  <c r="AZ28" i="1"/>
  <c r="BC28" i="1"/>
  <c r="BF28" i="1"/>
  <c r="BL28" i="1"/>
  <c r="BO28" i="1"/>
  <c r="BR28" i="1"/>
  <c r="BU28" i="1"/>
  <c r="BX28" i="1"/>
  <c r="CJ28" i="1"/>
  <c r="CM28" i="1"/>
  <c r="CP28" i="1"/>
  <c r="CV28" i="1"/>
  <c r="CY28" i="1"/>
  <c r="DE28" i="1"/>
  <c r="DH28" i="1"/>
  <c r="DK28" i="1"/>
  <c r="DQ28" i="1"/>
  <c r="DW28" i="1"/>
  <c r="DZ28" i="1"/>
  <c r="EC28" i="1"/>
  <c r="EF28" i="1"/>
  <c r="EI28" i="1"/>
  <c r="EL28" i="1"/>
  <c r="EO28" i="1"/>
  <c r="ER28" i="1"/>
  <c r="J29" i="1"/>
  <c r="S29" i="1"/>
  <c r="V29" i="1"/>
  <c r="AB29" i="1"/>
  <c r="AE29" i="1"/>
  <c r="AH29" i="1"/>
  <c r="AK29" i="1"/>
  <c r="AN29" i="1"/>
  <c r="AQ29" i="1"/>
  <c r="AT29" i="1"/>
  <c r="AW29" i="1"/>
  <c r="AZ29" i="1"/>
  <c r="BC29" i="1"/>
  <c r="BF29" i="1"/>
  <c r="BO29" i="1"/>
  <c r="BR29" i="1"/>
  <c r="BU29" i="1"/>
  <c r="BX29" i="1"/>
  <c r="CJ29" i="1"/>
  <c r="CM29" i="1"/>
  <c r="CP29" i="1"/>
  <c r="CV29" i="1"/>
  <c r="CY29" i="1"/>
  <c r="DE29" i="1"/>
  <c r="DH29" i="1"/>
  <c r="DK29" i="1"/>
  <c r="DQ29" i="1"/>
  <c r="DW29" i="1"/>
  <c r="DZ29" i="1"/>
  <c r="EC29" i="1"/>
  <c r="EF29" i="1"/>
  <c r="EI29" i="1"/>
  <c r="EL29" i="1"/>
  <c r="EO29" i="1"/>
  <c r="ER29" i="1"/>
  <c r="EX29" i="1"/>
  <c r="FD29" i="1"/>
  <c r="FG29" i="1"/>
  <c r="J30" i="1"/>
  <c r="V30" i="1"/>
  <c r="AB30" i="1"/>
  <c r="AE30" i="1"/>
  <c r="AH30" i="1"/>
  <c r="AK30" i="1"/>
  <c r="AN30" i="1"/>
  <c r="AQ30" i="1"/>
  <c r="AT30" i="1"/>
  <c r="AW30" i="1"/>
  <c r="AZ30" i="1"/>
  <c r="BC30" i="1"/>
  <c r="BF30" i="1"/>
  <c r="BL30" i="1"/>
  <c r="BO30" i="1"/>
  <c r="BR30" i="1"/>
  <c r="BU30" i="1"/>
  <c r="BX30" i="1"/>
  <c r="CJ30" i="1"/>
  <c r="CM30" i="1"/>
  <c r="CP30" i="1"/>
  <c r="CY30" i="1"/>
  <c r="DE30" i="1"/>
  <c r="DH30" i="1"/>
  <c r="DK30" i="1"/>
  <c r="DQ30" i="1"/>
  <c r="DW30" i="1"/>
  <c r="DZ30" i="1"/>
  <c r="EC30" i="1"/>
  <c r="EF30" i="1"/>
  <c r="EI30" i="1"/>
  <c r="EL30" i="1"/>
  <c r="EO30" i="1"/>
  <c r="ER30" i="1"/>
  <c r="J31" i="1"/>
  <c r="V31" i="1"/>
  <c r="AB31" i="1"/>
  <c r="AE31" i="1"/>
  <c r="AH31" i="1"/>
  <c r="AK31" i="1"/>
  <c r="AN31" i="1"/>
  <c r="AQ31" i="1"/>
  <c r="AT31" i="1"/>
  <c r="AW31" i="1"/>
  <c r="AZ31" i="1"/>
  <c r="BC31" i="1"/>
  <c r="BF31" i="1"/>
  <c r="BL31" i="1"/>
  <c r="BO31" i="1"/>
  <c r="BR31" i="1"/>
  <c r="BU31" i="1"/>
  <c r="BX31" i="1"/>
  <c r="CJ31" i="1"/>
  <c r="CM31" i="1"/>
  <c r="CP31" i="1"/>
  <c r="CV31" i="1"/>
  <c r="CY31" i="1"/>
  <c r="DE31" i="1"/>
  <c r="DH31" i="1"/>
  <c r="DK31" i="1"/>
  <c r="DQ31" i="1"/>
  <c r="DW31" i="1"/>
  <c r="DZ31" i="1"/>
  <c r="EC31" i="1"/>
  <c r="EF31" i="1"/>
  <c r="EI31" i="1"/>
  <c r="EL31" i="1"/>
  <c r="EO31" i="1"/>
  <c r="ER31" i="1"/>
  <c r="J32" i="1"/>
  <c r="AB32" i="1"/>
  <c r="AE32" i="1"/>
  <c r="AH32" i="1"/>
  <c r="AK32" i="1"/>
  <c r="AN32" i="1"/>
  <c r="AQ32" i="1"/>
  <c r="AT32" i="1"/>
  <c r="AW32" i="1"/>
  <c r="AZ32" i="1"/>
  <c r="BC32" i="1"/>
  <c r="BF32" i="1"/>
  <c r="BL32" i="1"/>
  <c r="BO32" i="1"/>
  <c r="BR32" i="1"/>
  <c r="BU32" i="1"/>
  <c r="BX32" i="1"/>
  <c r="CD32" i="1"/>
  <c r="CG32" i="1"/>
  <c r="CJ32" i="1"/>
  <c r="CM32" i="1"/>
  <c r="CP32" i="1"/>
  <c r="CV32" i="1"/>
  <c r="CY32" i="1"/>
  <c r="DE32" i="1"/>
  <c r="DH32" i="1"/>
  <c r="DK32" i="1"/>
  <c r="DQ32" i="1"/>
  <c r="DW32" i="1"/>
  <c r="DZ32" i="1"/>
  <c r="EC32" i="1"/>
  <c r="EF32" i="1"/>
  <c r="EI32" i="1"/>
  <c r="EL32" i="1"/>
  <c r="EO32" i="1"/>
  <c r="ER32" i="1"/>
  <c r="J33" i="1"/>
  <c r="AB33" i="1"/>
  <c r="AE33" i="1"/>
  <c r="AH33" i="1"/>
  <c r="AK33" i="1"/>
  <c r="AN33" i="1"/>
  <c r="AQ33" i="1"/>
  <c r="AT33" i="1"/>
  <c r="AW33" i="1"/>
  <c r="AZ33" i="1"/>
  <c r="BC33" i="1"/>
  <c r="BF33" i="1"/>
  <c r="BL33" i="1"/>
  <c r="BO33" i="1"/>
  <c r="BR33" i="1"/>
  <c r="BU33" i="1"/>
  <c r="BX33" i="1"/>
  <c r="CJ33" i="1"/>
  <c r="CM33" i="1"/>
  <c r="CP33" i="1"/>
  <c r="CV33" i="1"/>
  <c r="CY33" i="1"/>
  <c r="DE33" i="1"/>
  <c r="DH33" i="1"/>
  <c r="DK33" i="1"/>
  <c r="DQ33" i="1"/>
  <c r="DW33" i="1"/>
  <c r="DZ33" i="1"/>
  <c r="EC33" i="1"/>
  <c r="EF33" i="1"/>
  <c r="EI33" i="1"/>
  <c r="EL33" i="1"/>
  <c r="EO33" i="1"/>
  <c r="ER33" i="1"/>
  <c r="J34" i="1"/>
  <c r="V34" i="1"/>
  <c r="AB34" i="1"/>
  <c r="AE34" i="1"/>
  <c r="AH34" i="1"/>
  <c r="AK34" i="1"/>
  <c r="AN34" i="1"/>
  <c r="AQ34" i="1"/>
  <c r="AT34" i="1"/>
  <c r="AW34" i="1"/>
  <c r="AZ34" i="1"/>
  <c r="BC34" i="1"/>
  <c r="BF34" i="1"/>
  <c r="BL34" i="1"/>
  <c r="BO34" i="1"/>
  <c r="BR34" i="1"/>
  <c r="BU34" i="1"/>
  <c r="BX34" i="1"/>
  <c r="CD34" i="1"/>
  <c r="CG34" i="1"/>
  <c r="CJ34" i="1"/>
  <c r="CM34" i="1"/>
  <c r="CP34" i="1"/>
  <c r="CY34" i="1"/>
  <c r="DE34" i="1"/>
  <c r="DH34" i="1"/>
  <c r="DK34" i="1"/>
  <c r="DQ34" i="1"/>
  <c r="DW34" i="1"/>
  <c r="DZ34" i="1"/>
  <c r="EC34" i="1"/>
  <c r="EF34" i="1"/>
  <c r="EI34" i="1"/>
  <c r="EL34" i="1"/>
  <c r="EO34" i="1"/>
  <c r="ER34" i="1"/>
  <c r="EX34" i="1"/>
  <c r="FD34" i="1"/>
  <c r="FG34" i="1"/>
  <c r="J35" i="1"/>
  <c r="V35" i="1"/>
  <c r="AB35" i="1"/>
  <c r="AE35" i="1"/>
  <c r="AH35" i="1"/>
  <c r="AK35" i="1"/>
  <c r="AN35" i="1"/>
  <c r="AQ35" i="1"/>
  <c r="AT35" i="1"/>
  <c r="AW35" i="1"/>
  <c r="AZ35" i="1"/>
  <c r="BC35" i="1"/>
  <c r="BF35" i="1"/>
  <c r="BL35" i="1"/>
  <c r="BO35" i="1"/>
  <c r="BR35" i="1"/>
  <c r="BU35" i="1"/>
  <c r="BX35" i="1"/>
  <c r="CD35" i="1"/>
  <c r="CG35" i="1"/>
  <c r="CJ35" i="1"/>
  <c r="CM35" i="1"/>
  <c r="CP35" i="1"/>
  <c r="CV35" i="1"/>
  <c r="CY35" i="1"/>
  <c r="DE35" i="1"/>
  <c r="DH35" i="1"/>
  <c r="DK35" i="1"/>
  <c r="DQ35" i="1"/>
  <c r="DW35" i="1"/>
  <c r="DZ35" i="1"/>
  <c r="EC35" i="1"/>
  <c r="EF35" i="1"/>
  <c r="EI35" i="1"/>
  <c r="EL35" i="1"/>
  <c r="EO35" i="1"/>
  <c r="ER35" i="1"/>
  <c r="J36" i="1"/>
  <c r="V36" i="1"/>
  <c r="AB36" i="1"/>
  <c r="AE36" i="1"/>
  <c r="AH36" i="1"/>
  <c r="AK36" i="1"/>
  <c r="AN36" i="1"/>
  <c r="AQ36" i="1"/>
  <c r="AT36" i="1"/>
  <c r="AW36" i="1"/>
  <c r="AZ36" i="1"/>
  <c r="BC36" i="1"/>
  <c r="BF36" i="1"/>
  <c r="BO36" i="1"/>
  <c r="BR36" i="1"/>
  <c r="BU36" i="1"/>
  <c r="BX36" i="1"/>
  <c r="CJ36" i="1"/>
  <c r="CM36" i="1"/>
  <c r="CP36" i="1"/>
  <c r="CV36" i="1"/>
  <c r="CY36" i="1"/>
  <c r="DE36" i="1"/>
  <c r="DH36" i="1"/>
  <c r="DK36" i="1"/>
  <c r="DQ36" i="1"/>
  <c r="DW36" i="1"/>
  <c r="DZ36" i="1"/>
  <c r="EC36" i="1"/>
  <c r="EF36" i="1"/>
  <c r="EI36" i="1"/>
  <c r="EL36" i="1"/>
  <c r="EO36" i="1"/>
  <c r="ER36" i="1"/>
  <c r="J37" i="1"/>
  <c r="S37" i="1"/>
  <c r="AB37" i="1"/>
  <c r="AE37" i="1"/>
  <c r="AH37" i="1"/>
  <c r="AK37" i="1"/>
  <c r="AN37" i="1"/>
  <c r="AQ37" i="1"/>
  <c r="AT37" i="1"/>
  <c r="AW37" i="1"/>
  <c r="AZ37" i="1"/>
  <c r="BC37" i="1"/>
  <c r="BF37" i="1"/>
  <c r="BL37" i="1"/>
  <c r="BO37" i="1"/>
  <c r="BR37" i="1"/>
  <c r="BU37" i="1"/>
  <c r="BX37" i="1"/>
  <c r="CJ37" i="1"/>
  <c r="CM37" i="1"/>
  <c r="CP37" i="1"/>
  <c r="CY37" i="1"/>
  <c r="DE37" i="1"/>
  <c r="DH37" i="1"/>
  <c r="DK37" i="1"/>
  <c r="DQ37" i="1"/>
  <c r="DW37" i="1"/>
  <c r="DZ37" i="1"/>
  <c r="EC37" i="1"/>
  <c r="EF37" i="1"/>
  <c r="EI37" i="1"/>
  <c r="EL37" i="1"/>
  <c r="EO37" i="1"/>
  <c r="ER37" i="1"/>
  <c r="J38" i="1"/>
  <c r="S38" i="1"/>
  <c r="V38" i="1"/>
  <c r="AB38" i="1"/>
  <c r="AE38" i="1"/>
  <c r="AH38" i="1"/>
  <c r="AK38" i="1"/>
  <c r="AN38" i="1"/>
  <c r="AQ38" i="1"/>
  <c r="AT38" i="1"/>
  <c r="AW38" i="1"/>
  <c r="AZ38" i="1"/>
  <c r="BC38" i="1"/>
  <c r="BF38" i="1"/>
  <c r="BL38" i="1"/>
  <c r="BO38" i="1"/>
  <c r="BR38" i="1"/>
  <c r="BU38" i="1"/>
  <c r="BX38" i="1"/>
  <c r="CD38" i="1"/>
  <c r="CG38" i="1"/>
  <c r="CJ38" i="1"/>
  <c r="CM38" i="1"/>
  <c r="CP38" i="1"/>
  <c r="CV38" i="1"/>
  <c r="CY38" i="1"/>
  <c r="DE38" i="1"/>
  <c r="DH38" i="1"/>
  <c r="DK38" i="1"/>
  <c r="DQ38" i="1"/>
  <c r="DW38" i="1"/>
  <c r="DZ38" i="1"/>
  <c r="EC38" i="1"/>
  <c r="EF38" i="1"/>
  <c r="EI38" i="1"/>
  <c r="EL38" i="1"/>
  <c r="EO38" i="1"/>
  <c r="ER38" i="1"/>
  <c r="EX38" i="1"/>
  <c r="FD38" i="1"/>
  <c r="FG38" i="1"/>
  <c r="J39" i="1"/>
  <c r="S39" i="1"/>
  <c r="V39" i="1"/>
  <c r="AB39" i="1"/>
  <c r="AE39" i="1"/>
  <c r="AH39" i="1"/>
  <c r="AK39" i="1"/>
  <c r="AN39" i="1"/>
  <c r="AQ39" i="1"/>
  <c r="AT39" i="1"/>
  <c r="AW39" i="1"/>
  <c r="AZ39" i="1"/>
  <c r="BC39" i="1"/>
  <c r="BF39" i="1"/>
  <c r="BL39" i="1"/>
  <c r="BO39" i="1"/>
  <c r="BR39" i="1"/>
  <c r="BU39" i="1"/>
  <c r="BX39" i="1"/>
  <c r="CJ39" i="1"/>
  <c r="CM39" i="1"/>
  <c r="CP39" i="1"/>
  <c r="CV39" i="1"/>
  <c r="CY39" i="1"/>
  <c r="DE39" i="1"/>
  <c r="DH39" i="1"/>
  <c r="DK39" i="1"/>
  <c r="DQ39" i="1"/>
  <c r="DW39" i="1"/>
  <c r="DZ39" i="1"/>
  <c r="EC39" i="1"/>
  <c r="EF39" i="1"/>
  <c r="EI39" i="1"/>
  <c r="EL39" i="1"/>
  <c r="EO39" i="1"/>
  <c r="ER39" i="1"/>
  <c r="V40" i="1"/>
  <c r="AB40" i="1"/>
  <c r="AE40" i="1"/>
  <c r="AH40" i="1"/>
  <c r="AK40" i="1"/>
  <c r="AN40" i="1"/>
  <c r="AQ40" i="1"/>
  <c r="AT40" i="1"/>
  <c r="AW40" i="1"/>
  <c r="AZ40" i="1"/>
  <c r="BC40" i="1"/>
  <c r="BF40" i="1"/>
  <c r="BL40" i="1"/>
  <c r="BO40" i="1"/>
  <c r="BR40" i="1"/>
  <c r="BU40" i="1"/>
  <c r="BX40" i="1"/>
  <c r="CJ40" i="1"/>
  <c r="CM40" i="1"/>
  <c r="CP40" i="1"/>
  <c r="CY40" i="1"/>
  <c r="DE40" i="1"/>
  <c r="DH40" i="1"/>
  <c r="DK40" i="1"/>
  <c r="DW40" i="1"/>
  <c r="DZ40" i="1"/>
  <c r="EC40" i="1"/>
  <c r="EF40" i="1"/>
  <c r="EI40" i="1"/>
  <c r="EL40" i="1"/>
  <c r="EO40" i="1"/>
  <c r="ER40" i="1"/>
  <c r="V41" i="1"/>
  <c r="AB41" i="1"/>
  <c r="AE41" i="1"/>
  <c r="AH41" i="1"/>
  <c r="AK41" i="1"/>
  <c r="AN41" i="1"/>
  <c r="AQ41" i="1"/>
  <c r="AT41" i="1"/>
  <c r="AW41" i="1"/>
  <c r="AZ41" i="1"/>
  <c r="BC41" i="1"/>
  <c r="BF41" i="1"/>
  <c r="BL41" i="1"/>
  <c r="BO41" i="1"/>
  <c r="BR41" i="1"/>
  <c r="BU41" i="1"/>
  <c r="BX41" i="1"/>
  <c r="CD41" i="1"/>
  <c r="CJ41" i="1"/>
  <c r="CM41" i="1"/>
  <c r="CP41" i="1"/>
  <c r="CV41" i="1"/>
  <c r="CY41" i="1"/>
  <c r="DE41" i="1"/>
  <c r="DH41" i="1"/>
  <c r="DK41" i="1"/>
  <c r="DQ41" i="1"/>
  <c r="DW41" i="1"/>
  <c r="DZ41" i="1"/>
  <c r="EC41" i="1"/>
  <c r="EF41" i="1"/>
  <c r="EI41" i="1"/>
  <c r="EL41" i="1"/>
  <c r="EO41" i="1"/>
  <c r="ER41" i="1"/>
  <c r="J42" i="1"/>
  <c r="AB42" i="1"/>
  <c r="AE42" i="1"/>
  <c r="AH42" i="1"/>
  <c r="AK42" i="1"/>
  <c r="AN42" i="1"/>
  <c r="AQ42" i="1"/>
  <c r="AT42" i="1"/>
  <c r="AW42" i="1"/>
  <c r="AZ42" i="1"/>
  <c r="BC42" i="1"/>
  <c r="BF42" i="1"/>
  <c r="BL42" i="1"/>
  <c r="BO42" i="1"/>
  <c r="BR42" i="1"/>
  <c r="BU42" i="1"/>
  <c r="BX42" i="1"/>
  <c r="CJ42" i="1"/>
  <c r="CM42" i="1"/>
  <c r="CP42" i="1"/>
  <c r="CV42" i="1"/>
  <c r="CY42" i="1"/>
  <c r="DE42" i="1"/>
  <c r="DH42" i="1"/>
  <c r="DK42" i="1"/>
  <c r="DQ42" i="1"/>
  <c r="DW42" i="1"/>
  <c r="DZ42" i="1"/>
  <c r="EC42" i="1"/>
  <c r="EF42" i="1"/>
  <c r="EI42" i="1"/>
  <c r="EL42" i="1"/>
  <c r="EO42" i="1"/>
  <c r="ER42" i="1"/>
  <c r="J43" i="1"/>
  <c r="AB43" i="1"/>
  <c r="AE43" i="1"/>
  <c r="AH43" i="1"/>
  <c r="AK43" i="1"/>
  <c r="AN43" i="1"/>
  <c r="AQ43" i="1"/>
  <c r="AT43" i="1"/>
  <c r="AW43" i="1"/>
  <c r="AZ43" i="1"/>
  <c r="BC43" i="1"/>
  <c r="BF43" i="1"/>
  <c r="BL43" i="1"/>
  <c r="BO43" i="1"/>
  <c r="BR43" i="1"/>
  <c r="BU43" i="1"/>
  <c r="BX43" i="1"/>
  <c r="CJ43" i="1"/>
  <c r="CM43" i="1"/>
  <c r="CP43" i="1"/>
  <c r="CV43" i="1"/>
  <c r="CY43" i="1"/>
  <c r="DE43" i="1"/>
  <c r="DH43" i="1"/>
  <c r="DK43" i="1"/>
  <c r="DQ43" i="1"/>
  <c r="DW43" i="1"/>
  <c r="DZ43" i="1"/>
  <c r="EC43" i="1"/>
  <c r="EF43" i="1"/>
  <c r="EI43" i="1"/>
  <c r="EL43" i="1"/>
  <c r="EO43" i="1"/>
  <c r="ER43" i="1"/>
  <c r="J44" i="1"/>
  <c r="S44" i="1"/>
  <c r="AB44" i="1"/>
  <c r="AE44" i="1"/>
  <c r="AH44" i="1"/>
  <c r="AK44" i="1"/>
  <c r="AN44" i="1"/>
  <c r="AQ44" i="1"/>
  <c r="AT44" i="1"/>
  <c r="AW44" i="1"/>
  <c r="AZ44" i="1"/>
  <c r="BC44" i="1"/>
  <c r="BF44" i="1"/>
  <c r="BL44" i="1"/>
  <c r="BO44" i="1"/>
  <c r="BR44" i="1"/>
  <c r="BU44" i="1"/>
  <c r="BX44" i="1"/>
  <c r="CJ44" i="1"/>
  <c r="CM44" i="1"/>
  <c r="CP44" i="1"/>
  <c r="CV44" i="1"/>
  <c r="CY44" i="1"/>
  <c r="DE44" i="1"/>
  <c r="DH44" i="1"/>
  <c r="DK44" i="1"/>
  <c r="DQ44" i="1"/>
  <c r="DW44" i="1"/>
  <c r="DZ44" i="1"/>
  <c r="EC44" i="1"/>
  <c r="EF44" i="1"/>
  <c r="EI44" i="1"/>
  <c r="EL44" i="1"/>
  <c r="EO44" i="1"/>
  <c r="ER44" i="1"/>
  <c r="EX44" i="1"/>
  <c r="FD44" i="1"/>
  <c r="FG44" i="1"/>
  <c r="J46" i="1"/>
  <c r="V46" i="1"/>
  <c r="AB46" i="1"/>
  <c r="AE46" i="1"/>
  <c r="AH46" i="1"/>
  <c r="AK46" i="1"/>
  <c r="AN46" i="1"/>
  <c r="AQ46" i="1"/>
  <c r="AT46" i="1"/>
  <c r="AW46" i="1"/>
  <c r="AZ46" i="1"/>
  <c r="BC46" i="1"/>
  <c r="BF46" i="1"/>
  <c r="BL46" i="1"/>
  <c r="BO46" i="1"/>
  <c r="BR46" i="1"/>
  <c r="BU46" i="1"/>
  <c r="BX46" i="1"/>
  <c r="CJ46" i="1"/>
  <c r="CM46" i="1"/>
  <c r="CP46" i="1"/>
  <c r="CV46" i="1"/>
  <c r="CY46" i="1"/>
  <c r="DE46" i="1"/>
  <c r="DH46" i="1"/>
  <c r="DK46" i="1"/>
  <c r="DQ46" i="1"/>
  <c r="DW46" i="1"/>
  <c r="DZ46" i="1"/>
  <c r="EC46" i="1"/>
  <c r="EF46" i="1"/>
  <c r="EI46" i="1"/>
  <c r="EL46" i="1"/>
  <c r="EO46" i="1"/>
  <c r="ER46" i="1"/>
  <c r="V47" i="1"/>
  <c r="AB47" i="1"/>
  <c r="AE47" i="1"/>
  <c r="AH47" i="1"/>
  <c r="AK47" i="1"/>
  <c r="AN47" i="1"/>
  <c r="AQ47" i="1"/>
  <c r="AT47" i="1"/>
  <c r="BF47" i="1"/>
  <c r="BO47" i="1"/>
  <c r="BR47" i="1"/>
  <c r="BU47" i="1"/>
  <c r="BX47" i="1"/>
  <c r="CJ47" i="1"/>
  <c r="CM47" i="1"/>
  <c r="CP47" i="1"/>
  <c r="CY47" i="1"/>
  <c r="DE47" i="1"/>
  <c r="DH47" i="1"/>
  <c r="DK47" i="1"/>
  <c r="DW47" i="1"/>
  <c r="DZ47" i="1"/>
  <c r="EC47" i="1"/>
  <c r="EF47" i="1"/>
  <c r="EI47" i="1"/>
  <c r="EL47" i="1"/>
  <c r="EO47" i="1"/>
  <c r="ER47" i="1"/>
  <c r="J48" i="1"/>
  <c r="V48" i="1"/>
  <c r="AB48" i="1"/>
  <c r="AE48" i="1"/>
  <c r="AH48" i="1"/>
  <c r="AK48" i="1"/>
  <c r="AN48" i="1"/>
  <c r="AQ48" i="1"/>
  <c r="AT48" i="1"/>
  <c r="AW48" i="1"/>
  <c r="AZ48" i="1"/>
  <c r="BC48" i="1"/>
  <c r="BF48" i="1"/>
  <c r="BL48" i="1"/>
  <c r="BO48" i="1"/>
  <c r="BR48" i="1"/>
  <c r="BU48" i="1"/>
  <c r="BX48" i="1"/>
  <c r="CD48" i="1"/>
  <c r="CG48" i="1"/>
  <c r="CJ48" i="1"/>
  <c r="CM48" i="1"/>
  <c r="CP48" i="1"/>
  <c r="CV48" i="1"/>
  <c r="CY48" i="1"/>
  <c r="DE48" i="1"/>
  <c r="DH48" i="1"/>
  <c r="DK48" i="1"/>
  <c r="DW48" i="1"/>
  <c r="DZ48" i="1"/>
  <c r="EC48" i="1"/>
  <c r="EF48" i="1"/>
  <c r="EI48" i="1"/>
  <c r="EL48" i="1"/>
  <c r="EO48" i="1"/>
  <c r="ER48" i="1"/>
  <c r="J49" i="1"/>
  <c r="AB49" i="1"/>
  <c r="AE49" i="1"/>
  <c r="AH49" i="1"/>
  <c r="AK49" i="1"/>
  <c r="AN49" i="1"/>
  <c r="AQ49" i="1"/>
  <c r="AT49" i="1"/>
  <c r="AW49" i="1"/>
  <c r="AZ49" i="1"/>
  <c r="BC49" i="1"/>
  <c r="BF49" i="1"/>
  <c r="BL49" i="1"/>
  <c r="BO49" i="1"/>
  <c r="BR49" i="1"/>
  <c r="BU49" i="1"/>
  <c r="BX49" i="1"/>
  <c r="CD49" i="1"/>
  <c r="CG49" i="1"/>
  <c r="CJ49" i="1"/>
  <c r="CM49" i="1"/>
  <c r="CP49" i="1"/>
  <c r="CV49" i="1"/>
  <c r="CY49" i="1"/>
  <c r="DE49" i="1"/>
  <c r="DH49" i="1"/>
  <c r="DK49" i="1"/>
  <c r="DQ49" i="1"/>
  <c r="DW49" i="1"/>
  <c r="DZ49" i="1"/>
  <c r="EC49" i="1"/>
  <c r="EF49" i="1"/>
  <c r="EI49" i="1"/>
  <c r="EL49" i="1"/>
  <c r="EO49" i="1"/>
  <c r="ER49" i="1"/>
  <c r="J50" i="1"/>
  <c r="V50" i="1"/>
  <c r="AB50" i="1"/>
  <c r="AE50" i="1"/>
  <c r="AH50" i="1"/>
  <c r="AK50" i="1"/>
  <c r="AN50" i="1"/>
  <c r="AQ50" i="1"/>
  <c r="AT50" i="1"/>
  <c r="AW50" i="1"/>
  <c r="AZ50" i="1"/>
  <c r="BC50" i="1"/>
  <c r="BF50" i="1"/>
  <c r="BL50" i="1"/>
  <c r="BO50" i="1"/>
  <c r="BR50" i="1"/>
  <c r="BU50" i="1"/>
  <c r="BX50" i="1"/>
  <c r="CD50" i="1"/>
  <c r="CG50" i="1"/>
  <c r="CJ50" i="1"/>
  <c r="CM50" i="1"/>
  <c r="CP50" i="1"/>
  <c r="CV50" i="1"/>
  <c r="CY50" i="1"/>
  <c r="DE50" i="1"/>
  <c r="DH50" i="1"/>
  <c r="DK50" i="1"/>
  <c r="DW50" i="1"/>
  <c r="DZ50" i="1"/>
  <c r="EC50" i="1"/>
  <c r="EF50" i="1"/>
  <c r="EI50" i="1"/>
  <c r="EL50" i="1"/>
  <c r="EO50" i="1"/>
  <c r="ER50" i="1"/>
  <c r="S51" i="1"/>
  <c r="AB51" i="1"/>
  <c r="AE51" i="1"/>
  <c r="AH51" i="1"/>
  <c r="AK51" i="1"/>
  <c r="AN51" i="1"/>
  <c r="AQ51" i="1"/>
  <c r="AT51" i="1"/>
  <c r="AW51" i="1"/>
  <c r="AZ51" i="1"/>
  <c r="BC51" i="1"/>
  <c r="BF51" i="1"/>
  <c r="BL51" i="1"/>
  <c r="BO51" i="1"/>
  <c r="BR51" i="1"/>
  <c r="BU51" i="1"/>
  <c r="BX51" i="1"/>
  <c r="CJ51" i="1"/>
  <c r="CM51" i="1"/>
  <c r="CP51" i="1"/>
  <c r="CY51" i="1"/>
  <c r="DE51" i="1"/>
  <c r="DH51" i="1"/>
  <c r="DK51" i="1"/>
  <c r="DW51" i="1"/>
  <c r="DZ51" i="1"/>
  <c r="EC51" i="1"/>
  <c r="EF51" i="1"/>
  <c r="EI51" i="1"/>
  <c r="EL51" i="1"/>
  <c r="EO51" i="1"/>
  <c r="ER51" i="1"/>
  <c r="J52" i="1"/>
  <c r="S52" i="1"/>
  <c r="V52" i="1"/>
  <c r="AB52" i="1"/>
  <c r="AE52" i="1"/>
  <c r="AH52" i="1"/>
  <c r="AK52" i="1"/>
  <c r="AN52" i="1"/>
  <c r="AQ52" i="1"/>
  <c r="AT52" i="1"/>
  <c r="AW52" i="1"/>
  <c r="AZ52" i="1"/>
  <c r="BC52" i="1"/>
  <c r="BF52" i="1"/>
  <c r="BL52" i="1"/>
  <c r="BO52" i="1"/>
  <c r="BR52" i="1"/>
  <c r="BU52" i="1"/>
  <c r="BX52" i="1"/>
  <c r="CJ52" i="1"/>
  <c r="CM52" i="1"/>
  <c r="CP52" i="1"/>
  <c r="CV52" i="1"/>
  <c r="CY52" i="1"/>
  <c r="DE52" i="1"/>
  <c r="DH52" i="1"/>
  <c r="DK52" i="1"/>
  <c r="DQ52" i="1"/>
  <c r="DW52" i="1"/>
  <c r="DZ52" i="1"/>
  <c r="EC52" i="1"/>
  <c r="EF52" i="1"/>
  <c r="EI52" i="1"/>
  <c r="EL52" i="1"/>
  <c r="EO52" i="1"/>
  <c r="ER52" i="1"/>
  <c r="V53" i="1"/>
  <c r="AB53" i="1"/>
  <c r="AE53" i="1"/>
  <c r="AH53" i="1"/>
  <c r="AK53" i="1"/>
  <c r="AN53" i="1"/>
  <c r="AQ53" i="1"/>
  <c r="AT53" i="1"/>
  <c r="AW53" i="1"/>
  <c r="AZ53" i="1"/>
  <c r="BC53" i="1"/>
  <c r="BF53" i="1"/>
  <c r="BL53" i="1"/>
  <c r="BO53" i="1"/>
  <c r="BR53" i="1"/>
  <c r="BU53" i="1"/>
  <c r="BX53" i="1"/>
  <c r="CJ53" i="1"/>
  <c r="CM53" i="1"/>
  <c r="CP53" i="1"/>
  <c r="CV53" i="1"/>
  <c r="CY53" i="1"/>
  <c r="DE53" i="1"/>
  <c r="DH53" i="1"/>
  <c r="DK53" i="1"/>
  <c r="DQ53" i="1"/>
  <c r="DW53" i="1"/>
  <c r="DZ53" i="1"/>
  <c r="EC53" i="1"/>
  <c r="EF53" i="1"/>
  <c r="EI53" i="1"/>
  <c r="EL53" i="1"/>
  <c r="EO53" i="1"/>
  <c r="ER53" i="1"/>
  <c r="J54" i="1"/>
  <c r="V54" i="1"/>
  <c r="AB54" i="1"/>
  <c r="AE54" i="1"/>
  <c r="AH54" i="1"/>
  <c r="AK54" i="1"/>
  <c r="AN54" i="1"/>
  <c r="AQ54" i="1"/>
  <c r="AT54" i="1"/>
  <c r="AW54" i="1"/>
  <c r="AZ54" i="1"/>
  <c r="BC54" i="1"/>
  <c r="BF54" i="1"/>
  <c r="BL54" i="1"/>
  <c r="BO54" i="1"/>
  <c r="BR54" i="1"/>
  <c r="BU54" i="1"/>
  <c r="BX54" i="1"/>
  <c r="CD54" i="1"/>
  <c r="CG54" i="1"/>
  <c r="CJ54" i="1"/>
  <c r="CM54" i="1"/>
  <c r="CP54" i="1"/>
  <c r="CY54" i="1"/>
  <c r="DE54" i="1"/>
  <c r="DH54" i="1"/>
  <c r="DK54" i="1"/>
  <c r="DW54" i="1"/>
  <c r="DZ54" i="1"/>
  <c r="EC54" i="1"/>
  <c r="EF54" i="1"/>
  <c r="EI54" i="1"/>
  <c r="EL54" i="1"/>
  <c r="EO54" i="1"/>
  <c r="ER54" i="1"/>
  <c r="J55" i="1"/>
  <c r="AB55" i="1"/>
  <c r="AE55" i="1"/>
  <c r="AH55" i="1"/>
  <c r="AK55" i="1"/>
  <c r="AN55" i="1"/>
  <c r="AQ55" i="1"/>
  <c r="AT55" i="1"/>
  <c r="AW55" i="1"/>
  <c r="AZ55" i="1"/>
  <c r="BC55" i="1"/>
  <c r="BF55" i="1"/>
  <c r="BL55" i="1"/>
  <c r="BO55" i="1"/>
  <c r="BR55" i="1"/>
  <c r="BU55" i="1"/>
  <c r="BX55" i="1"/>
  <c r="CD55" i="1"/>
  <c r="CG55" i="1"/>
  <c r="CJ55" i="1"/>
  <c r="CM55" i="1"/>
  <c r="CP55" i="1"/>
  <c r="CV55" i="1"/>
  <c r="CY55" i="1"/>
  <c r="DE55" i="1"/>
  <c r="DH55" i="1"/>
  <c r="DK55" i="1"/>
  <c r="DW55" i="1"/>
  <c r="DZ55" i="1"/>
  <c r="EC55" i="1"/>
  <c r="EF55" i="1"/>
  <c r="EI55" i="1"/>
  <c r="EL55" i="1"/>
  <c r="EO55" i="1"/>
  <c r="ER55" i="1"/>
  <c r="J56" i="1"/>
  <c r="S56" i="1"/>
  <c r="V56" i="1"/>
  <c r="AB56" i="1"/>
  <c r="AE56" i="1"/>
  <c r="AH56" i="1"/>
  <c r="AK56" i="1"/>
  <c r="AN56" i="1"/>
  <c r="AQ56" i="1"/>
  <c r="AT56" i="1"/>
  <c r="AW56" i="1"/>
  <c r="AZ56" i="1"/>
  <c r="BC56" i="1"/>
  <c r="BF56" i="1"/>
  <c r="BL56" i="1"/>
  <c r="BO56" i="1"/>
  <c r="BR56" i="1"/>
  <c r="BU56" i="1"/>
  <c r="BX56" i="1"/>
  <c r="CJ56" i="1"/>
  <c r="CM56" i="1"/>
  <c r="CP56" i="1"/>
  <c r="CV56" i="1"/>
  <c r="CY56" i="1"/>
  <c r="DE56" i="1"/>
  <c r="DH56" i="1"/>
  <c r="DK56" i="1"/>
  <c r="DQ56" i="1"/>
  <c r="DW56" i="1"/>
  <c r="DZ56" i="1"/>
  <c r="EC56" i="1"/>
  <c r="EF56" i="1"/>
  <c r="EI56" i="1"/>
  <c r="EL56" i="1"/>
  <c r="EO56" i="1"/>
  <c r="ER56" i="1"/>
  <c r="J57" i="1"/>
  <c r="V57" i="1"/>
  <c r="AB57" i="1"/>
  <c r="AE57" i="1"/>
  <c r="AH57" i="1"/>
  <c r="AK57" i="1"/>
  <c r="AN57" i="1"/>
  <c r="AQ57" i="1"/>
  <c r="AT57" i="1"/>
  <c r="AW57" i="1"/>
  <c r="AZ57" i="1"/>
  <c r="BC57" i="1"/>
  <c r="BF57" i="1"/>
  <c r="BL57" i="1"/>
  <c r="BO57" i="1"/>
  <c r="BR57" i="1"/>
  <c r="BU57" i="1"/>
  <c r="BX57" i="1"/>
  <c r="CD57" i="1"/>
  <c r="CG57" i="1"/>
  <c r="CJ57" i="1"/>
  <c r="CM57" i="1"/>
  <c r="CP57" i="1"/>
  <c r="CV57" i="1"/>
  <c r="CY57" i="1"/>
  <c r="DE57" i="1"/>
  <c r="DH57" i="1"/>
  <c r="DK57" i="1"/>
  <c r="DQ57" i="1"/>
  <c r="DW57" i="1"/>
  <c r="DZ57" i="1"/>
  <c r="EC57" i="1"/>
  <c r="EF57" i="1"/>
  <c r="EI57" i="1"/>
  <c r="EL57" i="1"/>
  <c r="EO57" i="1"/>
  <c r="ER57" i="1"/>
  <c r="EX57" i="1"/>
  <c r="FD57" i="1"/>
  <c r="FG57" i="1"/>
  <c r="J58" i="1"/>
  <c r="V58" i="1"/>
  <c r="AB58" i="1"/>
  <c r="AE58" i="1"/>
  <c r="AH58" i="1"/>
  <c r="AK58" i="1"/>
  <c r="AN58" i="1"/>
  <c r="AQ58" i="1"/>
  <c r="AT58" i="1"/>
  <c r="AW58" i="1"/>
  <c r="AZ58" i="1"/>
  <c r="BC58" i="1"/>
  <c r="BF58" i="1"/>
  <c r="BO58" i="1"/>
  <c r="BR58" i="1"/>
  <c r="BU58" i="1"/>
  <c r="BX58" i="1"/>
  <c r="CD58" i="1"/>
  <c r="CG58" i="1"/>
  <c r="CJ58" i="1"/>
  <c r="CM58" i="1"/>
  <c r="CP58" i="1"/>
  <c r="CV58" i="1"/>
  <c r="CY58" i="1"/>
  <c r="DE58" i="1"/>
  <c r="DH58" i="1"/>
  <c r="DK58" i="1"/>
  <c r="DW58" i="1"/>
  <c r="DZ58" i="1"/>
  <c r="EC58" i="1"/>
  <c r="EF58" i="1"/>
  <c r="EI58" i="1"/>
  <c r="EL58" i="1"/>
  <c r="EO58" i="1"/>
  <c r="ER58" i="1"/>
  <c r="J59" i="1"/>
  <c r="S59" i="1"/>
  <c r="V59" i="1"/>
  <c r="AB59" i="1"/>
  <c r="AE59" i="1"/>
  <c r="AH59" i="1"/>
  <c r="AK59" i="1"/>
  <c r="AN59" i="1"/>
  <c r="AQ59" i="1"/>
  <c r="AT59" i="1"/>
  <c r="AW59" i="1"/>
  <c r="AZ59" i="1"/>
  <c r="BC59" i="1"/>
  <c r="BF59" i="1"/>
  <c r="BL59" i="1"/>
  <c r="BO59" i="1"/>
  <c r="BR59" i="1"/>
  <c r="BU59" i="1"/>
  <c r="BX59" i="1"/>
  <c r="CD59" i="1"/>
  <c r="CG59" i="1"/>
  <c r="CJ59" i="1"/>
  <c r="CM59" i="1"/>
  <c r="CP59" i="1"/>
  <c r="CV59" i="1"/>
  <c r="CY59" i="1"/>
  <c r="DE59" i="1"/>
  <c r="DH59" i="1"/>
  <c r="DK59" i="1"/>
  <c r="DQ59" i="1"/>
  <c r="DW59" i="1"/>
  <c r="DZ59" i="1"/>
  <c r="EC59" i="1"/>
  <c r="EF59" i="1"/>
  <c r="EI59" i="1"/>
  <c r="EL59" i="1"/>
  <c r="EO59" i="1"/>
  <c r="ER59" i="1"/>
  <c r="AB60" i="1"/>
  <c r="AE60" i="1"/>
  <c r="AH60" i="1"/>
  <c r="AK60" i="1"/>
  <c r="AN60" i="1"/>
  <c r="AQ60" i="1"/>
  <c r="AT60" i="1"/>
  <c r="AW60" i="1"/>
  <c r="AZ60" i="1"/>
  <c r="BC60" i="1"/>
  <c r="BF60" i="1"/>
  <c r="BL60" i="1"/>
  <c r="BO60" i="1"/>
  <c r="BR60" i="1"/>
  <c r="BU60" i="1"/>
  <c r="BX60" i="1"/>
  <c r="CJ60" i="1"/>
  <c r="CM60" i="1"/>
  <c r="CP60" i="1"/>
  <c r="CY60" i="1"/>
  <c r="DE60" i="1"/>
  <c r="DH60" i="1"/>
  <c r="DK60" i="1"/>
  <c r="DQ60" i="1"/>
  <c r="DW60" i="1"/>
  <c r="DZ60" i="1"/>
  <c r="EC60" i="1"/>
  <c r="EF60" i="1"/>
  <c r="EI60" i="1"/>
  <c r="EL60" i="1"/>
  <c r="EO60" i="1"/>
  <c r="ER60" i="1"/>
</calcChain>
</file>

<file path=xl/sharedStrings.xml><?xml version="1.0" encoding="utf-8"?>
<sst xmlns="http://schemas.openxmlformats.org/spreadsheetml/2006/main" count="5418" uniqueCount="2301">
  <si>
    <t>Jurisdictions</t>
  </si>
  <si>
    <t>Effective Date</t>
  </si>
  <si>
    <t>Valid Through Date</t>
  </si>
  <si>
    <t>SEL_Law</t>
  </si>
  <si>
    <t>_citation_SEL_Law</t>
  </si>
  <si>
    <t>_caution_SEL_Law</t>
  </si>
  <si>
    <t>SEL_LLSpec</t>
  </si>
  <si>
    <t>_citation_SEL_LLSpec</t>
  </si>
  <si>
    <t>_caution_SEL_LLSpec</t>
  </si>
  <si>
    <t>SEL_LLType</t>
  </si>
  <si>
    <t>_citation_SEL_LLType</t>
  </si>
  <si>
    <t>_caution_SEL_LLType</t>
  </si>
  <si>
    <t>SEL_LLProvisions</t>
  </si>
  <si>
    <t>_citation_SEL_LLProvisions</t>
  </si>
  <si>
    <t>_caution_SEL_LLProvisions</t>
  </si>
  <si>
    <t>SEL_LateFee</t>
  </si>
  <si>
    <t>_citation_SEL_LateFee</t>
  </si>
  <si>
    <t>_caution_SEL_LateFee</t>
  </si>
  <si>
    <t>SEL_MaxLateFee</t>
  </si>
  <si>
    <t>_citation_SEL_MaxLateFee</t>
  </si>
  <si>
    <t>_caution_SEL_MaxLateFee</t>
  </si>
  <si>
    <t>SEL_Cause</t>
  </si>
  <si>
    <t>_citation_SEL_Cause</t>
  </si>
  <si>
    <t>_caution_SEL_Cause</t>
  </si>
  <si>
    <t>SEL_JustCause</t>
  </si>
  <si>
    <t>_citation_SEL_JustCause</t>
  </si>
  <si>
    <t>_caution_SEL_JustCause</t>
  </si>
  <si>
    <t>SEL_Cure</t>
  </si>
  <si>
    <t>_citation_SEL_Cure</t>
  </si>
  <si>
    <t>_caution_SEL_Cure</t>
  </si>
  <si>
    <t>SEL_Penalty</t>
  </si>
  <si>
    <t>_citation_SEL_Penalty</t>
  </si>
  <si>
    <t>_caution_SEL_Penalty</t>
  </si>
  <si>
    <t>SEL_LLWaiver</t>
  </si>
  <si>
    <t>_citation_SEL_LLWaiver</t>
  </si>
  <si>
    <t>_caution_SEL_LLWaiver</t>
  </si>
  <si>
    <t>SEL_UnlawfulEvict</t>
  </si>
  <si>
    <t>_citation_SEL_UnlawfulEvict</t>
  </si>
  <si>
    <t>_caution_SEL_UnlawfulEvict</t>
  </si>
  <si>
    <t>SEL_Sell</t>
  </si>
  <si>
    <t>_citation_SEL_Sell</t>
  </si>
  <si>
    <t>_caution_SEL_Sell</t>
  </si>
  <si>
    <t>SEL_Foreclose</t>
  </si>
  <si>
    <t>_citation_SEL_Foreclose</t>
  </si>
  <si>
    <t>_caution_SEL_Foreclose</t>
  </si>
  <si>
    <t>SEL_NoticeToVacate</t>
  </si>
  <si>
    <t>_citation_SEL_NoticeToVacate</t>
  </si>
  <si>
    <t>_caution_SEL_NoticeToVacate</t>
  </si>
  <si>
    <t>SEL_MinNonpayment</t>
  </si>
  <si>
    <t>_citation_SEL_MinNonpayment</t>
  </si>
  <si>
    <t>_caution_SEL_MinNonpayment</t>
  </si>
  <si>
    <t>SEL_MinOther</t>
  </si>
  <si>
    <t>_citation_SEL_MinOther</t>
  </si>
  <si>
    <t>_caution_SEL_MinOther</t>
  </si>
  <si>
    <t>SEL_NoticeContent</t>
  </si>
  <si>
    <t>_citation_SEL_NoticeContent</t>
  </si>
  <si>
    <t>_caution_SEL_NoticeContent</t>
  </si>
  <si>
    <t>SEL_WaiveNotice</t>
  </si>
  <si>
    <t>_citation_SEL_WaiveNotice</t>
  </si>
  <si>
    <t>_caution_SEL_WaiveNotice</t>
  </si>
  <si>
    <t>SEL_BackRent</t>
  </si>
  <si>
    <t>_citation_SEL_BackRent</t>
  </si>
  <si>
    <t>_caution_SEL_BackRent</t>
  </si>
  <si>
    <t>SEL_BackRentAmount</t>
  </si>
  <si>
    <t>_citation_SEL_BackRentAmount</t>
  </si>
  <si>
    <t>_caution_SEL_BackRentAmount</t>
  </si>
  <si>
    <t>SEL_FilingFee</t>
  </si>
  <si>
    <t>_citation_SEL_FilingFee</t>
  </si>
  <si>
    <t>_caution_SEL_FilingFee</t>
  </si>
  <si>
    <t>SEL_Court</t>
  </si>
  <si>
    <t>_citation_SEL_Court</t>
  </si>
  <si>
    <t>_caution_SEL_Court</t>
  </si>
  <si>
    <t>SEL_PrimaryService</t>
  </si>
  <si>
    <t>_citation_SEL_PrimaryService</t>
  </si>
  <si>
    <t>_caution_SEL_PrimaryService</t>
  </si>
  <si>
    <t>SEL_SecondaryService</t>
  </si>
  <si>
    <t>_citation_SEL_SecondaryService</t>
  </si>
  <si>
    <t>_caution_SEL_SecondaryService</t>
  </si>
  <si>
    <t>SEL_Response</t>
  </si>
  <si>
    <t>_citation_SEL_Response</t>
  </si>
  <si>
    <t>_caution_SEL_Response</t>
  </si>
  <si>
    <t>SEL_Forfeit</t>
  </si>
  <si>
    <t>_citation_SEL_Forfeit</t>
  </si>
  <si>
    <t>_caution_SEL_Forfeit</t>
  </si>
  <si>
    <t>SEL_ForfeitResult</t>
  </si>
  <si>
    <t>_citation_SEL_ForfeitResult</t>
  </si>
  <si>
    <t>_caution_SEL_ForfeitResult</t>
  </si>
  <si>
    <t>SEL_SummonsTime</t>
  </si>
  <si>
    <t>_citation_SEL_SummonsTime</t>
  </si>
  <si>
    <t>_caution_SEL_SummonsTime</t>
  </si>
  <si>
    <t>SEL_SummonsContent</t>
  </si>
  <si>
    <t>_citation_SEL_SummonsContent</t>
  </si>
  <si>
    <t>_caution_SEL_SummonsContent</t>
  </si>
  <si>
    <t>SEL_LLHalt</t>
  </si>
  <si>
    <t>_citation_SEL_LLHalt</t>
  </si>
  <si>
    <t>_caution_SEL_LLHalt</t>
  </si>
  <si>
    <t>SEL_TRebuttal</t>
  </si>
  <si>
    <t>_citation_SEL_TRebuttal</t>
  </si>
  <si>
    <t>_caution_SEL_TRebuttal</t>
  </si>
  <si>
    <t>SEL_TRebuttalAvail</t>
  </si>
  <si>
    <t>_citation_SEL_TRebuttalAvail</t>
  </si>
  <si>
    <t>_caution_SEL_TRebuttalAvail</t>
  </si>
  <si>
    <t>SEL_LLAttorney</t>
  </si>
  <si>
    <t>_citation_SEL_LLAttorney</t>
  </si>
  <si>
    <t>_caution_SEL_LLAttorney</t>
  </si>
  <si>
    <t>SEL_TAttorney</t>
  </si>
  <si>
    <t>_citation_SEL_TAttorney</t>
  </si>
  <si>
    <t>_caution_SEL_TAttorney</t>
  </si>
  <si>
    <t>SEL_StayIssuance</t>
  </si>
  <si>
    <t>_citation_SEL_StayIssuance</t>
  </si>
  <si>
    <t>_caution_SEL_StayIssuance</t>
  </si>
  <si>
    <t>SEL_AppealTime</t>
  </si>
  <si>
    <t>_citation_SEL_AppealTime</t>
  </si>
  <si>
    <t>_caution_SEL_AppealTime</t>
  </si>
  <si>
    <t>SEL_AppealBond</t>
  </si>
  <si>
    <t>_citation_SEL_AppealBond</t>
  </si>
  <si>
    <t>_caution_SEL_AppealBond</t>
  </si>
  <si>
    <t>SEL_AppealStay</t>
  </si>
  <si>
    <t>_citation_SEL_AppealStay</t>
  </si>
  <si>
    <t>_caution_SEL_AppealStay</t>
  </si>
  <si>
    <t>SEL_StayTime</t>
  </si>
  <si>
    <t>_citation_SEL_StayTime</t>
  </si>
  <si>
    <t>_caution_SEL_StayTime</t>
  </si>
  <si>
    <t>SEL_StayRequest</t>
  </si>
  <si>
    <t>_citation_SEL_StayRequest</t>
  </si>
  <si>
    <t>_caution_SEL_StayRequest</t>
  </si>
  <si>
    <t>SEL_RemoveTerm</t>
  </si>
  <si>
    <t>_citation_SEL_RemoveTerm</t>
  </si>
  <si>
    <t>_caution_SEL_RemoveTerm</t>
  </si>
  <si>
    <t>SEL_FileWrit</t>
  </si>
  <si>
    <t>_citation_SEL_FileWrit</t>
  </si>
  <si>
    <t>_caution_SEL_FileWrit</t>
  </si>
  <si>
    <t>SEL_StayExecution</t>
  </si>
  <si>
    <t>_citation_SEL_StayExecution</t>
  </si>
  <si>
    <t>_caution_SEL_StayExecution</t>
  </si>
  <si>
    <t>SEL_TimeExecute</t>
  </si>
  <si>
    <t>_citation_SEL_TimeExecute</t>
  </si>
  <si>
    <t>_caution_SEL_TimeExecute</t>
  </si>
  <si>
    <t>SEL_WritEntity</t>
  </si>
  <si>
    <t>_citation_SEL_WritEntity</t>
  </si>
  <si>
    <t>_caution_SEL_WritEntity</t>
  </si>
  <si>
    <t>SEL_RentCancel</t>
  </si>
  <si>
    <t>_citation_SEL_RentCancel</t>
  </si>
  <si>
    <t>_caution_SEL_RentCancel</t>
  </si>
  <si>
    <t>SEL_DisposeProperty</t>
  </si>
  <si>
    <t>_citation_SEL_DisposeProperty</t>
  </si>
  <si>
    <t>_caution_SEL_DisposeProperty</t>
  </si>
  <si>
    <t>SEL_Mediation</t>
  </si>
  <si>
    <t>_citation_SEL_Mediation</t>
  </si>
  <si>
    <t>_caution_SEL_Mediation</t>
  </si>
  <si>
    <t>SEL_AccessRecords</t>
  </si>
  <si>
    <t>_citation_SEL_AccessRecords</t>
  </si>
  <si>
    <t>_caution_SEL_AccessRecords</t>
  </si>
  <si>
    <t>SEL_AccessRegulate</t>
  </si>
  <si>
    <t>_citation_SEL_AccessRegulate</t>
  </si>
  <si>
    <t>_caution_SEL_AccessRegulate</t>
  </si>
  <si>
    <t>SEL_EntireRecord</t>
  </si>
  <si>
    <t>_citation_SEL_EntireRecord</t>
  </si>
  <si>
    <t>_caution_SEL_EntireRecord</t>
  </si>
  <si>
    <t>SEL_RecordsInaccess</t>
  </si>
  <si>
    <t>_citation_SEL_RecordsInaccess</t>
  </si>
  <si>
    <t>_caution_SEL_RecordsInaccess</t>
  </si>
  <si>
    <t>SEL_AutoInaccess</t>
  </si>
  <si>
    <t>_citation_SEL_AutoInaccess</t>
  </si>
  <si>
    <t>_caution_SEL_AutoInaccess</t>
  </si>
  <si>
    <t>SEL_RequestInaccess</t>
  </si>
  <si>
    <t>_citation_SEL_RequestInaccess</t>
  </si>
  <si>
    <t>_caution_SEL_RequestInaccess</t>
  </si>
  <si>
    <t>Alabama</t>
  </si>
  <si>
    <t>Ala. Code § 35-9A-141. Definitions.</t>
  </si>
  <si>
    <t>Nonpayment of rent, Material breach , Criminal activity, Nuisance activity, Property is uninhabitable, Remaining on property after expiration of lease, Statutory tenant obligations, Substantial damage to property, Material falsification on rental application</t>
  </si>
  <si>
    <t>Ala. Code § 35-9A-421. Noncompliance with rental agreement; failure to pay rent.; Ala. Code § 35-9A-421. Noncompliance with rental agreement; failure to pay rent.; Ala. Code § 35-9A-421. Noncompliance with rental agreement; failure to pay rent.; Ala. Code § 35-9A-501. Retaliatory conduct prohibited.; Ala. Code § 35-9A-501. Retaliatory conduct prohibited.; Ala. Code § 35-9A-501. Retaliatory conduct prohibited.; Ala. Code § 35-9A-501. Retaliatory conduct prohibited.; Ala. Code. § 35-9A-301. Tenant to maintain dwelling unit.; Ala. Code. § 35-9A-301. Tenant to maintain dwelling unit.; Ala. Code § 35-9A-441. Periodic tenancy; holdover remedies.</t>
  </si>
  <si>
    <t>Ala. Code § 35-9A-421. Noncompliance with rental agreement; failure to pay rent.; Ala. Code § 35-9A-421. Noncompliance with rental agreement; failure to pay rent.; Ala. Code § 35-9A-421. Noncompliance with rental agreement; failure to pay rent.</t>
  </si>
  <si>
    <t>Breaches of the rental agreement cannot be cured more than two times in a 12-month period unless the landlord consents in writing; further, the same breach cannot be cured more than once in a 6-month time period. Ala. Code § 35-9A-421(d)(4).</t>
  </si>
  <si>
    <t>Ala. Code § 35-9A-407. Tenant's remedies for landlord's unlawful ouster, exclusion, or diminution of service.</t>
  </si>
  <si>
    <t>Ala. Code § 35-9A-424. Waiver of landlord's right to terminate.</t>
  </si>
  <si>
    <t>A landlord waives their right to evict by accepting payment of rent, Ala. Code § 35-9A-424, but the law does not specify whether acceptance of full or partial payment is required for the waiver.</t>
  </si>
  <si>
    <t>Ala Code. § 24-8-4. Unlawful acts; generally.; Ala Code. § 24-8-4. Unlawful acts; generally.; Ala Code. § 24-8-4. Unlawful acts; generally.</t>
  </si>
  <si>
    <t>Ala. Code § 6-5-251. Delivery of possession or purchaser on demand.</t>
  </si>
  <si>
    <t>The extended notice (10 days) is longer than some notice periods but shorter than others. Ala. Code § 6-5-251(b); Ala. Code § 35-9A-441(b).</t>
  </si>
  <si>
    <t>Ala. Code § 35-9A-421. Noncompliance with rental agreement; failure to pay rent.; Ala. Code § 35-9A-421. Noncompliance with rental agreement; failure to pay rent.; Ala. Code § 35-9A-441. Periodic tenancy; holdover remedies.; Ala. Code § 35-9A-421. Noncompliance with rental agreement; failure to pay rent.</t>
  </si>
  <si>
    <t>Ala. Code § 35-9A-421. Noncompliance with rental agreement; failure to pay rent.</t>
  </si>
  <si>
    <t>Ala. Code § 35-9A-421. Noncompliance with rental agreement; failure to pay rent.; Ala. Code § 35-9A-441. Periodic tenancy; holdover remedies.; Ala. Code § 35-9A-421. Noncompliance with rental agreement; failure to pay rent.</t>
  </si>
  <si>
    <t>Thirty days' notice is required to terminate a month-to-month tenancy. Ala. Code § 35-9A-441(b). Seven days' notice is required for terminations for all other reasons. Ala. Code § 35-9A-421(a), (d).</t>
  </si>
  <si>
    <t>Ala. Code § 35-9A-421. Noncompliance with rental agreement; failure to pay rent.; Ala. Code § 35-9A-421. Noncompliance with rental agreement; failure to pay rent.</t>
  </si>
  <si>
    <t>Ala. Code § 35-9A-161. Terms and conditions of rental agreement.; Ala. Code § 35-9A-163. Prohibited provisions in rental agreements.</t>
  </si>
  <si>
    <t>Ala. Code § 6-6-330. Jurisdiction.; Ala. Code § 35-9A-461. Landlord's action for eviction, rent, monetary damages, or other relief.</t>
  </si>
  <si>
    <t>Ala. Code § 35-9A-461. Landlord's action for eviction, rent, monetary damages, or other relief.; Rule 4. Process: General and Miscellaneous Provisions</t>
  </si>
  <si>
    <t>Ala. Code § 35-9A-461. Landlord's action for eviction, rent, monetary damages, or other relief.</t>
  </si>
  <si>
    <t>Rule 12. Defenses and objections -- When and how presented -- By pleading or motion -- Motion for judgment on the pleadings.</t>
  </si>
  <si>
    <t>Rule 4. Process: General and Miscellaneous Provisions; Rule 4. Process: General and Miscellaneous Provisions</t>
  </si>
  <si>
    <t>Ala. Code § 35-9A-501. Retaliatory conduct prohibited.; Ala. Code § 35-9A-405. Counterclaims for action for possession or rent.; Ala. Code § 35-9A-424. Waiver of landlord's right to terminate.; Ala. Code § 35-9A-404. Wrongful failure to make available heat, water, hot water, or essential services.; Ala. Code § 35-9A-401. Noncompliance by the landlord.</t>
  </si>
  <si>
    <t>Ala. Code § 35-9A-501. Retaliatory conduct prohibited.; Ala. Code § 35-9A-501. Retaliatory conduct prohibited.; Ala. Code § 35-9A-405. Counterclaims for action for possession or rent.; Ala. Code § 35-9A-401. Noncompliance by the landlord.; Ala. Code § 35-9A-404. Wrongful failure to make available heat, water, hot water, or essential services.; Ala. Code § 35-9A-424. Waiver of landlord's right to terminate.</t>
  </si>
  <si>
    <t>A tenant does not explicitly have to request the stay, but must pay rent due and rent that becomes due during the appeal. Ala. Code § 35-9A-461(d).</t>
  </si>
  <si>
    <t>Ala. Code § 6-6-337. Proceedings upon determination for either plaintiff or defendant.</t>
  </si>
  <si>
    <t>Ala Code § 35-9A-423. Remedies for absence, nonuse, and abandonment.</t>
  </si>
  <si>
    <t>Alaska</t>
  </si>
  <si>
    <t>Alaska Stat. § 09.45.100. Notice to quit</t>
  </si>
  <si>
    <t>Alaska Stat. § 34.03.040. Prohibited provisions in rental agreements; Alaska Stat. § 34.03.225. Limitations on mobile home park operator's right to terminate; Alaska Stat. § 34.03.360. Definitions</t>
  </si>
  <si>
    <t>Alaska Stat. § 34.03.225. Limitations on mobile home park operator's right to terminate; Alaska Stat. § 34.03.040. Prohibited provisions in rental agreements</t>
  </si>
  <si>
    <t>Nonpayment of rent, Material breach , Criminal activity, Nuisance activity, Property is uninhabitable, Remaining on property after expiration of lease, Statutory tenant obligations, Personal use of owner, Removal of unit from market, Substantial damage to property, Waste</t>
  </si>
  <si>
    <t>Alaska Stat. § 9.45.690. Failure to pay rent; Alaska Stat. § 34.03.220. Noncompliance with rental agreement; failure to pay rent; Alaska Stat. § 34.03.220. Noncompliance with rental agreement; failure to pay rent; Alaska Stat. § 34.03.220. Noncompliance with rental agreement; failure to pay rent; Alaska Stat. § 34.03.290. Periodic tenancy and holdover; Alaska Stat. § 34.03.310. Retaliatory conduct prohibited; Alaska Stat. § 34.03.120. Tenant obligations.</t>
  </si>
  <si>
    <t>Alaska Stat. § 9.45.690. Failure to pay rent; Alaska Stat. § 34.03.220. Noncompliance with rental agreement; failure to pay rent; Alaska Stat. § 34.03.120. Tenant obligations.; Alaska Stat. § 34.03.220. Noncompliance with rental agreement; failure to pay rent</t>
  </si>
  <si>
    <t>Alaska Stat. § 34.03.310. Retaliatory conduct prohibited; Alaska Stat. § 34.03.210. Tenant's remedies for landlord's unlawful ouster, exclusion, or diminution of service</t>
  </si>
  <si>
    <t>Alaska Stat. § 34.03.240. Waiver of landlord's right to terminate</t>
  </si>
  <si>
    <t>A landlord waives their right to evict for nonpayment by accepting payment of rent, Alaska Stat. § 34.03.240, but the law does not specify whether acceptance of full or partial payment is required for the waiver.</t>
  </si>
  <si>
    <t>Alaska Stat. § 18.80.240. Unlawful practices in the sale or rental of real property</t>
  </si>
  <si>
    <t>Alaska Stat. § 09.45.100. Notice to quit; Alaska Stat. § 34.03.290. Periodic tenancy and holdover; Alaska Stat. § 34.03.220. Noncompliance with rental agreement; failure to pay rent; Alaska Stat. § 34.03.220. Noncompliance with rental agreement; failure to pay rent; Alaska Stat. § 34.03.220. Noncompliance with rental agreement; failure to pay rent</t>
  </si>
  <si>
    <t>See the caution note in question 12.2 for instances where the amount of notice is not specified.</t>
  </si>
  <si>
    <t>Alaska Stat. § 09.45.100. Notice to quit; Alaska Stat. § 34.03.220. Noncompliance with rental agreement; failure to pay rent</t>
  </si>
  <si>
    <t>Alaska Stat. § 34.03.220. Noncompliance with rental agreement; failure to pay rent; Alaska Stat. § 34.03.220. Noncompliance with rental agreement; failure to pay rent; Alaska Stat. § 34.03.290. Periodic tenancy and holdover</t>
  </si>
  <si>
    <t>One day's notice is required for termination based on substantial damage or illegal activity. Alaska Stat. § 34.03.220(a)(1). Ten days' notice is required for termination based on material breach or violation of statutory tenant obligations (including nuisance). Alaska Stat. § 34.03.220(a)(2). Thirty days' notice is required to terminate a month-to-month tenancy. Alaska Stat. § 34.03.290(b). The amount of notice is not specified for remaining on the property after the expiration of the lease or for terminations based on the property being uninhabitable, waste, personal use of the landlord, or removal from the market.</t>
  </si>
  <si>
    <t>Alaska Stat. § 09.45.105. Content of notice to quit</t>
  </si>
  <si>
    <t>Alaska Stat. § 34.03.040. Prohibited provisions in rental agreements</t>
  </si>
  <si>
    <t>Alaska Stat. § 34.03.220. Noncompliance with rental agreement; failure to pay rent</t>
  </si>
  <si>
    <t>Alaska Rules of Court, Administrative Rule 9; Alaska Rules of Court, Administrative Rule 9</t>
  </si>
  <si>
    <t>The filing fee is $150 if filing in district court and $250 if filing in superior court. Alaska Rules of Court, Administrative Rule 9(b)(1) and (c)(1).</t>
  </si>
  <si>
    <t>Alaska Rules of Civil Proc. 85. Forcible Entry and Detainer</t>
  </si>
  <si>
    <t>Actions are filed in superior courts, but may be referred to district courts depending on the amount at issue. Alaska R. Civ. P. 85(b).</t>
  </si>
  <si>
    <t>Alaska Stat. § 34.03.285. Service of process upon tenant; Alaska Rules of Civil Proc. 85. Forcible Entry and Detainer; Alaska Rules of Civil Proc. Rule 4. Process; Alaska Rules of Civil Proc. Rule 4. Process</t>
  </si>
  <si>
    <t>Alaska Rules of Civil Proc. Rule 4. Process; Alaska Rules of Civil Proc. Rule 4. Process</t>
  </si>
  <si>
    <t>Alaska Stat. § 9.45.120. Summons and continuance; Alaska Rules of Civil Proc. 85. Forcible Entry and Detainer</t>
  </si>
  <si>
    <t>Alaska Rules of Civil Proc. Rule 4. Process; Alaska Rules of Civil Proc. Rule 4. Process; Alaska Rules of Civil Proc. 85. Forcible Entry and Detainer</t>
  </si>
  <si>
    <t>Alaska Stat. § 9.45.690. Failure to pay rent</t>
  </si>
  <si>
    <t>Alaska Stat. § 34.03.190. Landlord's noncompliance as defense to action for possession or rent; Alaska Stat. § 34.03.180. Wrongful failure to supply heat, water, hot water or essential services; Alaska Stat. § 34.03.240. Waiver of landlord's right to terminate; Alaska Stat. § 34.03.310. Retaliatory conduct prohibited</t>
  </si>
  <si>
    <t xml:space="preserve">Landlord retaliation, Landlord noncompliance with statutory duty, Property is uninhabitable, Tenant lawfully deducted costs from rent, Tenant lawfully withheld rent, Landlord accepted partial payment </t>
  </si>
  <si>
    <t>Alaska Stat. § 34.03.190. Landlord's noncompliance as defense to action for possession or rent; Alaska Stat. § 34.03.210. Tenant's remedies for landlord's unlawful ouster, exclusion, or diminution of service; Alaska Stat. § 34.03.180. Wrongful failure to supply heat, water, hot water or essential services; Alaska Stat. § 34.03.240. Waiver of landlord's right to terminate; Alaska Stat. § 34.03.310. Retaliatory conduct prohibited</t>
  </si>
  <si>
    <t>Alaska R. App. P. 204. Appeal: Time—Notice—Bonds.</t>
  </si>
  <si>
    <t>American Samoa</t>
  </si>
  <si>
    <t>Am. Sam. Code Ann. § 43.1405 Grounds for summary recovery of possession.</t>
  </si>
  <si>
    <t>Am. Sam. Code Ann. § 43.1405 Grounds for summary recovery of possession.; Am. Sam. Code Ann. § 43.1405 Grounds for summary recovery of possession.; Am. Sam. Code Ann. § 43.1405 Grounds for summary recovery of possession.; Am. Sam. Rules for Summary Repossession, Rule 2. Action for repossession</t>
  </si>
  <si>
    <t>Am. Sam. Code Ann. § 43.1405 Grounds for summary recovery of possession.; Am. Sam. Code Ann. § 43.1405 Grounds for summary recovery of possession.; Am. Sam. Code Ann. § 43.1405 Grounds for summary recovery of possession.</t>
  </si>
  <si>
    <t>Am. Sam. Code Ann. § 43.1405 Grounds for summary recovery of possession.; Am. Sam. Code Ann. § 43.1405 Grounds for summary recovery of possession.</t>
  </si>
  <si>
    <t>Am. Sam. Code Ann. § 43.1406 Demand for possession or payment-Form-Contents.</t>
  </si>
  <si>
    <t>Am. Sam. Code Ann. § 43.1402 Jurisdiction.</t>
  </si>
  <si>
    <t>Am. Sam. Code Ann. § 43.0502 How served-Notice.; Am. Sam. Code Ann. § 43.0504 By means other than publication.; Am. Sam. Rules of Civ. Pro., Rule 4. Process</t>
  </si>
  <si>
    <t>Am. Sam. Code Ann. § 43.0501 By publication-Permitted when.</t>
  </si>
  <si>
    <t>If personal service cannot be made upon the defendant within American Samoa; service may be made by publication. Am. Sam. Code Ann. § 43.0504</t>
  </si>
  <si>
    <t>Am. Sam. Code Ann. § 43.1410 Summons, issuance, service, contents, time summons remains in effect-Hearing, time.</t>
  </si>
  <si>
    <t>Am. Sam. Rules for Summary Repossession, Rule 2. Action for repossession; Am. Sam. Code Ann. § 43.0502 How served-Notice.</t>
  </si>
  <si>
    <t>Am. Sam. Code Ann. § 43.1408 Circumstances precluding entry of judgment for possession-Retaliatory termination of tenancy defense.; Am. Sam. Code Ann. § 43.1408 Circumstances precluding entry of judgment for possession-Retaliatory termination of tenancy defense.; Am. Sam. Code Ann. § 43.1408 Circumstances precluding entry of judgment for possession-Retaliatory termination of tenancy defense.</t>
  </si>
  <si>
    <t>Am. Sam. Code Ann. § 43.0803. Stay of execution</t>
  </si>
  <si>
    <t>Am. Sam. Appellate Court Rules, Rule 4. Appeal as of right—when taken</t>
  </si>
  <si>
    <t>Am. Sam. Rules of Civ. Pro., Rule 62. Stay of proceeding to enforce a judgment; Am. Sam. Code Ann. § 43.0803. Stay of execution</t>
  </si>
  <si>
    <t>Am. Sam. Rules of Civ. Pro., Rule 62. Stay of proceeding to enforce a judgment; Am. Sam. Rules of Civ. Pro., Rule 62. Stay of proceeding to enforce a judgment</t>
  </si>
  <si>
    <t>Am. Sam. Rules of Civ. Pro., Rule 62. Stay of proceeding to enforce a judgment</t>
  </si>
  <si>
    <t>If an appeal is taken or a motion for new trial is filed before the expiration of the period during which the writ of restitution may not be issued and if a bond to stay proceedings is filed, the period during which the writ may not be issued is tolled until the disposition of the appeal or motion for new trial is final. Am. Sam. Code Ann. § 43.1413(d).</t>
  </si>
  <si>
    <t>Am. Sam. Code Ann. § 43.1413 Issuance of writ of restitution-Conditions.</t>
  </si>
  <si>
    <t>Am. Sam. Code Ann. § 43.1413 Issuance of writ of restitution-Conditions.; Am. Sam. Code Ann. § 43.1413 Issuance of writ of restitution-Conditions.</t>
  </si>
  <si>
    <t>Writ may be issued immediately where the writ of restitution is in response to an entry either made or maintained via force, or where "the tenant, willfully or negligently, is causing a serious and continuing health hazard to exist on the premises or is causing extensive and continuing injury to the premises and is neglecting or refusing either to deliver up possession after demand or to substantially restore or repair the premises." Am. Sam. Code Ann. § 43.1413(b). For all other cases, including nonpayment of rent, a minimum of ten days is required before the writ may issue. Am. Sam. Code Ann. § 43.1413(c).</t>
  </si>
  <si>
    <t>Am. Sam. Rules for Summary Repossession, Rule 8. Determination of amount payable to preclude issuance of writ of repossession; Am. Sam. Code Ann. § 43.1413 Issuance of writ of restitution-Conditions.; Am. Sam. Rules for Summary Repossession, Rule 9. Issuance of writ of repossession</t>
  </si>
  <si>
    <t>Arizona</t>
  </si>
  <si>
    <t>Arizona Stat. § 33-1307. Territorial application</t>
  </si>
  <si>
    <t>Ariz. Rev. Stat. § 33-1476. Termination or nonrenewal of rental agreement by landlord; noncompliance with rental agreement by tenant; failure to pay rent; Arizona Stat. § 33-1307. Territorial application</t>
  </si>
  <si>
    <t>AZ. R. Civ. P. for Evictions 13. Entry of Judgment and Relief Granted</t>
  </si>
  <si>
    <t>Late fees are restricted to reasonable amounts specified in the written rental agreement. Ariz. R. Civ. P. for Evictions 13(c)(2)(C).</t>
  </si>
  <si>
    <t>Nonpayment of rent, Material breach , Criminal activity, Nuisance activity, Remaining on property after expiration of lease, Statutory tenant obligations, Endangering property, Substantial damage to property, Endangering another person, Material falsification on rental application</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</si>
  <si>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33-1381. Retaliatory conduct prohibited; Ariz. Rev. Stat. § 33-1368. Noncompliance with rental agreement by tenant; failure to pay rent; utility discontinuation; liability for guests; definition; Ariz. Rev. Stat. § 33-1341. Tenant to maintain dwelling unit; Ariz. Rev. Stat. § 33-1341. Tenant to maintain dwelling unit; Ariz. Rev. Stat. § 33-1375. Periodic tenancy; hold-over remedies</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</si>
  <si>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t>
  </si>
  <si>
    <t>Material breaches and violations of statutory tenant obligations are curable only if remediable by repair or payment of damages. Ariz. Rev. Stat. § 33-1368(A).</t>
  </si>
  <si>
    <t>Ariz. Rev. Stat. § 33-1367. Tenant's remedies for landlord's unlawful ouster, exclusion or diminution of services; AZ. R. Civ. P. for Evictions 13. Entry of Judgment and Relief Granted</t>
  </si>
  <si>
    <t>Ariz. Rev. Stat. § 33-1371. Acceptance of partial payments; Ariz. Rev. Stat. § 33-1371. Acceptance of partial payments; AZ. R. Civ. P. for Evictions 13. Entry of Judgment and Relief Granted</t>
  </si>
  <si>
    <t>Acceptance of partial payment constitutes a waiver unless the landlord and tenant enter into "a contemporaneous writing to the terms and conditions of the partial payment." Ariz. Rev. Stat. § 33-1371(A).</t>
  </si>
  <si>
    <t>Arizona Stat. § 33-1317. Discrimination by landlord or lessor against tenant with children prohibited; classification; exceptions; civil remedy; applicability; Ariz. Rev. Stat. § 41-1491.14. Discrimination in sale or rental</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</si>
  <si>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33-1375. Periodic tenancy; hold-over remedies</t>
  </si>
  <si>
    <t>See the caution note for question 12.2 for instances where notice is not required.</t>
  </si>
  <si>
    <t>Ariz. Rev. Stat. § 33-1368. Noncompliance with rental agreement by tenant; failure to pay rent; utility discontinuation; liability for guests; definition</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</si>
  <si>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33-1375. Periodic tenancy; hold-over remedies</t>
  </si>
  <si>
    <t>Five days' notice is required for termination based on statutory tenant obligations and nuisance. Ariz. Rev. Stat. § 33-1368(A). Ten days' notice is required for termination based on material breach and material falsification on rental application. Ariz. Rev. Stat. § 33-1368(A). Thirty days' notice is required for ending a month-to-month tenancy. Ariz. Rev. Stat. § 33-1375(A). No advance notice is required for criminal activity or breaches that jeopardize the health, safety, or welfare of the landlord or other tenant or involve property damage. Ariz. Rev. Stat. § 33-1368(A).</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</si>
  <si>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t>
  </si>
  <si>
    <t>Ariz. Rev. Stat. § 33-1315. Prohibited provisions in rental agreements</t>
  </si>
  <si>
    <t>Ariz. Rev. Stat. § 22-281. Fees and deposits; Arizona Code of Judicial Admin. Section 4-303: Justice Court Fees</t>
  </si>
  <si>
    <t>Ariz. Rev. Stat. § 12-1179. Appeal to superior court; notice; bond</t>
  </si>
  <si>
    <t>Ariz. Rev. Stat. § 33-1377. Special detainer actions; service; trial postponement; Ariz. R. Civ. P. for Eviction Actions 5. Summons and Complaint. Issuance, Content and Service of Process</t>
  </si>
  <si>
    <t>Ariz. R. Civ. P. for Eviction Actions 5. Summons and Complaint. Issuance, Content and Service of Process; Ariz. Rev. Stat. § 33-1377. Special detainer actions; service; trial postponement</t>
  </si>
  <si>
    <t>Arizona Rule of Procedure for Eviction Actions. Rule 11. Initial Appearance and Trial Procedures</t>
  </si>
  <si>
    <t>Ariz. Rev. Stat. § 12-1175. Complaint and answer; service and return; notice and pleading requirements; Ariz. Rev. Stat. § 33-1377. Special detainer actions; service; trial postponement</t>
  </si>
  <si>
    <t>Ariz. Rev. Stat. § 33-1377. Special detainer actions; service; trial postponement; Ariz. R. Civ. P. for Eviction Actions 5. Summons and Complaint. Issuance, Content and Service of Process; Ariz. R. P. for Eviction Actions Appendix A. RESIDENTIAL EVICTION INFORMATION SHEET.; Ariz. R. Civ. P. for Eviction Actions 5. Summons and Complaint. Issuance, Content and Service of Process; Ariz. R. Civ. P. for Eviction Actions 5. Summons and Complaint. Issuance, Content and Service of Process; Ariz. R. Civ. P. for Eviction Actions 5. Summons and Complaint. Issuance, Content and Service of Process</t>
  </si>
  <si>
    <t>Ariz. Rev. Stat. § 33-1365. Landlord’s noncompliance as defense to action for possession or rent; definition; Ariz. Rev. Stat. § 33-1381. Retaliatory conduct prohibited</t>
  </si>
  <si>
    <t>Ariz. Rev. Stat. § 33-1381. Retaliatory conduct prohibited; AZ. R. Civ. P. for Evictions 13. Entry of Judgment and Relief Granted; Ariz. Rev. Stat. § 33-1365. Landlord’s noncompliance as defense to action for possession or rent; definition; Arizona Stat. § 33-1324. Landlord to maintain fit premises</t>
  </si>
  <si>
    <t>Most counterclaims only apply to evictions based on nonpayment of rent. Ariz. Rev. Stat. § 33-1365(A). However, a defense based on retaliation applies to all types of evictions. Ariz. Rev. Stat. § 33-1381(B).</t>
  </si>
  <si>
    <t>Ariz. Rev. Stat. § 12-1179. Appeal to superior court; notice; bond; Ariz. Rev. Stat. § 12-1180. Stay of proceedings on judgment; record on appeal</t>
  </si>
  <si>
    <t>Ariz. Rev. Stat. § 12-1179. Appeal to superior court; notice; bond; Ariz. Rev. Stat. § 12-1179. Appeal to superior court; notice; bond</t>
  </si>
  <si>
    <t>A tenant must file a supersedeas bond and pay rent as it becomes due to obtain a stay. Ariz. Rev. Stat. § 12-1179(C)-(D).</t>
  </si>
  <si>
    <t>Ariz. Rev. Stat. § 12-1178. Judgment; writ of restitution; limitation on issuance; criminal violation; notice</t>
  </si>
  <si>
    <t>Ariz. Rev. Stat. § 12-1178. Judgment; writ of restitution; limitation on issuance; criminal violation; notice; AZ. R. Civ. P. for Evictions 13. Entry of Judgment and Relief Granted; Ariz. Rev. Stat. § 33-1377. Special detainer actions; service; trial postponement; AZ. R. Civ. P. for Evictions 13. Entry of Judgment and Relief Granted</t>
  </si>
  <si>
    <t>In most cases, the writ cannot be issued until 5 days after judgment. Ariz. Rev. Stat. § 12-1178(C). However, for an "immediate and irreparable breach pursuant to § 33-1368, subsection A," the writ must be issued 12-24 hours later. Ariz. Rev. Stat. § 33-1377(E), Ariz. R. Civ. P. for Evictions 13(c)(1)(B).</t>
  </si>
  <si>
    <t>Ariz. R. P. for Eviction Actions 14. Writs of Restitution</t>
  </si>
  <si>
    <t>Reinstatement of the rental agreement (and thus cancellation of writ) is at the discretion of the landlord after judgment. Ariz. Rev. Stat. § 33-1368(B).</t>
  </si>
  <si>
    <t>Ariz. Rev. Stat. § 33-1368. Noncompliance with rental agreement by tenant; failure to pay rent; utility discontinuation; liability for guests; definition; Ariz. Rev. Stat. § 13-1370. Abandonment; notice; remedies; personal property; definition; Ariz. Rev. Stat. § 13-1370. Abandonment; notice; remedies; personal property; definition</t>
  </si>
  <si>
    <t>Arkansas</t>
  </si>
  <si>
    <t>Ark. Code § 18-17-201. Territorial application</t>
  </si>
  <si>
    <t>Ark. Code § 18-16-111. Manufactured homes and mobile homes on leased land — Definitions; Ark Code § 18-17-301. General definitions</t>
  </si>
  <si>
    <t>Ark. Code § 18-16-111. Manufactured homes and mobile homes on leased land — Definitions</t>
  </si>
  <si>
    <t>Nonpayment of rent, Breach, Criminal activity, Nuisance activity, Remaining on property after expiration of lease, Statutory tenant obligations, Substantial damage to property, Refusal to allow landlord lawful access to unit, Committing domestic violence</t>
  </si>
  <si>
    <t>Ark. Code § 18-16-101. Failure to pay rent — Refusal to vacate upon notice — Penalty; Ark. Code §18-16-112. Protection for victims of domestic abuse — Definitions; Ark. Code § 18-16-501. Common nuisance — Criminal offense; Ark. Code § 18-17-701. Noncompliance with rental agreement — Failure to pay rent — Removal of evicted tenant's personal property.; Ark. Code § 18-17-701. Noncompliance with rental agreement — Failure to pay rent — Removal of evicted tenant's personal property.; Ark. Code § 18-17-702. Noncompliance affecting health and safety; Ark. Code § 18-17-704. Periodic tenancy — Holdover remedies; Ark. Code § 18-17-705. Landlord remedies for refusal of access to rental property; Ark. Code § 18-17-901. Grounds for eviction of tenant; Ark. Code § 18-17-901. Grounds for eviction of tenant; Ark. Code § 18-17-901. Grounds for eviction of tenant; Ark. Code § 18-60-304. Actions constituting unlawful detainer; Ark. Code § 18-17-601. Tenant to maintain dwelling unit; Ark. Code § 18-17-601. Tenant to maintain dwelling unit; Ark. Code § 18-17-702. Noncompliance affecting health and safety</t>
  </si>
  <si>
    <t>Ark. Code § 18-17-701. Noncompliance with rental agreement — Failure to pay rent — Removal of evicted tenant's personal property.; Ark. Code § 18-17-701. Noncompliance with rental agreement — Failure to pay rent — Removal of evicted tenant's personal property.; Ark. Code § 18-17-702. Noncompliance affecting health and safety; Ark. Code § 18-17-702. Noncompliance affecting health and safety</t>
  </si>
  <si>
    <t>Breaches are curable only if remediable by repairs or otherwise. Ark. Code § 18-17-701(a)(2).</t>
  </si>
  <si>
    <t>Ark. Code § 12-62-714. Eviction or distress of dependents of state active military service members; Ark. Code § 16-123-310. Discrimination in sale or rental of housing; Ark. Code § 16-123-314. Disability — Definition; Ark. Code §18-16-112. Protection for victims of domestic abuse — Definitions</t>
  </si>
  <si>
    <t>A landlord cannot evict a military service member (or their dependents) for nonpayment of rent during the service member's period of service, if the rent is less than $1200 per month. Ark. Code § 12-62-714(a)(1).</t>
  </si>
  <si>
    <t>Ark. Code § 18-17-701. Noncompliance with rental agreement — Failure to pay rent — Removal of evicted tenant's personal property.; Ark. Code § 18-17-704. Periodic tenancy — Holdover remedies; Ark. Code § 18-60-304. Actions constituting unlawful detainer; Ark. Code § 18-16-101. Failure to pay rent — Refusal to vacate upon notice — Penalty</t>
  </si>
  <si>
    <t>See the caution note in question 12.2 for instances where notice is not required.</t>
  </si>
  <si>
    <t>Ark. Code § 18-17-901. Grounds for eviction of tenant; Ark. Code § 18-16-101. Failure to pay rent — Refusal to vacate upon notice — Penalty; Ark. Code § 18-60-304. Actions constituting unlawful detainer</t>
  </si>
  <si>
    <t>Three days' notice is required for civil eviction ("unlawful detainer") actions. Ark. Code § 18-60-304(3). Ten days' notice is required for criminal eviction actions. Ark. Code § 18-16-101(a)-(b).</t>
  </si>
  <si>
    <t>Ark. Code § 18-17-701. Noncompliance with rental agreement — Failure to pay rent — Removal of evicted tenant's personal property.; Ark. Code § 18-17-702. Noncompliance affecting health and safety; Ark. Code § 18-17-704. Periodic tenancy — Holdover remedies; Ark. Code § 18-16-505. Summons—Notice</t>
  </si>
  <si>
    <t>Fourteen days' notice is required for terminations based on breach of the rental agreement and non-emergent statutory tenant obligations (including nuisance). Ark. Code § 18-17-701(a)(1), § 18-17-702(b). Thirty days' notice is required for terminating a month-to-month tenancy. Ark. Code § 18-17-704(b). No prior notice is required for terminations based on criminal activity. Ark. Code § 18-16-501, § 18-16-505. Notice periods for other reasons for eviction are not specified.</t>
  </si>
  <si>
    <t>Ark. Code § 18-17-701. Noncompliance with rental agreement — Failure to pay rent — Removal of evicted tenant's personal property.</t>
  </si>
  <si>
    <t>Notices for breach must include the reason for eviction, date rental agreement will terminate, and repercussions for failure to cure. Ark. Code § 18-17-701(a)(1). Notice contents for other types of eviction are not specified.</t>
  </si>
  <si>
    <t>Ark. Code § 18-17-901. Grounds for eviction of tenant; Ark. Code § 18-60-304. Actions constituting unlawful detainer; Ark. Code § 18-16-101. Failure to pay rent — Refusal to vacate upon notice — Penalty</t>
  </si>
  <si>
    <t>Three days is the minimum for civil eviction ("unlawful detainer") actions. Ark. Code § 18-60-304(3). Five days is the minimum under the Residential Landlord-Tenant Act. Ark. Code § 18-17-901(b). Ten days is the minimum for criminal eviction actions. Ark. Code § 18-16-101(a)-(b).</t>
  </si>
  <si>
    <t>Ark. Code § 16-17-705. Filing fees and costs; Ark. Code § 18-17-902. Eviction proceeding</t>
  </si>
  <si>
    <t>The fee is $65 in district court. Ark. Code § 16-17-705(b)(1). The fee for filing in circuit court is not specified.</t>
  </si>
  <si>
    <t>Ark. Code § 18-16-503. Complaint—Jurisdiction—Definition; Ark. Code § 18-17-203. Jurisdiction and service of process; Ark. Code § 18-17-701. Noncompliance with rental agreement — Failure to pay rent — Removal of evicted tenant's personal property.; Ark. Code § 18-60-306. Jurisdiction — Definition</t>
  </si>
  <si>
    <t>Ark. Code § 18-17-903. Service of order — Posting and mailing requirements; Ark. R. Civ. P. 4. Summons and Service of Process; Ark. R. Civ. P. 4. Summons and Service of Process</t>
  </si>
  <si>
    <t>Ark. Code § 18-17-903. Service of order — Posting and mailing requirements</t>
  </si>
  <si>
    <t>Ark. Code § 18-16-505. Summons—Notice; Ark. Code § 18-17-706. Payment of rent into court; Ark. Code § 18-60-307. Proceedings in court</t>
  </si>
  <si>
    <t>Ark. Code § 18-16-505. Summons—Notice; Ark. Code § 18-60-307. Proceedings in court</t>
  </si>
  <si>
    <t>Ark. Code § 18-60-307. Proceedings in court</t>
  </si>
  <si>
    <t>Ark. Code § 18-16-505. Summons—Notice; Ark. Code § 18-60-307. Proceedings in court; Ark. Code § 18-16-504. Form of complaint</t>
  </si>
  <si>
    <t>Ark. District Court Rule 9. Appeals to Circuit Court</t>
  </si>
  <si>
    <t>Ark. Code § 18-17-910. Bond required to stay eviction on appeal</t>
  </si>
  <si>
    <t>Ark. Code § 18-17-707. Bond on appeal and order staying execution; Ark. Code § 18-17-910. Bond required to stay eviction on appeal; Ark. District Court Rule 9. Appeals to Circuit Court</t>
  </si>
  <si>
    <t>Ark. Code § 18-16-506. Written objection</t>
  </si>
  <si>
    <t>Ark. Code § 18-16-506. Written objection; Ark. Code § 18-16-506. Written objection; Ark. Code § 18-17-706. Payment of rent into court; Ark. Code § 18-17-907. Effect of judgment for plaintiff; Ark. Code § 18-60-307. Proceedings in court; Ark. Code § 18-60-309. Judgment for plaintiff — Assessment of damages — Writs of possession and restitution</t>
  </si>
  <si>
    <t>Ark. Code § 18-16-507. Writ of possession— Definition; Ark. Code § 18-60-307. Proceedings in court; Ark. Code § 18-60-310. Execution of writ of possession</t>
  </si>
  <si>
    <t>The writ can be executed 24 hours after service of the writ. Ark. Code § 18-16-507(c)(1)(A); § 18-60-310(c)(1).</t>
  </si>
  <si>
    <t>Ark. Code § 18-16-507. Writ of possession— Definition; Ark. Code § 18-17-706. Payment of rent into court; Ark. Code § 18-60-309. Judgment for plaintiff — Assessment of damages — Writs of possession and restitution</t>
  </si>
  <si>
    <t>Ark. Code § 18-17-911. Accrual of rent after institution of proceedings</t>
  </si>
  <si>
    <t>Ark. Code § 18-16-108. Property left on premises after termination of lease; Ark. Code § 18-16-507. Writ of possession— Definition; Ark. Code § 18-16-507. Writ of possession— Definition</t>
  </si>
  <si>
    <t>A landlord may dispose of property immediately after termination of a rental agreement. Ark. Code § 18-16-108(a). However, a sheriff or police chief executing a writ of possession (for an eviction based on criminal activity) must store the tenant's property for 7 days (and then may dispose of the property if the tenant does not recover it). Ark. Code § 18-16-507(c)(1)(A)-(B).</t>
  </si>
  <si>
    <t>California</t>
  </si>
  <si>
    <t>Cal. Civil Code § 1940. Application of chapter; “persons who hire” and “dwelling unit”</t>
  </si>
  <si>
    <t>Cal. Civil code § 798.56. Authorized reasons for termination; Cal. Civil Code § 1940. Application of chapter; “persons who hire” and “dwelling unit”; Cal. Civil code § 800.2. Management</t>
  </si>
  <si>
    <t>Cal. Civil code § 798.56. Authorized reasons for termination; Cal. Civil code § 800.71. Termination of tenancy</t>
  </si>
  <si>
    <t>Nonpayment of rent, Material breach , Criminal activity, Nuisance activity, Property is uninhabitable, Remaining on property after expiration of lease, Statutory tenant obligations, Personal use of owner, Removal of unit from market, Waste, Refusal of new lease terms</t>
  </si>
  <si>
    <t>Cal. Civil code § 1946.2. Termination of tenancy after continuous and lawful occupation of residential real property for 12 months; just cause required; notice; additional tenants; opportunity to cure violation; relocation assistance or rent waiver; application of section; Cal. Civil code § 1946.2. Termination of tenancy after continuous and lawful occupation of residential real property for 12 months; just cause required; notice; additional tenants; opportunity to cure violation; relocation assistance or rent waiver; application of section; Cal. Civil code § 1995.320. Transfer by tenant of interest in violation of lease; Cal. Civil Procedure Code § 1161. Unlawful detainer defined; Cal. Civil Procedure Code § 1161. Unlawful detainer defined; Cal. Civil Procedure Code § 1161. Unlawful detainer defined</t>
  </si>
  <si>
    <t>Remaining on the property after end of term applies only to tenants who have lived on the premises for less than 12 months. Cal. Civil Code § 1946.2(a). Several causes for eviction were limited to certain circumstances during the COVID-19 pandemic. See Cal. Civ. P. Code § 1179.03.5.</t>
  </si>
  <si>
    <t>Cal. Civil code § 1946.2. Termination of tenancy after continuous and lawful occupation of residential real property for 12 months; just cause required; notice; additional tenants; opportunity to cure violation; relocation assistance or rent waiver; application of section; Cal. Civil code § 1946.2. Termination of tenancy after continuous and lawful occupation of residential real property for 12 months; just cause required; notice; additional tenants; opportunity to cure violation; relocation assistance or rent waiver; application of section; Cal. Civil Procedure Code § 1161. Unlawful detainer defined</t>
  </si>
  <si>
    <t>Just cause is required only if the tenant has occupied the premises for 12 months or more. Otherwise, no cause is required for overstay. Cal. Civil Code § 1946.2(a).</t>
  </si>
  <si>
    <t>Cal. Civil Procedure Code § 1161. Unlawful detainer defined; Cal. Civil Procedure code § 1161.5. Notice stating lessor or landlord may elect to declare forfeiture of lease or rental agreement; nullification; performance by lessee or tenant</t>
  </si>
  <si>
    <t>No cure opportunity is required for breaches that cannot afterward be performed. Cal. Civil Procedure Code § 1161(3).</t>
  </si>
  <si>
    <t>Cal. Civil Code § 789.3. Utility services; prevention of access to property; removal of doors, windows or personalty; intent to terminate occupancy; liability of landlord; injunctive relief; Cal. Civil Code § 1942.5. Retaliation; prohibited acts; violations; remedies; penalties; Cal. Civil Code § 1940.2. Unlawful actions by landlord to influence tenant to vacate; civil penalties; oral or written notice of violations of lease.</t>
  </si>
  <si>
    <t>Multiple protected classes under Federal Fair Housing Act, Tenant experienced domestic violence , Source of income, Marital status, Sexual orientation, Gender identity, Military status, Ancestry, Immigration status, Calls for emergency assistance</t>
  </si>
  <si>
    <t>Cal. Civil Procedure Code § 1161.4. Immigration or citizenship status; prohibited landlord actions; affirmative defense; rebuttable presumptions; Cal. Government code § 12955. Unlawful practices; Cal. Civil Procedure Code § 1161.3. Termination of lease prohibited based upon acts of domestic violence, sexual assault, stalking, human trafficking, or abuse of elder or dependent adult; exceptions; limitation of landlord liability to other tenants; definition; forms; Cal. Civil code § 1946.8. Summoning law enforcement assistance or emergency assistance; lease or rental agreement provisions prohibiting or limiting right void; penalties prohibited; establishing belief; waiver void and unenforceable; affirmative defense; remedies</t>
  </si>
  <si>
    <t>Tenants receive protections for domestic violence and calling for emergency assistance only if they meet certain documentation requirements. Cal. Civil Procedure Code § 1161.3(a)-(b), § 1946.8.</t>
  </si>
  <si>
    <t>Cal. Civil code § 1946.1. Renewal and termination with respect to hiring of residential real property for a term not specified by the parties; notice</t>
  </si>
  <si>
    <t>The extended notice (30 days) is longer than some notice periods but shorter than others. Cal. Civil Code § 1946.1.</t>
  </si>
  <si>
    <t>Cal. Civil Procedure Code § 1161b. Tenants in possession of rental housing units during foreclosure sale; notice to vacate; rights of possession</t>
  </si>
  <si>
    <t>Cal. Civil code § 1946. Renewable hiring; notice of termination; Cal. Civil Procedure Code § 1161. Unlawful detainer defined; Cal. Civil Procedure Code § 1161. Unlawful detainer defined</t>
  </si>
  <si>
    <t>Cal. Civil Procedure Code § 1161. Unlawful detainer defined</t>
  </si>
  <si>
    <t>Typically, the notice period is 3 days for nonpayment. Cal. Civ. P. Code § 1161(2). However, if the rent payment came due between September 1, 2020, and January 31, 2021, the notice period is 15 days. Cal. Civ. P. Code § 1179.02(i), § 1179.03(c)(1).</t>
  </si>
  <si>
    <t>Cal. Civil code § 1946. Renewable hiring; notice of termination; Cal. Civil code § 1946.1. Renewal and termination with respect to hiring of residential real property for a term not specified by the parties; notice; Cal. Civil code § 1946.1. Renewal and termination with respect to hiring of residential real property for a term not specified by the parties; notice; Cal. Civil Procedure Code § 1161. Unlawful detainer defined; Cal. Civil Procedure Code § 1161. Unlawful detainer defined</t>
  </si>
  <si>
    <t>Three days' notice is required for terminations based on breach of the agreement (including sublet/assignment), nuisance, criminal activity, and statutory tenant obligations. Cal. Civil Procedure Code § 1161(3)-(4). Thirty days' notice is required for terminating periodic tenancies where the tenant lived at the premises for less than one year, and for terminating a tenancy due to the good faith sale of property. Cal. Civil code § 1946.1(c)-(d). Sixty days' notice is required for terminating a periodic tenancy where the tenant lived at the premises for more than one year. Cal. Civil code § 1946.1(a)-(b).</t>
  </si>
  <si>
    <t>Typically, nonpayment notices must contain the reason for eviction, how to cure, and the amount owed. Cal. Civ. P. Code § 1161(2). However, nonpayment notices for rent that came due between September 1, 2020 and January 31, 2021 must also contain notice about the tenant’s right to file a COVID-19-related financial distress declaration to avoid eviction, and information on legal services. Cal. Civ. P. Code § 1179.03(c)(4). Notice contents for reasons other than nonpayment are not specified.</t>
  </si>
  <si>
    <t>Typically, no waiver provision is specified. However, tenants cannot waive their right to notice for nonpayment where the rent payment came due during the COVID-19 pandemic. Cal. Civ. P. Code § 1179.06.</t>
  </si>
  <si>
    <t>Cal. Government code § 26720.9. Fee amounts for specified sections; Cal. Government code § 70603. Statewide uniformity of fees; exceptions; courthouse construction surcharge; Cal. Civil Procedure Code § 1161.2. Case court records;  public access;  defendant notice;  filing fee; mobilehome park tenancy; Cal. Government Code § 70613. Uniform fee for filing first papers in specified cases; application; waiver</t>
  </si>
  <si>
    <t>The uniform filing fee is $205 if the amount at issue is $10,000 or less, and $330 if amount is over $10,000, Cal. Government Code § 70613(a)-(b), plus a $15 fee, Cal. Civil Procedure Code § 1161.2(d).</t>
  </si>
  <si>
    <t>Cal. Civil Procedure code § 392. Real property actions; proper court</t>
  </si>
  <si>
    <t>Cal. Civil Procedure code § 415.10. Personal delivery of copy of summons and complaint; date; Cal. Civil Procedure code § 415.30. Service by mail; Cal. Civil Procedure code § 415.47. Unlawful detainer; intent of lessee not to abandon premises; service; Cal. Civil Procedure Code § 1011. Personal service; service upon attorney; service at party's residence; electronic service; Cal. Civil Procedure Code § 1162. Notice; methods of service; service upon commercial tenants</t>
  </si>
  <si>
    <t>Cal. Civil Procedure Code § 415.45. Unlawful detainer; service by posting and mailing or other manner; Cal. Civil Procedure code § 415.50. Service by publication</t>
  </si>
  <si>
    <t>Cal. Civil Procedure Code § 1167.3. Answer or amendment; time allowed; Cal. Civil Procedure § 1170. Appearance; answer or demurrer; Cal. Civil Procedure Code § 1170.5. Time of trial; extension; trial not within time; order of payment; amount of damages</t>
  </si>
  <si>
    <t>A tenant may answer on or before the first appearance date. Cal. Civil Procedure § 1170.</t>
  </si>
  <si>
    <t>Cal. Civil Procedure Code § 1169. Entry of default; application for relief</t>
  </si>
  <si>
    <t>Cal. Civil Procedure code § 412.20. Summons; formalities; contents; Cal. Civil Procedure Code § 1167. Summons; form; issuance; service and return</t>
  </si>
  <si>
    <t>Cal. Civil code § 1941.3. Buildings intended for human habitation; landlord's duties; tenants' duties; violations; exempt buildings; Cal. Civil Code § 1942.5. Retaliation; prohibited acts; violations; remedies; penalties; Cal. Civil code § 1942.4. Demand, collection or increase of rent under certain enumerated conditions; landlord liability; attorney's fees; abatement and repair; additional remedies</t>
  </si>
  <si>
    <t>Cal. Civil code § 1941.3. Buildings intended for human habitation; landlord's duties; tenants' duties; violations; exempt buildings; Cal. Civil Code § 1942.5. Retaliation; prohibited acts; violations; remedies; penalties; Cal. Civil Code § 1942.5. Retaliation; prohibited acts; violations; remedies; penalties; Cal. Civil code § 1946.8. Summoning law enforcement assistance or emergency assistance; lease or rental agreement provisions prohibiting or limiting right void; penalties prohibited; establishing belief; waiver void and unenforceable; affirmative defense; remedies; Cal. Civil Code § 1947.10. Evictions based on fraudulent intent to occupy; treble damages; Cal. Civil Procedure Code § 1161.4. Immigration or citizenship status; prohibited landlord actions; affirmative defense; rebuttable presumptions; Cal. Civil Procedure code § 1174.2. Affirmative defense of breach of landlord's obligations or warranty of habitability; determination of substantial breach; judgment for tenant; judgment for landlord, on failure to pay rent to date of trial; Cal. Government code § 7060.6. Unlawful detainer proceedings</t>
  </si>
  <si>
    <t>Cal. Rules of Court, Rule 8.822. Time to Appeal</t>
  </si>
  <si>
    <t>Cal. Civil Procedure Code § 1176. Stay on appeal; petition for extraordinary writ; conditions of stay; reasonable rental value; new cause of action for rental of real property</t>
  </si>
  <si>
    <t>Judgment is stayed pending appeal only if tenant gives an undertaking in an amount set by the trial court or pays a bond, and the court finds extreme hardship. Cal. Civil Procedure Code § 917.4, § 1176(a).</t>
  </si>
  <si>
    <t>Cal. Civil Procedure code § 712.010. Issuance of writ of possession or sale; Cal. Civil Procedure Code § 1169. Entry of default; application for relief</t>
  </si>
  <si>
    <t>Cal. Civil Procedure Code § 1170.5. Time of trial; extension; trial not within time; order of payment; amount of damages</t>
  </si>
  <si>
    <t>No time is prescribed from when the writ can be executed (i.e. served) after filing. However, tenants cannot be removed until 5 days after service or posting (i.e. "execution") of the writ. See Cal. Civil Procedure code § 715.020(a)-(c).</t>
  </si>
  <si>
    <t>Cal. Civil Procedure code § 712.030. Execution of writ; time for levy or seizure; Cal. Civil Procedure code § 715.040. Execution of writ by registered process server; filing with levying officer; duties of levying officer; fees</t>
  </si>
  <si>
    <t>A registered process server may execute the writ if the sheriff or marshal fails to do so. Cal. Civil Procedure code § 715.040(a).</t>
  </si>
  <si>
    <t>Cal. Civil Procedure Code § 1174. Judgment for possession of premises; forfeiture of lease or agreement; rental payments; damages; enforcement; personal property; notice; storage; release; disposal; liability</t>
  </si>
  <si>
    <t>Cal. Civil code § 1983. Notice to former tenant and owner of property; description; delivery; Cal. Civil Procedure code § 715.010. Writ of possession of real property; application; contents; service</t>
  </si>
  <si>
    <t>A landlord may dispose of a tenant's property 15 days after personal service of notice, or 18 days after mailing the notice. Cal. Civil Code § 1983(b).</t>
  </si>
  <si>
    <t>Cal. Civil code § 1785.13. Items of information prohibited; exceptions; Cal. Civil code § 1786.18. Items of information prohibited; Cal. Civil Procedure Code § 1161.2. Case court records;  public access;  defendant notice;  filing fee; mobilehome park tenancy; Cal. Civ. Pro. § 1161.2.5. Access to civil case records for actions seeking recovery of COVID-19 rental debt; persons allowed access</t>
  </si>
  <si>
    <t>The law limits inclusion of eviction records in consumer credit reports and investigative consumer reports where the tenant prevails or where the parties settled (unless the parties agreed to reporting in the settlement agreement). Cal. Civil code § 1785.13(a)(3), § 1786.18(a)(4).</t>
  </si>
  <si>
    <t>Cal. Civil Procedure Code § 1161.2. Case court records;  public access;  defendant notice;  filing fee; mobilehome park tenancy; Cal. Civ. Pro. § 1161.2.5. Access to civil case records for actions seeking recovery of COVID-19 rental debt; persons allowed access</t>
  </si>
  <si>
    <t>Access to records is restricted to certain parties until after 60 days, then any person may access the records if the landlord prevailed. Cal. Civil Procedure Code § 1161.2(a)(1). However, in COVID-19 rental debt cases, access is always restricted to certain parties (restrictions are not lifted after 60 days). Cal. Civil Procedure Code § 1161.2.5(a)(1).</t>
  </si>
  <si>
    <t>Cal. Civil code § 1785.13. Items of information prohibited; exceptions; Cal. Civil code § 1786.18. Items of information prohibited; Cal. Civ. Pro. § 1161.2.5. Access to civil case records for actions seeking recovery of COVID-19 rental debt; persons allowed access</t>
  </si>
  <si>
    <t>Access to records is restricted to certain parties until after 60 days, then any person may access the records if the landlord prevailed. Cal. Civil Procedure Code § 1161.2(a)(1). Access to COVID-19 rental debt cases is always restricted. Cal. Civil Procedure Code § 1161.2.5(a)(1).</t>
  </si>
  <si>
    <t>Cal. Civil Procedure Code § 1161.2. Case court records;  public access;  defendant notice;  filing fee; mobilehome park tenancy</t>
  </si>
  <si>
    <t>The court may order records inaccessible if the parties so stipulate. Cal. Civil Procedure Code § 1161.2(a)(2).</t>
  </si>
  <si>
    <t>Colorado</t>
  </si>
  <si>
    <t>Colo. Rev. Stat. § 13-40-104. Unlawful detention defined</t>
  </si>
  <si>
    <t>Col. Rev. Stat. § 38-12-201.5. Definitions; Colo. Rev. Stat. § 38-12-502. Definitions; Colo. Rev. Stat. § 13-40-104. Unlawful detention defined</t>
  </si>
  <si>
    <t>Col. Rev. Stat. § 38-12-201.5. Definitions; Colo. Rev. Stat. § 13-40-104. Unlawful detention defined; Colo. Rev. Stat. § 38-12-203. Reasons for termination</t>
  </si>
  <si>
    <t>Colo. Rev. Stat. § 13-40-104. Unlawful detention defined; Colo. Rev. Stat. § 13-40-104. Unlawful detention defined; Colo. Rev. Stat. § 13-40-107.5. Termination of tenancy for substantial violation--definition--legislative declaration; Colo. Rev. Stat. § 13-40-104. Unlawful detention defined; Colo. Rev. Stat. § 13-40-104. Unlawful detention defined</t>
  </si>
  <si>
    <t>Colo. Rev. Stat. § 13-40-104. Unlawful detention defined; Colo. Rev. Stat. § 13-40-104. Unlawful detention defined; Colo. Rev. Stat. § 13-40-104. Unlawful detention defined</t>
  </si>
  <si>
    <t>A landlord need not accept a cure for repeat breaches. Colo. Rev. Stat. § 13-40-104(1)(e.5)(II).</t>
  </si>
  <si>
    <t>Colo. Rev. Stat. § 13-40-123. Damages; Colo. Rev. Stat. § 38-12-510. Unlawful removal or exclusion; Colo. Rev. Stat. § 38-12-1205. Remedies</t>
  </si>
  <si>
    <t>Generally, tenants are entitled to attorney fees only if the rental agreement contained a provision entitling them to such fees. Colo. Rev. Stat. § 13-40-123. Fines are applicable only to evictions based on immigration status. Colo. Rev. Stat. § 38-12-1205(1).</t>
  </si>
  <si>
    <t>Colo. Rev. Stat. § 24-34-502. Unfair housing practices prohibited; Colo. Rev. Stat. § 24-34-502. Unfair housing practices prohibited; Colo. Rev. Stat. § 24-34-502. Unfair housing practices prohibited; Colo. Rev. Stat. § 24-34-502. Unfair housing practices prohibited; Colo. Rev. Stat. § 24-34-502. Unfair housing practices prohibited; Colo. Rev. Stat. § 24-34-502.2. Unfair or discriminatory housing practices against individuals with disabilities prohibited; Colo. Rev. Stat. § 28-3-1404. Actions for rent or possession by landlord; Colo. Rev. Stat. § 38-12-402. Protection for victims of unlawful sexual behavior, stalking, or domestic violence; Colo. Rev. Stat. § 38-12-1203. Prohibition on activities related to a tenant's immigration or citizenship status</t>
  </si>
  <si>
    <t>For military status, a landlord may not evict a tenant, their spouse, or their dependents during the tenant's period of service or duty and for 30 days thereafter, so long as the tenant gave the landlord 30 days' notice. Colo. Rev. Stat. § 28-3-1404(1)(a). For calls for emergency assistance, a landlord cannot terminate a tenancy if the tenant calls for emergency assistance due to a domestic violence situation. Colo. Rev. Stat. § 38-12-402(1).</t>
  </si>
  <si>
    <t>Colo. Rev. Stat. § 13-40-104. Unlawful detention defined; Colo. Rev. Stat. § 13-40-107.5. Termination of tenancy for substantial violation--definition--legislative declaration; Colo. Rev. Stat. § 13-40-107. Notice to quit</t>
  </si>
  <si>
    <t>Colo. Rev. Stat. § 13-40-107.5. Termination of tenancy for substantial violation--definition--legislative declaration; Colo. Rev. Stat. § 13-40-104. Unlawful detention defined; Colo. Rev. Stat. § 13-40-107. Notice to quit</t>
  </si>
  <si>
    <t>Three days' notice is required for termination based on criminal activity and endangerment to person or property. Colo. Rev. Stat. § 13-40-107.5(4)(a). Ten days' notice is required for termination based on breach. Colo. Rev. Stat. § 13-40-104(e). Twenty-one days' notice is required for terminating a month-to-month tenancy that was less than 6 months. Colo. Rev. Stat. § 13-40-107(1)(c). Twenty-eight days' notice is required for terminating a month-to-month tenancy that was between 6 months to 1 year. Colo. Rev. Stat. § 13-40-107(1)(b). Ninety-one days' notice is required for terminating a month-to-month tenancy that was 1 year or longer. Colo. Rev. Stat. § 13-40-107(1)(a).</t>
  </si>
  <si>
    <t>Colo. Rev. Stat. § 13-40-107.5. Termination of tenancy for substantial violation--definition--legislative declaration; Colo. Rev. Stat. § 13-40-106. Written demand</t>
  </si>
  <si>
    <t>A tenant cannot waive their right to notice for nonpayment of rent. Colo. Rev. Stat. § 13-40-104(1)(d). Waiver of notice is not specified for other causes of eviction.</t>
  </si>
  <si>
    <t>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t>
  </si>
  <si>
    <t>For actions filed in county court, where the judgment amount sought is less than $1000, the fee is $85; for actions seeking a judgment between $1000-$15,000, the fee is $105; for actions seeking a judgment between $15,000-$25,000, the fee is $135. Colo. Rev. Stat. § 13-32-101(1)(c)(III.5)(A), (C), (E). For actions filed in district court, the fee is $250. Colo. Rev. Stat. § 13-32-101(1)(d).</t>
  </si>
  <si>
    <t>Colo. Rev. Stat. § 13-40-109. Jurisdiction of courts; Colo. Rev. Stat. § 13–6–104. Original civil jurisdiction</t>
  </si>
  <si>
    <t>Colo. Rev. Stat. § 13-40-112. Service</t>
  </si>
  <si>
    <t>Colo. Rev. Stat. § 13-40-111. Issuance and return of summons; Colo. Rev. Stat. § 13-40-111. Issuance and return of summons; Colo. Rev. Stat. § 13-40-110. Action - how commenced; Colo. Rev. Stat. § 13-40-112. Service</t>
  </si>
  <si>
    <t>Colo. Rev. Stat. § 13-40-104. Unlawful detention defined; Colo. Rev. Stat. § 13-40-107.5. Termination of tenancy for substantial violation--definition--legislative declaration; Colo. Rev. Stat. § 13-40-107.5. Termination of tenancy for substantial violation--definition--legislative declaration; Colo. Rev. Stat. § 13-40-111. Issuance and return of summons; Colo. Rev. Stat. § 38-12-507. Breach of warranty of habitability--tenant's remedies</t>
  </si>
  <si>
    <t>Landlord refused to complete repairs, Landlord noncompliance with statutory duty, Tenant experienced domestic violence, Property is uninhabitable, Tenant lawfully deducted costs from rent, Tenant was unaware of criminal activity</t>
  </si>
  <si>
    <t>Colo. Rev. Stat. § 13-40-104. Unlawful detention defined; Colo. Rev. Stat. § 13-40-107.5. Termination of tenancy for substantial violation--definition--legislative declaration; Colo. Rev. Stat. § 13-40-107.5. Termination of tenancy for substantial violation--definition--legislative declaration; Colo. Rev. Stat. § 13-40-111. Issuance and return of summons; Colo. Rev. Stat. § 38-12-508. Landlord's defenses to a claim of breach of warranty--limitations on claiming a breach; Colo. Rev. Stat. § 38-12-507. Breach of warranty of habitability--tenant's remedies</t>
  </si>
  <si>
    <t>Domestic violence is only a rebuttal to evictions based on criminal activity, breach, or endangerment to person or property. Colo. Rev. Stat. § 13-40-104(4)(a). Landlord noncompliance and other repair-related rebuttals are defenses only to evictions based on nonpayment. Colo. Rev. Stat. § 13-40-111(1), § 38-12-503(c)-(e), § 38-12-508(4).</t>
  </si>
  <si>
    <t>Colorado has established a fund to provide counsel to indigent tenants facing eviction, but there is no right to counsel. Colo. Rev. Stat. § 13-40-127.</t>
  </si>
  <si>
    <t>Colo. Rev. Stat. § 13–6–311. Appeals from county court—simplified procedure; Colo. Rev. Stat. § 13-40-117. Appeals</t>
  </si>
  <si>
    <t>If the judgment was entered by a county court, either party may appeal to district court within 14 days. Colo. Rev. Stat. § 13-6-311(1)(a).</t>
  </si>
  <si>
    <t>Colo. Rev. Stat. § 13-40-118. Deposit of rent; Colo. Rev. Stat. § 13-40-120. Appellate review</t>
  </si>
  <si>
    <t>Colo. Rev. Stat. § 13-40-117. Appeals</t>
  </si>
  <si>
    <t>Colo. Rev. Stat. § 13-40-122. Writ of restitution after judgment</t>
  </si>
  <si>
    <t>Colo. Rev. Stat. § 13-40-110.5. Automatic suppression of court records—definition</t>
  </si>
  <si>
    <t>Colo. Rev. Stat. § 13-40-110.5. Automatic suppression of court records—definition; Colo. Rev. Stat. § 13-40-110.5. Automatic suppression of court records—definition</t>
  </si>
  <si>
    <t>Records are immediately suppressed; however, if judgment is entered in favor of the landlord, the records become public unless the parties agree to keep the records suppressed. Colo. Rev. Stat. § 13-40-110.5(3).</t>
  </si>
  <si>
    <t>All eviction action records are immediately suppressed; however, if judgment is entered in favor of the landlord, the records become public unless the parties agree to keep the records suppressed. Colo. Rev. Stat. § 13-40-110.5(3).</t>
  </si>
  <si>
    <t>If judgment is entered in favor of the landlord, the records become public unless the parties agree to keep the records suppressed. Colo. Rev. Stat. § 13-40-110.5(3).</t>
  </si>
  <si>
    <t>Connecticut</t>
  </si>
  <si>
    <t>Conn. Gen. Stat. § 47a-15. Noncompliance by tenant. Remedy of breach by tenant. Landlord's remedies</t>
  </si>
  <si>
    <t>Conn. Gen. Stat. § 21-64. Definitions; Conn. Gen. Stat. § 47a-1. Definitions</t>
  </si>
  <si>
    <t>Conn. Gen. Stat. § 21-80. Grounds for summary process action or termination of rental agreement. Procedure. Rent increases. Stay of execution. Sale of abandoned homes</t>
  </si>
  <si>
    <t>Nonpayment of rent, Material breach , Criminal activity, Nuisance activity, Remaining on property after expiration of lease, Statutory tenant obligations, Personal use of owner, Removal of unit from market, Substantial damage to property, Endangering another person, Refusal to allow landlord lawful access to unit, Refusal of new lease terms</t>
  </si>
  <si>
    <t>Conn. Gen. Stat. § 47a-11. Tenant's responsibilities; Conn. Gen. Stat. § 47a-11. Tenant's responsibilities; Conn. Gen. Stat. § 47a-11. Tenant's responsibilities; Conn. Gen. Stat. § 47a-11c. Breach of rental agreement by tenant. Measure of damages; Conn. Gen. Stat. § 47a-15. Noncompliance by tenant. Remedy of breach by tenant. Landlord's remedies; Conn. Gen. Stat. § 47a-15. Noncompliance by tenant. Remedy of breach by tenant. Landlord's remedies; Conn. Gen. Stat. § 47a-23. Notice to quit possession or occupancy of premises. Form. Delivery. Federal termination notice; Conn. Gen. Stat. § 47a-23. Notice to quit possession or occupancy of premises. Form. Delivery. Federal termination notice; Conn. Gen. Stat. § 47a-23. Notice to quit possession or occupancy of premises. Form. Delivery. Federal termination notice; Conn. Gen. Stat. § 47a-23. Notice to quit possession or occupancy of premises. Form. Delivery. Federal termination notice; Conn. Gen. Stat. § 47a-18. Judicial relief if tenant refuses entry; Conn. Gen. Stat. § 47a-31. Illegal use of premises voids lease</t>
  </si>
  <si>
    <t>During the COVID-19 pandemic, evictions were limited to only certain causes. Executive Order 9T(1)(a).</t>
  </si>
  <si>
    <t>Just cause is required to evict tenants 62 years of age or older and tenants with disabilities. Conn. Gen. Stat. § 47a-23c. During the COVID-19 pandemic, evictions were limited to only certain causes. Executive Order 9T(1)(a).</t>
  </si>
  <si>
    <t>A landlord need only accept cures for material breach, nuisance, and statutory tenant obligations if the violation is remediable by repairs or payment of damages. Conn. Gen. Stat. § 47a-15. A landlord need not accept cures for repeat violations within a 6-month time period. Conn. Gen. Stat. § 47a-15.</t>
  </si>
  <si>
    <t>Conn. Gen. Stat. § 19a-109. Heating and provision of utilities for buildings. Hot water. Termination of services; Conn. Gen. Stat. § 47a-13. Failure of landlord to supply essential services. Tenant's remedies; Conn. Gen. Stat. § 47a-18a. Judicial relief if landlord unlawfully enters; Conn. Gen. Stat. § 53a-214. Criminal lockout: Class C misdemeanor</t>
  </si>
  <si>
    <t>For willful failure to provide essential utilities, the penalties include a criminal charge for landlord, damages, and injunctive relief. Conn. Gen. Stat. § 19a-109, § 47a-13(a)(3). For unlawful entry or harassing entry by the landlord, a tenant may receive damages, attorney's fees, and injunctive relief. Conn. Gen. Stat. § 47a-18a. For criminal lockout, the penalty is a criminal charge. Conn. Gen. Stat. § 53a-214.</t>
  </si>
  <si>
    <t>Conn. Gen. Stat. § 47a-19. Rental agreement: Acceptance of rent when overdue</t>
  </si>
  <si>
    <t>A landlord waives their right to evict for nonpayment by accepting payment of rent, but the law does not specify whether acceptance of full or partial payment is required for the waiver. Conn. Gen. Stat. § 47a-19.</t>
  </si>
  <si>
    <t>Conn. Gen. Stat. § 46a-64c. Discriminatory housing practices prohibited. Disposition of complaints. Penalty; Conn. Gen. Stat. § 46a-64c. Discriminatory housing practices prohibited. Disposition of complaints. Penalty; Conn. Gen. Stat. § 46a-81e. Sexual orientation discrimination: Housing</t>
  </si>
  <si>
    <t>Conn. Gen. Stat. § 47-88b. Conversion condominiums: Requirements for conversion; Conn. Gen. Stat. § 47-88b. Conversion condominiums: Requirements for conversion; Conn. Gen. Stat. § 47-88b. Conversion condominiums: Requirements for conversion</t>
  </si>
  <si>
    <t>These protections apply only to sales relating to conversion to condominiums. See Conn. Gen. Stat. § 47-88b(b), (f), (g).</t>
  </si>
  <si>
    <t>Conn. Gen. Stat. § 47a-20e. Protection of tenant in foreclosed property</t>
  </si>
  <si>
    <t>A tenant cannot be evicted within 30 or 60 days of the foreclosure (depending on when the rental agreement was initiated), except for just cause. Conn. Gen. Stat. § 47a-20e(b).</t>
  </si>
  <si>
    <t>Conn. Gen. Stat. § 47-88b. Conversion condominiums: Requirements for conversion; Conn. Gen. Stat. § 47a-15. Noncompliance by tenant. Remedy of breach by tenant. Landlord's remedies; Conn. Gen. Stat. § 47a-23. Notice to quit possession or occupancy of premises. Form. Delivery. Federal termination notice</t>
  </si>
  <si>
    <t>Conn. Gen. Stat. § 47a-23. Notice to quit possession or occupancy of premises. Form. Delivery. Federal termination notice</t>
  </si>
  <si>
    <t>Conn. Gen. Stat. § 47-88b. Conversion condominiums: Requirements for conversion; Conn. Gen. Stat. § 47-88b. Conversion condominiums: Requirements for conversion; Conn. Gen. Stat. § 47a-23. Notice to quit possession or occupancy of premises. Form. Delivery. Federal termination notice; Conn. Gen. Stat. § 47a-31. Illegal use of premises voids lease</t>
  </si>
  <si>
    <t>Three days' notice is required for termination based on holdover, "serious nuisance" (criminal activity, substantial damage to the property, and endangering another person), refusal to accept fair and equitable rent increase, removal from the market, and personal use of the landlord. Conn. Gen. Stat. § 47a-23(a). Fifteen days' notice is required for terminations based on material breach, nuisance, and statutory tenant obligations. Conn. Gen. Stat. § 47a-15. One hundred and eighty days' notice (or the time of existing lease, whichever is longer) is required for terminations based on conversion to condominiums. Conn. Gen. Stat. § 47-88b(b), (g). No notice is required for terminations based on prostitution or illegal gambling. Conn. Gen. Stat. § 47a-31.</t>
  </si>
  <si>
    <t>Conn. Gen. Stat. § 47a-23. Notice to quit possession or occupancy of premises. Form. Delivery. Federal termination notice; Conn. Gen. Stat. § 47a-15. Noncompliance by tenant. Remedy of breach by tenant. Landlord's remedies</t>
  </si>
  <si>
    <t>Additional notice content requirements were imposed during the COVID-19 pandemic. Executive Order 9T(1)(b)-(e).</t>
  </si>
  <si>
    <t>Conn. Gen. Stat. § 47a-4. Terms prohibited in rental agreement; Conn. Gen. Stat. § 47a-25. Waiver of notice to quit</t>
  </si>
  <si>
    <t>Generally, notice cannot be waived. Conn. Gen. Stat. § 47a-4(a). However, a tenant may waive notice for evictions based on remaining on the property after the end of the lease. Conn. Gen. Stat. § 47a-25.</t>
  </si>
  <si>
    <t>Conn. Gen. Stat. § 47a-15a. Nonpayment of rent by tenant: Landlord's remedy; Conn. Gen. Stat. § 47a-23. Notice to quit possession or occupancy of premises. Form. Delivery. Federal termination notice</t>
  </si>
  <si>
    <t>Conn. Gen. Stat. § 52-259. Court fees</t>
  </si>
  <si>
    <t>Conn. Gen. Stat. § 47a-23a. Complaint</t>
  </si>
  <si>
    <t>Conn. Gen. Stat. § 52-57. Manner of service upon individuals, municipalities, corporations, partnerships and voluntary associations</t>
  </si>
  <si>
    <t>Conn. Gen. Stat. § 47a-26. Failure to appear. Judgment; Conn. Gen. Stat. § 47a-26a. Failure to plead. Judgment</t>
  </si>
  <si>
    <t>The summons must be served at least 3 days before the return date (but time from the hearing date is not specified). Conn. Gen. Stat. § 47a-23a.</t>
  </si>
  <si>
    <t>Conn. Gen. Stat. § 16-262e. Notice furnished tenants re intended termination of utility service. Assumption by tenants of liability for future service. Liability of landlords for certain utility services. Deduction from rent. Access to meters; Conn. Gen. Stat. § 47a-11c. Breach of rental agreement by tenant. Measure of damages; Conn. Gen. Stat. § 47a-13. Failure of landlord to supply essential services. Tenant's remedies; Conn. Gen. Stat. § 47a-13. Failure of landlord to supply essential services. Tenant's remedies; Conn. Gen. Stat. § 47a-14. Damage or destruction of unit. Tenant's remedies; Conn. Gen. Stat. § 47a-33. Defense that action is retaliatory; Conn. Gen. Stat. § 47a-33a. Presentation of affirmative defenses</t>
  </si>
  <si>
    <t>Conn. Gen. Stat. § 16-262e. Notice furnished tenants re intended termination of utility service. Assumption by tenants of liability for future service. Liability of landlords for certain utility services. Deduction from rent. Access to meters; Conn. Gen. Stat. § 47a-11c. Breach of rental agreement by tenant. Measure of damages; Conn. Gen. Stat. § 47a-13. Failure of landlord to supply essential services. Tenant's remedies; Conn. Gen. Stat. § 47a-14. Damage or destruction of unit. Tenant's remedies; Conn. Gen. Stat. § 47a-33. Defense that action is retaliatory; Conn. Gen. Stat. § 47a-33a. Presentation of affirmative defenses</t>
  </si>
  <si>
    <t>Conn. Gen. Stat. § 47a-39. Court may grant stay of execution; Conn. Gen. Stat. § 47a-37. Application for stay of execution</t>
  </si>
  <si>
    <t>Tenants who are evicted for certain reasons cannot seek a stay. Conn. Gen. Stat. § 47a-37(a). Tenants evicted for nonpayment of rent can only seek a stay if they pay full back rent within 5 days of the judgment. Conn. Gen. Stat. § 47a-37(a).</t>
  </si>
  <si>
    <t>Conn. Gen. Stat. § 47a-26g. Appeal; Conn. Gen. Stat. § 47a-35. Stay of execution. Appeal</t>
  </si>
  <si>
    <t>Conn. Gen. Stat. § 47a-26e. Order of payments on appeal; Conn. Gen. Stat. § 47a-35a. Bond on appeal. Rent to be paid into court</t>
  </si>
  <si>
    <t>Conn. Gen. Stat. § 47a-35. Stay of execution. Appeal</t>
  </si>
  <si>
    <t>Conn. Gen. Stat. § 47a-35. Stay of execution. Appeal; Conn. Gen. Stat. § 47a-41a. Execution void after six months.</t>
  </si>
  <si>
    <t>All executions were postponed during the COVID-19 pandemic. Executive Order 9T(1)(g).</t>
  </si>
  <si>
    <t>Conn. Gen. Stat. § 47a-42. Eviction of tenant and occupants from residential property. Removal and sale of unclaimed possessions and personal effects</t>
  </si>
  <si>
    <t>Conn. Gen. Stat. § 47a-69. Housing mediators. Appointment. Qualifications. Duties; Conn. Gen. Stat. § 47a-70. Housing docket. Entry and transfer of cases on docket</t>
  </si>
  <si>
    <t>Delaware</t>
  </si>
  <si>
    <t>Del Code tit. 25 § 5106. Rental agreement; term and termination of rental agreement</t>
  </si>
  <si>
    <t>Del Code tit. 25 § 5513. Landlord remedies relating to breach of rules and covenants; Del Code tit. 25 § 5715. Execution of judgment; writ of possession</t>
  </si>
  <si>
    <t>Del Code tit. 25 § 5513. Landlord remedies relating to breach of rules and covenants; Del. Code tit. 25, § 7016. Termination or nonrenewal of rental agreement by landlord; due cause: noncompliance</t>
  </si>
  <si>
    <t>Del. Code tit. 25, § 7016. Termination or nonrenewal of rental agreement by landlord; due cause: noncompliance; Del Code tit. 25 § 5715. Execution of judgment; writ of possession</t>
  </si>
  <si>
    <t>Del. Code tit. 25, § 5501. Tenant obligations; rent; Sixth Modification of the Declaration of a State of Emergency for the State of Delaware Due to Public Health Threat (2019 DE C20-0A)</t>
  </si>
  <si>
    <t>Late fees are temporarily waived for units that are the subject of summary possession proceedings. Sixth Modification of the Declaration of a State of Emergency for the State of Delaware Due to Public Health Threat (2019 DE C20-0A).</t>
  </si>
  <si>
    <t>Del. Code tit. 25, § 5501. Tenant obligations; rent</t>
  </si>
  <si>
    <t>Nonpayment of rent, Material breach , Criminal activity, Remaining on property after expiration of lease, Statutory tenant obligations, Endangering property, Substantial damage to property, Endangering another person, Waste</t>
  </si>
  <si>
    <t>Del. Code tit. 10, § 7107. Affirmative Defenses; Del Code tit. 25 § 5513. Landlord remedies relating to breach of rules and covenants; Del. Code tit. 25, § 5702. Grounds for summary proceeding; Del Code tit. 25 § 5502. Landlord remedies for failure to pay rent</t>
  </si>
  <si>
    <t>Del Code tit. 25 § 5513. Landlord remedies relating to breach of rules and covenants; Del Code tit. 25 § 5502. Landlord remedies for failure to pay rent</t>
  </si>
  <si>
    <t>If a landlord accepts payment of all rent due, the landlord may not initiate an action for summary possession for nonpayment of rent. Del Code tit. 25 § 5502(c). However, the law is silent on whether a landlord's acceptance of partial payment waives their right to initiate an action against the tenant.</t>
  </si>
  <si>
    <t>Del. Code tit. 25, § 5116. Fair housing provisions; Del. Code tit. 25, § 5313. Unlawful ouster or exclusion of tenant</t>
  </si>
  <si>
    <t>Multiple protected classes under Federal Fair Housing Act, Tenant experienced domestic violence , Age, Source of income, Marital status, Sexual orientation, Gender identity, Creed, Calls for emergency assistance</t>
  </si>
  <si>
    <t>Del. Code tit. 25, § 5316. Protection for victims of domestic abuse, sexual offenses and/or stalking; Del. Code tit. 25, § 5116. Fair housing provisions</t>
  </si>
  <si>
    <t>Del Code tit. 25 § 5502. Landlord remedies for failure to pay rent; Del Code tit. 25 § 5513. Landlord remedies relating to breach of rules and covenants; Del Code tit. 25 § 5106. Rental agreement; term and termination of rental agreement</t>
  </si>
  <si>
    <t>Del Code tit. 25 § 5502. Landlord remedies for failure to pay rent</t>
  </si>
  <si>
    <t>Del Code tit. 25 § 5513. Landlord remedies relating to breach of rules and covenants; Del Code tit. 25 § 5106. Rental agreement; term and termination of rental agreement</t>
  </si>
  <si>
    <t>Seven days' notice is required for cases of material breach. Del Code tit. 25 § 5513. Sixty days' notice is required to terminate month-to-month rental agreements, and rental agreements, other than a month-to-month agreement will terminate on the expiration date with 60 days' notice. Del Code tit. 25 § 5106. When a breach by a tenant causes or threatens to cause irreparable harm to any person or property, or the tenant is convicted of a class A misdemeanor or felony during the term of the tenancy which caused or threatened to cause irreparable harm to any person or property, the landlord may, without notice, remedy the breach and bill the tenant or immediately terminate the rental agreement. Del Code tit. 25 § 5513(b).</t>
  </si>
  <si>
    <t>Del Code tit. 25 § 5513. Landlord remedies relating to breach of rules and covenants</t>
  </si>
  <si>
    <t>The notice requirement is only for evictions for material breach. Del Code tit. 25 § 5513.</t>
  </si>
  <si>
    <t>Del. Code tit. 25, § 5301. Landlord obligation; rental agreement; Del Code tit. 25 § 5106. Rental agreement; term and termination of rental agreement</t>
  </si>
  <si>
    <t>Del. Rules of the Court of the Justices of the Peace, Rule 77. JUSTICE OF THE PEACE COURT; CLERKS; RECORDS AND EXHIBITS, FEES</t>
  </si>
  <si>
    <t>Del. Code tit. 25, § 5701. Jurisdiction and venue</t>
  </si>
  <si>
    <t>Del Code tit. 25 § 5706. Manner of service</t>
  </si>
  <si>
    <t>Del Code tit. 25 § 5706. Manner of service; Del Code tit. 25 § 5706. Manner of service</t>
  </si>
  <si>
    <t>Del Code tit. 25 § 5705. Service and filing of notice</t>
  </si>
  <si>
    <t>The notice of hearing and the complaint shall be served at least 5 days and not more than 30 days before the time at which the complaint is to be heard. Del Code tit. 25 § 5705.</t>
  </si>
  <si>
    <t>Del. Code tit. 25, § 5118. Summary of residential landlord-tenant code</t>
  </si>
  <si>
    <t>Del. Code tit. 25, § 5118. Summary of residential landlord-tenant code; Del. Code tit. 25, § 5516. Retaliatory acts prohibited; Del. Code tit. 25, § 5316. Protection for victims of domestic abuse, sexual offenses and/or stalking; Del. Code tit. 25, § 5516. Retaliatory acts prohibited</t>
  </si>
  <si>
    <t>Del Code tit. 25 § 5717. Stay of proceedings on appeal</t>
  </si>
  <si>
    <t>The appeal must be accompanied by an appeal bond at the time of making the request. Del Code tit. 25 § 5717.</t>
  </si>
  <si>
    <t>Del Code tit. 25 § 5715. Execution of judgment; writ of possession</t>
  </si>
  <si>
    <t>Del. Rules of the Court of the Justices of the Peace, Rule 62. STAYS BY TRIAL COURT AND ON APPEAL</t>
  </si>
  <si>
    <t>Del Code tit. 25 § 5716. Stay of proceedings by tenant; good faith dispute</t>
  </si>
  <si>
    <t>When a final judgment is rendered in favor of the plaintiff for failure to pay rent the tenant may stay all proceedings, to the effect that defendant will pay rent and costs within 10 days of the final judgment being rendered for the plaintiff.  Del Code tit. 25 § 5716.</t>
  </si>
  <si>
    <t>If tenant fails to remove property, the landlord may store it for seven days. Del Code tit. 25 § 5715</t>
  </si>
  <si>
    <t>District of Columbia</t>
  </si>
  <si>
    <t>D.C. Code § 42-3505.01. Evictions.</t>
  </si>
  <si>
    <t>D.C. Code § 42-3505.31. Authorized fees for the payment of rent beyond 5 days after the rent payment is due.; D.C. Code § 42-3505.31. Authorized fees for the payment of rent beyond 5 days after the rent payment is due.</t>
  </si>
  <si>
    <t>No late fees may be imposed during a public health emergency. D.C. Code § 42-3505.31(c)(6).</t>
  </si>
  <si>
    <t>D.C. Code § 16-1124. Ejectment for non-payment of rent; time limitation on relief from judgment; set-off; dismissal upon payment; D.C. Code § 16-1501. Definition; summons; D.C. Code § 16-1501. Definition; summons; D.C. Code § 42-3505.01. Evictions.; D.C. Code § 42-3505.01. Evictions.; D.C. Code § 42-3505.01. Evictions.; D.C. Code § 42-3505.01. Evictions.; D.C. Code § 42-3505.01. Evictions.; D.C. Code § 42-3505.01. Evictions.; D.C. Code § 42-3505.01. Evictions.; D.C. Code § 42-3602. Action for possession of rental unit used as a drug haven</t>
  </si>
  <si>
    <t>Landlords are banned from filing eviction actions during the public health emergency. D.C. Code § 16-1501(b). However, the eviction filing ban was held unconstitutional in December 2020. Borger Management, Inc. v. Hernandez-Cruz, Case No. 2020 LTB 006637, Order (D.C. Super. Ct. Dec. 16, 2020). Separately, landlords are prohibited from filing eviction actions for nonpayment if the amount due is less than $600, D.C. Code § 16-1501(c); additionally, landlords are prohibited from filing eviction actions for nonpayment of rent during the public health emergency unless the landlord has offered and approved a rent payment plan to the tenant pursuant to D.C. Code § 42-3192.01.</t>
  </si>
  <si>
    <t>D.C. Code § 42-3505.01. Evictions.; D.C. Code § 16-1124. Ejectment for non-payment of rent; time limitation on relief from judgment; set-off; dismissal upon payment</t>
  </si>
  <si>
    <t>D.C. Code § 42-3402.10. Exceptions to coverage of subchapter: expiration provisions; D.C. Code § 42-3405.10. Penalties; D.C. Code § 42-3505.51. Access by housing provider to dwelling unit; D.C. Code § 42-3509.01. Penalties.; D.C. Code § 42-3509.01. Penalties.; D.C. Code § 42-3405.03. Civil cause of action</t>
  </si>
  <si>
    <t>For evictions in violation of D.C. Code § 42-3402.10, a landlord may have to pay a civil fine, fee, or penalty. D.C. Code § 42-3402.10(e). For evictions in violation of Title 42, Chapter 34 (sales and condominium conversions), the penalties include attorney fees and costs, a fine, and/or imprisonment. D.C. Code § 42-3405.03, § 42-3405.10. For the landlord's unlawful entry, a tenant may receive damages and injunctive relief. D.C. Code § 42-3505.51(b)(2). For unlawful evictions based on nonpayment of late fees, the penalties may include damages and a fine. D.C. Code § 42-3509.01(a-1). For any other unlawful act, the penalty is a civil fine. D.C. Code § 42-3509.01(b).</t>
  </si>
  <si>
    <t>Multiple protected classes under Federal Fair Housing Act, Tenant experienced domestic violence , Age, Source of income, Marital status, Sexual orientation, Gender identity, Calls for emergency assistance, Political affiliation, Physical characteristics</t>
  </si>
  <si>
    <t>D.C. Code § 42-3505.05. Prohibition of discrimination against elderly tenants or families with children.; D.C. Code § 2-1402.21. Prohibitions; D.C. Code § 2-1402.21. Prohibitions</t>
  </si>
  <si>
    <t>Protections for victims of intrafamily offenses (domestic violence) apply only if the tenant has law enforcement documentation.  D.C. Code § 2-1402.21(f)(1)-(2). Protections based on calls for emergency assistance apply only to victims of intrafamily offenses. D.C. Code § 2-1402.21(f)(3)(C).</t>
  </si>
  <si>
    <t>D.C. Code § 42-3402.08. Tenancy of elderly tenants and tenants with disabilities; D.C. Code § 42-3403.02. Relocation payment.; D.C. Code § 42-3403.04. Housing assistance payments; D.C. Code § 42-3404.02. Tenant opportunity to purchase; “sale” defined.; D.C. Code § 42-3404.03. Offer of sale.; D.C. Code § 42-3404.13. Notice to convert; offer to sell; D.C. Code § 42-3507.01. Notice of right to assistance.; D.C. Code § 42-3507.02. Eligibility assistance.; D.C. Code § 42-3507.03. Payments.; D.C. Code § 42-3505.01. Evictions.</t>
  </si>
  <si>
    <t>The extended notice (90 days) is longer than some notice periods but shorter than others. D.C. Code § 42-3505.01(e). Extended notice, the right to purchase first, and notice to the government applies to all sales and all tenants. D.C. Code § 42-3404.02, § 42-3404.03, § 42-3505.01(e). For sales where the purchaser intends to substantially rehabilitate, demolish, or discontinue housing use, the landlord must also provide relocation assistance. D.C. Code § 42-3507.01, § 42-3507.02, § 42-3507.03. For sales in relation to conversion to condominiums, a landlord must provide extended notice (120 days), D.C. Code § 42-3404.13, and may choose to either provide a relocation payment or continue the lease obligation. D.C. Code § 42-3403.02. For conversion sales, the City must also provide additional housing assistance payments to lower-income tenants. D.C. Code § 42-3403.04. For conversion sales affecting certain lower-income elderly and disabled tenants, the landlord must have just cause for eviction and must abide by rent control provisions. D.C. Code § 42-3402.08.</t>
  </si>
  <si>
    <t>D.C. Code § 42-3505.01. Evictions.; D.C. Code § 42-3505.01. Evictions.; D.C. Code § 42-3505.01. Evictions.; D.C. Code § 42-3505.01. Evictions.; D.C. Code § 42-3505.01. Evictions.; D.C. Code § 42-3505.01. Evictions.; D.C. Code § 42-3505.01. Evictions.; D.C. Code § 42-3505.01. Evictions.; D.C. Code § 42-3505.01. Evictions.; D.C. Code § 42-3505.01. Evictions.; D.C. Code § 42–3402.06. Cooperative conversion; D.C. Code § 42-3505.01. Evictions.</t>
  </si>
  <si>
    <t>Landlords are prohibited from issuing notices to vacate during the public health emergency and for 60 days thereafter. D.C. Code § 42-3505.01(q)(1).</t>
  </si>
  <si>
    <t>D.C. Code § 16-1124. Ejectment for non-payment of rent; time limitation on relief from judgment; set-off; dismissal upon payment; D.C. Code § 42-3505.01. Evictions.; D.C. Code § 42-3505.01. Evictions.</t>
  </si>
  <si>
    <t>Pursuant to codified COVID-19 provisions, the notice period for all causes for eviction is 30 days. D.C. Code § 42-3505.01(a-1)(1). However, no notice is required if one-half year's rent or more is unpaid. D.C. Code § 16-1124(a). The notice period for nonpayment of rent is not specified in the non-COVID related law that is effective after the COVID-related provisions expire.</t>
  </si>
  <si>
    <t>D.C. Code § 42-3505.01. Evictions.; D.C. Code § 42-3505.01. Evictions.; D.C. Code § 42-3505.01. Evictions.; D.C. Code § 42-3505.01. Evictions.; D.C. Code § 42-3505.01. Evictions.; D.C. Code § 42-3505.01. Evictions.; D.C. Code § 42-3505.01. Evictions.; D.C. Code § 42-3505.01. Evictions.; D.C. Code § 42-3505.01. Evictions.; D.C. Code § 42–3402.06. Cooperative conversion; D.C. Code § 42-3505.01. Evictions.</t>
  </si>
  <si>
    <t>Thirty days' notice is required for terminations based on breach, D.C. Code § 42-3505.01(b), and illegal activity, D.C. Code § 42-3505.01(c). Ninety days' notice is required for terminations based on personal use of owner, D.C. Code § 42-3505.01(d), sale of unit, D.C. Code § 42-3505.01(e), or conversion to condominium, D.C. Code § 42-3505.01(j), D.C. Code § 42-3402.06(c). One hundred and twenty days' notice is required for terminations based on substantial rehabilitation of the unit, D.C. Code § 42-3505.01(f)(1)(D), (h). One hundred and eighty days' notice is required for terminations based on demolition of the unit, D.C. Code § 42-3505.01(g), or discontinuing housing use, D.C. Code § 42-3505.01(i). While there is a public health emergency declared and for sixty days after, no notice to vacate may be issued to tenants. D.C. Code § 42-3505.01(q)(1).</t>
  </si>
  <si>
    <t>D.C. Code § 42-3507.01. Notice of right to assistance.; D.C. Code § 42-3505.01. Evictions.; D.C. Code § 42-3505.01. Evictions.; D.C. Code § 42-3505.01. Evictions.</t>
  </si>
  <si>
    <t>For evictions due to substantial rehabilitation, demolition, or discontinuance of housing use, the notice must also advise tenants of their right to relocation assistance and the application procedures for that assistance. D.C. Code § 42-3507.01. For evictions due to sale of the unit, the tenant must be advised of their rights under Title 42, Chapter 34. D.C. Code § 42-3505.01(e).</t>
  </si>
  <si>
    <t>D.C. Code § 42-3208. Parties may agree to alternate notice provisions; waiver.</t>
  </si>
  <si>
    <t>D.C. Code § 42-3505.01. Evictions.; D.C. Code § 42-3505.01. Evictions.</t>
  </si>
  <si>
    <t>No minimum is specified pursuant to the non-COVID related law that is effective after the COVID-related provisions expire.</t>
  </si>
  <si>
    <t>D.C. Code § 42-3210. Action in ejectment — When proper.</t>
  </si>
  <si>
    <t>D.C. Code § 16-1502. Service of summons; D.C. Superior Court Rules of Civil Procedure for the Landlord and Tenant Branch, Rule 4. Process</t>
  </si>
  <si>
    <t>D.C. Code § 16-1502. Service of summons; D.C. Code § 16-1501. Definition; summons; D.C. Code § 16-1501. Definition; summons; D.C. Code § 16-1501. Definition; summons; D.C. Code § 42-3602. Action for possession of rental unit used as a drug haven</t>
  </si>
  <si>
    <t>For evictions based on drug nuisances, the notice of action must be served 5 days before the hearing. D.C. Code § 42-3602(b). For all other evictions, the summons must be served 7 days before the hearing. D.C. Code § 16-1502. During a period of time for which the Mayor has declared a public health emergency and for 60 days after, the person aggrieved shall not file a complaint seeking relief pursuant to this section, or file a complaint seeking restitution of possession for nonpayment of rent in an amount less than $600, though a complaint can be filed to recover the amount owed. D.C. Code § 16-1501(b)-(c).</t>
  </si>
  <si>
    <t>D.C. Code § 16-1501. Definition; summons</t>
  </si>
  <si>
    <t>D.C. Code § 16-1124. Ejectment for non-payment of rent; time limitation on relief from judgment; set-off; dismissal upon payment</t>
  </si>
  <si>
    <t>An action for nonpayment under D.C. Code § 16-1124 must be dismissed if the tenant tenders or pays the full amount of rent due plus costs prior to the trial. D.C. Code § 16-1124(d).</t>
  </si>
  <si>
    <t>D.C. Code § 42-3505.01. Evictions.; D.C. Superior Court Rules of Civil Procedure for the Landlord and Tenant Branch, Rule 5. Pleading by the defendant; D.C. Code § 42-3505.02. Retaliatory action.; D.C. Code § 42-3505.02. Retaliatory action.</t>
  </si>
  <si>
    <t>Tenant experienced domestic violence is a defense to evictions based on breach or illegal activity. D.C. Code § 42-3505.01(c-1)(1). Any equitable defense (of recoupment or setoff) may be raised in actions based on nonpayment. D.C. Sup. Ct. R. Civ. P. 5(b)(1).</t>
  </si>
  <si>
    <t>D.C. Court of Appeals Rule 4. Appeal as of Right — When taken</t>
  </si>
  <si>
    <t>D.C. Court of Appeals Rule 7. Bond for Costs on Appeal in a Civil Case</t>
  </si>
  <si>
    <t>D.C. Superior Court Rules of Civil Procedure for the Landlord and Tenant Branch, Rule 16. Execution</t>
  </si>
  <si>
    <t>D.C. Superior Court Rules of Civil Procedure for the Landlord and Tenant Branch, Rule 16. Execution; D.C. Superior Court Rules of Civil Procedure for the Landlord and Tenant Branch, Rule 16. Execution</t>
  </si>
  <si>
    <t>For nonpayment cases, the writ can be issued once the court has set the redemption amount or the landlord has filed a notice to the tenant of payment required to avoid eviction. D.C. Sup. Ct. R. Civ. P. 16(a)(1). For all other cases, the writ can be issued immediately after judgment. D.C. Sup. Ct. R. Civ. P. 16(a)(2).</t>
  </si>
  <si>
    <t>Pursuant to the non-COVID related law that is effective after the COVID-related provisions expire, a public emergency is not a circumstance that postpones execution of a writ. D.C. Code § 42-3505.01.</t>
  </si>
  <si>
    <t>D.C. Code § 42-3505.01a. Storage and disposal of tenants’ personal property upon eviction.</t>
  </si>
  <si>
    <t>D.C. Superior Court Rules of Civil Procedure for the Landlord and Tenant Branch, Rule 14-II. Redemption of tenancy</t>
  </si>
  <si>
    <t>D.C. Code § 42-3505.01a. Storage and disposal of tenants’ personal property upon eviction.; D.C. Code § 42-3505.01a. Storage and disposal of tenants’ personal property upon eviction.</t>
  </si>
  <si>
    <t>D.C. Code § 42-3505.03. Conciliation and arbitration service.</t>
  </si>
  <si>
    <t>Federated States of Micronesia</t>
  </si>
  <si>
    <t>In the Federated States of Micronesia, there are no statutes specifically regulating the residential eviction process. Issues surrounding residential evictions are primarily addressed through leases between the parties, and remedies under contract and tort laws. Please visit the following website for additional information: https://micronesianlegal.org.</t>
  </si>
  <si>
    <t>Florida</t>
  </si>
  <si>
    <t>Fla. Stat. § 34.011. Jurisdiction in landlord and tenant case</t>
  </si>
  <si>
    <t>Fla. Stat. § 723.003. Definitions; Fla. Stat. § 83.43. Definitions</t>
  </si>
  <si>
    <t>Fla. Stat. § 723.002. Application of chapter</t>
  </si>
  <si>
    <t>Fla. Stat. § 83.56. Termination of rental agreement; Fla. Stat. § 83.58. Remedies; tenant holding over; Fla. Stat. § 83.56. Termination of rental agreement; Fla. Stat. § 83.51. Landlord’s obligations to maintain premises; Fla. Stat. § 83.56. Termination of rental agreement</t>
  </si>
  <si>
    <t>Fla. Stat. § 83.60. Defenses to action for rent or possession; procedure; Fla. Stat. § 83.56. Termination of rental agreement</t>
  </si>
  <si>
    <t>Only certain breaches, tenant obligations, and nuisances are curable. Fla. Stat. § 83.56.</t>
  </si>
  <si>
    <t>Fla. Stat. § 83.55. Right of action for damages; Fla. Stat. § 83.625. Power to award possession and enter money judgment</t>
  </si>
  <si>
    <t>Fla. Stat. § 83.56. Termination of rental agreement</t>
  </si>
  <si>
    <t>Fla. Stat. § 760.23. Discrimination in the sale or rental of housing and other prohibited practices</t>
  </si>
  <si>
    <t>Fla. Stat. § 83.56. Termination of rental agreement; Fla. Stat. § 83.56. Termination of rental agreement; Fla. Stat. § 83.57. Termination of tenancy without specific term</t>
  </si>
  <si>
    <t>Fla. Stat. § 83.56. Termination of rental agreement; Fla. Stat. § 83.56. Termination of rental agreement; Fla. Stat. § 83.57. Termination of tenancy without specific term; Fla. Stat. 83.46. Rent; duration of tenancies</t>
  </si>
  <si>
    <t>Seven days' notice applies to evictions based on material breach, statutory tenant obligations, nuisance. Fla. Stat. §§ 83.51, 83.56. Fifteen days' notice applies to terminating month-to-month tenancy, 30 days' notice applies to terminating quarter-to-quarter tenancy, and 60 days' notice applies to terminating year-to-year tenancy. Fla. Stat. § 83.57.</t>
  </si>
  <si>
    <t>For evictions for nonpayment of rent, the amount owed must be specified in the notice.  Fla. Stat. § 83.625.</t>
  </si>
  <si>
    <t>Fla. Stat. § 34.041. Filing fees</t>
  </si>
  <si>
    <t>The $180 fee applies to filing an eviction action in county court. Fla. Stat. § 34.041(1)(a)(8). The filing fee is not specified for evictions filed in circuit court.</t>
  </si>
  <si>
    <t>Eviction cases are heard in circuit courts if the amount in controversy exceeds the county court limit. Fla. Stat. § 34.011.</t>
  </si>
  <si>
    <t>Fla. Sm. Cl. R. 7.070.  Method of service of process; Fla. Rules for Civil Procedure 1.070. Process; Fla. Sm. Cl. R. 7.070.  Method of service of process</t>
  </si>
  <si>
    <t>Fla. Stat. § 48.183. Service of process in action for possession of premises; Fla. Stat. § 48.183. Service of process in action for possession of premises</t>
  </si>
  <si>
    <t>Fla. Rules for Civil Procedure Form 1.923. Eviction Summons/Residential; Fla. Stat. § 51.011. Summary procedure</t>
  </si>
  <si>
    <t>Fla. Rules for Civil Procedure Form 1.923. Eviction Summons/Residential</t>
  </si>
  <si>
    <t>Fla. Stat. § 48.183. Service of process in action for possession of premises</t>
  </si>
  <si>
    <t>Fla. Rules for Civil Procedure Form 1.923. Eviction Summons/Residential; Fla. Rules for Civil Procedure Form 1.923. Eviction Summons/Residential; Fla. Rules for Civil Procedure Form 1.923. Eviction Summons/Residential</t>
  </si>
  <si>
    <t>Fla. Stat. § 83.60. Defenses to action for rent or possession; procedure; Fla. Stat. § 83.60. Defenses to action for rent or possession; procedure</t>
  </si>
  <si>
    <t>Fla. Stat. § 51.011. Summary procedure</t>
  </si>
  <si>
    <t>Fla. Stat. § 83.60. Defenses to action for rent or possession; procedure</t>
  </si>
  <si>
    <t>Fla. Stat. § 83.62. Restoration of possession to landlord</t>
  </si>
  <si>
    <t>Fla. Stat. § 715.104. Notification of former tenant of personal property remaining on premises after tenancy has terminated</t>
  </si>
  <si>
    <t>Notice by advertisement shall be published once a week for 2 weeks and the sale must take place 10 days after first publication. Fla. Stat. § 715.109. The date specified in the notice shall be a date not fewer than 10 days after the notice is personally delivered or, if mailed, not fewer than 15 days after the notice is deposited in the mail. Fla. Stat. § 715.104.</t>
  </si>
  <si>
    <t>Georgia</t>
  </si>
  <si>
    <t>Ga. Code § 44-7-10. Delivery of possession</t>
  </si>
  <si>
    <t>Ga. Code § 44-7-59. Removal of tenant’s manufactured home, etc., after writ of possession has been entered</t>
  </si>
  <si>
    <t>Ga. Code § 44-7-59. Removal of tenant’s manufactured home, etc., after writ of possession has been entered; Ga. Code § 44-7-50. Demand for possession; proceedings on tenant’s refusal to deliver</t>
  </si>
  <si>
    <t>Ga. Code § 44-7-10. Delivery of possession; Ga. Code § 44-7-50. Demand for possession; proceedings on tenant’s refusal to deliver; Ga. Code § 44-7-24. Establishment of a prima-facie case of retaliation by tenant against landlord; elements; exception; remedies; rebuttable defense</t>
  </si>
  <si>
    <t>Ga. Code § 44-7-14.1. Landlord's duties as to utilities; Ga. Code § 44-7-24. Establishment of a prima-facie case of retaliation by tenant against landlord; elements; exception; remedies; rebuttable defense</t>
  </si>
  <si>
    <t>For retaliatory evictions, a tenant may recover one months' rent plus $500 and attorney's fees. Ga. Code § 44-7-24(e). For unlawful evictions where the landlord suspended utilities, the landlord shall pay a fine of up to $500 if convicted. Ga. Code § 44-7-14.1(c).</t>
  </si>
  <si>
    <t>Ga. Code § 8-3-202. Unlawful practices in selling or renting dwellings; exceptions</t>
  </si>
  <si>
    <t>Ga. Code § 44-7-50. Demand for possession; proceedings on tenant’s refusal to deliver; Ga. Code § 44-7-7. Tenancy at will -- Notice required for termination</t>
  </si>
  <si>
    <t>See the caution note in question 12.2 for instances where notice is not specified.</t>
  </si>
  <si>
    <t>Ga. Code § 44-7-7. Tenancy at will -- Notice required for termination</t>
  </si>
  <si>
    <t>Sixty days' notice is required to terminate month-to-month and other at-will tenancies. Ga. Code § 44-7-7. The minimum amount of notice is not specified for other causes.</t>
  </si>
  <si>
    <t>Ga. Code § 44-7-50. Demand for possession; proceedings on tenant’s refusal to deliver</t>
  </si>
  <si>
    <t>Ga. Code § 44-7-51. Summons to be served on defendant; time to answer; defenses and counterclaims</t>
  </si>
  <si>
    <t>Ga. Code § 44-7-53. Failure to answer; issuance of writ of possession; answer and trial</t>
  </si>
  <si>
    <t>Ga. Code § 44-7-52. Offer of payment by the tenant; Ga. Code § 44-7-52. Offer of payment by the tenant</t>
  </si>
  <si>
    <t>Ga. Code § 44-7-24. Establishment of a prima-facie case of retaliation by tenant against landlord; elements; exception; remedies; rebuttable defense; Ga. Code § 44-7-51. Summons to be served on defendant; time to answer; defenses and counterclaims</t>
  </si>
  <si>
    <t>Ga. Code § 44-7-24. Establishment of a prima-facie case of retaliation by tenant against landlord; elements; exception; remedies; rebuttable defense; Ga. Code § 44-7-24. Establishment of a prima-facie case of retaliation by tenant against landlord; elements; exception; remedies; rebuttable defense; Ga. Code § 44-7-51. Summons to be served on defendant; time to answer; defenses and counterclaims</t>
  </si>
  <si>
    <t>Retaliation is not a defense to evictions based on nonpayment of rent, breach, criminal activity, holdover, or where the tenant intentionally damaged the property or threatened the personal safety of another. Ga. Code § 44-7-24(d)(2).</t>
  </si>
  <si>
    <t>Ga. Code § 44-7-56. Appeal</t>
  </si>
  <si>
    <t>Ga. Code § 44-7-56. Appeal; Ga. Code § 44-7-56. Appeal</t>
  </si>
  <si>
    <t>A tenant does not explicitly have to request the stay, but must pay all the rent due and all future rent as it becomes due in order to remain in possession of the premises pending appeal. Ga. Code § 44-7-56.</t>
  </si>
  <si>
    <t>Ga. Code § 44-7-49. Writ of possession; limitations</t>
  </si>
  <si>
    <t>Ga. Code § 44-7-55. Judgment and satisfaction</t>
  </si>
  <si>
    <t>Guam</t>
  </si>
  <si>
    <t>21 Guam Code Ann. § 48101. Application; 7 Guam Code Ann. § 4207. Jurisdiction over housing claims</t>
  </si>
  <si>
    <t>9 Guam Code Ann. § 70.46. Definitions</t>
  </si>
  <si>
    <t>21 Guam Code Ann. § 21103. Unlawful detainer defined; 21 Guam Code Ann. § 21103. Unlawful detainer defined; 21 Guam Code Ann. § 21103. Unlawful detainer defined; 21 Guam Code Ann. § 48401. Noncompliance with rental agreement; failure to pay rent; 21 Guam Code Ann. § 48401. Noncompliance with rental agreement; failure to pay rent; 21 Guam Code Ann. § 48404. Holdover; 21 Guam Code Ann. § 48405. Refusal of lawful access</t>
  </si>
  <si>
    <t>21 Guam Code Ann. § 21103. Unlawful detainer defined; 21 Guam Code Ann. § 21103. Unlawful detainer defined; 21 Guam Code Ann. § 48401. Noncompliance with rental agreement; failure to pay rent; 21 Guam Code Ann. § 48401. Noncompliance with rental agreement; failure to pay rent; 21 Guam Code Ann. § 48402. Failure to maintain</t>
  </si>
  <si>
    <t>The tenant may cure if there is noncompliance with the rental agreement or noncompliance with statutory tenant obligation affecting health and safety. 21 Guam Code Ann. § 48401(a) and 21 Guam Code Ann. § 48402.</t>
  </si>
  <si>
    <t>9 Guam Code Ann. § 70.51. Penalties; 21 Guam Code Ann. § 48306. Tenant’s remedies for landlord’s unlawful ouster, exclusion, or diminution of services</t>
  </si>
  <si>
    <t>9 Guam Code Ann. § 70.46. Definitions; 9 Guam Code Ann. § 70.47. Unlawful practices; 21 Guam Code Ann. § 48502. Protection against eviction and liability; 21 Guam Code Ann. § 48501. Early termination of rental agreement</t>
  </si>
  <si>
    <t>A tenant who is a victim of family violence, criminal sexual conduct, or stalking may be required to provide the landlord with evidence (e.g., police report, restraining order). 21 Guam Code Ann. § 48501(b)</t>
  </si>
  <si>
    <t>21 Guam Code Ann. § 21103. Unlawful detainer defined; 21 Guam Code Ann. § 21103. Unlawful detainer defined; 21 Guam Code Ann. § 21103. Unlawful detainer defined; 21 Guam Code Ann. § 48401. Noncompliance with rental agreement; failure to pay rent; 21 Guam Code Ann. § 48401. Noncompliance with rental agreement; failure to pay rent; 21 Guam Code Ann. § 48402. Failure to maintain</t>
  </si>
  <si>
    <t>21 Guam Code Ann. § 48401. Noncompliance with rental agreement; failure to pay rent</t>
  </si>
  <si>
    <t>21 Guam Code Ann. § 21103. Unlawful detainer defined; 21 Guam Code Ann. § 21103. Unlawful detainer defined; 21 Guam Code Ann. § 21103. Unlawful detainer defined; 21 Guam Code Ann. § 48401. Noncompliance with rental agreement; failure to pay rent; 21 Guam Code Ann. § 48402. Failure to maintain</t>
  </si>
  <si>
    <t>Three days' notice is required when the tenant continues in possession after a neglect or failure to perform other conditions or covenants of the lease other than one for the payment of rent, including any covenant not to assign or sublet. A tenant whose noncompliance with the rental agreement affects health and safety must be given five days' notice.  21 Guam Code Ann. § 21103.</t>
  </si>
  <si>
    <t>21 Guam Code Ann. § 48105. Prohibited provisions in rental agreements</t>
  </si>
  <si>
    <t>The filing fee for filing a complaint or counterclaim or cross-claim in small claims cases shall be 1 percent of the amount claimed for the first $1,000, and 2 percent for all amounts thereafter; provided, that the total filing fee does not exceed the cost of filing a civil case in the Superior Court of Guam. 7 Guam Code Ann. § 4204.</t>
  </si>
  <si>
    <t>7 Guam Code Ann. § 4205. Referees</t>
  </si>
  <si>
    <t>Guam Rules of Civil Procedure, Rule 4. Summons</t>
  </si>
  <si>
    <t>Guam Rules of Civil Procedure, Rule 4. Summons; Guam Rules of Civil Procedure, Rule 4. Summons</t>
  </si>
  <si>
    <t>21 Guam Code Ann. § 48405. Refusal of lawful access; 21 Guam Code Ann. § 48501. Early termination of rental agreement; 21 Guam Code Ann. § 48301. Noncompliance by the landlord-in general; 21 Guam Code Ann. § 48304. Wrongful failure to provide essential services; 9 Guam Code Ann. § 70.47. Unlawful practices; 21 Guam Code Ann. § 48301. Noncompliance by the landlord-in general</t>
  </si>
  <si>
    <t>21 Guam Code Ann. § 48501. Early termination of rental agreement; 21 Guam Code Ann. § 48502. Protection against eviction and liability</t>
  </si>
  <si>
    <t>Guam Rules of Civil Procedure, Rule 59. New trials; amendment of judgments; Guam Rules of Appellate Procedure, Rule 4. Appeals, timing</t>
  </si>
  <si>
    <t>Guam Rules of Civil Procedure, Rule 62. Stay of proceedings to enforce a judgment</t>
  </si>
  <si>
    <t>Guam Rules of Civil Procedure, Rule 62. Stay of proceedings to enforce a judgment; Guam Rules of Appellate Procedure, Rule 12. Stay or injunction pending appeal</t>
  </si>
  <si>
    <t>7 Guam Code Ann. § 23103. Who may issue the execution</t>
  </si>
  <si>
    <t>7 Guam Code Ann. § 23101. Within what time execution may issue</t>
  </si>
  <si>
    <t>Hawaii</t>
  </si>
  <si>
    <t>Haw. Rev. Stat. § 521-74. Retaliatory evictions and rent increases prohibited.; Haw. Rev. Stat. § 521-41. Landlord to supply possession of dwelling unit.; Haw. Rev. Stat. § 666-1. Summary possession on termination or forfeiture of lease.</t>
  </si>
  <si>
    <t>Haw. Rev. Stat. § 521-21. Rent.</t>
  </si>
  <si>
    <t>Nonpayment of rent, Breach, Criminal activity, Nuisance activity, Remaining on property after expiration of lease, Statutory tenant obligations, Personal use of owner, Removal of unit from market, Endangering property, Substantial damage to property, Endangering another person, Waste, Committing domestic violence</t>
  </si>
  <si>
    <t>Haw. Rev. Stat. § 521-41. Landlord to supply possession of dwelling unit.; Haw. Rev. Stat. § 521-69. Landlord’s remedies for tenant’s waste, failure to maintain, or unlawful use.; Haw. Rev. Stat. § 521-69. Landlord’s remedies for tenant’s waste, failure to maintain, or unlawful use.; Haw. Rev. Stat. § 521-68. Landlord’s remedies for failure by tenant to pay rent.; Haw. Rev. Stat. § 521-74. Retaliatory evictions and rent increases prohibited.; Haw. Rev. Stat. § 521-80. Early termination of tenancy; victims of domestic violence.; Haw. Rev. Stat. § 666-1. Summary possession on termination or forfeiture of lease.</t>
  </si>
  <si>
    <t>During the COVID-19 pandemic, certain eviction actions are suspended until February 14, 2021. Seventeenth Proclamation related to the COVID-19 emergency.</t>
  </si>
  <si>
    <t>Haw. Rev. Stat. § 521-69. Landlord’s remedies for tenant’s waste, failure to maintain, or unlawful use.; Haw. Rev. Stat. § 521-72. Landlord’s remedies for improper use.; Haw. Rev. Stat. § 666-3. Forfeiture, warning, notice to vacate, refunds.</t>
  </si>
  <si>
    <t>Haw. Rev. Stat. § 521-63. Tenant’s remedy of termination at any time; unlawful removal or exclusion.</t>
  </si>
  <si>
    <t>Haw. Rev. Stat. § 666-5. Acceptance of rent during litigation, effect of.</t>
  </si>
  <si>
    <t>Haw. Rev. Stat. § 515-3. Discriminatory practices.</t>
  </si>
  <si>
    <t>Haw. Rev. Stat. § 521-68. Landlord’s remedies for failure by tenant to pay rent.; Haw. Rev. Stat. § 521-69. Landlord’s remedies for tenant’s waste, failure to maintain, or unlawful use.; Haw. Rev. Stat. § 521-71. Terminationof tenancy; landlord’s remedies for holdover tenants.; Haw. Rev. Stat. § 521-69. Landlord’s remedies for tenant’s waste, failure to maintain, or unlawful use.; Haw. Rev. Stat. § 521-72. Landlord’s remedies for improper use.</t>
  </si>
  <si>
    <t>See the caution note in question 12.2 for instances where notice is not required.During the COVID-19 pandemic, certain eviction actions are suspended until February 14, 2021. Seventeenth Proclamation related to the COVID-19 emergency.</t>
  </si>
  <si>
    <t>Haw. Rev. Stat. § 521-68. Landlord’s remedies for failure by tenant to pay rent.</t>
  </si>
  <si>
    <t>Haw. Rev. Stat. § 521-69. Landlord’s remedies for tenant’s waste, failure to maintain, or unlawful use.; Haw. Rev. Stat. § 521-72. Landlord’s remedies for improper use.; Haw. Rev. Stat. § 521-69. Landlord’s remedies for tenant’s waste, failure to maintain, or unlawful use.; Haw. Rev. Stat. § 521-80. Early termination of tenancy; victims of domestic violence.; Haw. Rev. Stat. § 666-1. Summary possession on termination or forfeiture of lease.; Haw. Rev. Stat. § 521-71. Terminationof tenancy; landlord’s remedies for holdover tenants.</t>
  </si>
  <si>
    <t>Five days' notice is required for termination based on an act of domestic violence against a tenant. Haw. Rev. Stat. § 521-80(e). Ten days' notice is required for termination based on statutory tenant obligations. Haw. Rev. Stat. §§ 521-69(a); 521-72(a). Forty-five days' notice is required for ending a month-to-month tenancy. Haw. Rev. Stat. § 521-71(a). No advance notice is required when noncompliance by the tenant causes or threatens to cause irremediable damage to any person or property.  Haw. Rev. Stat. §§ 521-69(a); 521-72(a).</t>
  </si>
  <si>
    <t>Haw. Rev. Stat. § 521-72. Landlord’s remedies for improper use.; Haw. Rev. Stat. § 521-71. Terminationof tenancy; landlord’s remedies for holdover tenants.</t>
  </si>
  <si>
    <t>Haw. Rev. Stat. § 607-4. District court costs.; Haw. Rev. Stat. § 607-4. District court costs.</t>
  </si>
  <si>
    <t>Haw. Rev. Stat. § 604-5. Civil jurisdiction.; Haw. Rev. Stat. § 666-6. Summary possession proceedings; venue.</t>
  </si>
  <si>
    <t>Haw. Rev. Stat. § 666-8. Service.; Haw. Dist. Ct. R. Civ. P. 4. Process.</t>
  </si>
  <si>
    <t>Haw. Rev. Stat. § 666-8. Service.</t>
  </si>
  <si>
    <t>Haw. Dist. Ct. R. Civ. P. 4. Process.; Haw. Dist. Ct. R. Civ. P. Form DC08. Complaint (Summary Possession/Landlord-Tenant; Damages); Declaration; Exhibit(s); Summons.</t>
  </si>
  <si>
    <t>Haw. Rev. Stat. § 521-64. Tenant’s remedy of repair and deduction for minor defects.; Haw. Rev. Stat. § 521-74. Retaliatory evictions and rent increases prohibited.</t>
  </si>
  <si>
    <t>Haw. R. App. P. 4. Appeals—When Taken.</t>
  </si>
  <si>
    <t>Haw. Rev. Stat. § 641-3. Stay of proceedings to enforce a judgment.; Haw. Rev. Stat. § 641-3. Stay of proceedings to enforce a judgment.</t>
  </si>
  <si>
    <t>Haw. Rev. Stat. § 641-3. Stay of proceedings to enforce a judgment.</t>
  </si>
  <si>
    <t>Appellant must pay a supersedeas bond to obtain a stay. Haw. Rev. Stat. § 641-3(d).</t>
  </si>
  <si>
    <t>Haw. Rev. Stat. § 521-78. Rent trust fund.</t>
  </si>
  <si>
    <t>Haw. Rev. Stat. § 657D-21. Eviction or distress during military service; stay; penalty for noncompliance; allotment of pay for payment.</t>
  </si>
  <si>
    <t>Haw. Rev. Stat. § 521-78. Rent trust fund.; Haw. Rev. Stat. § 666-11. Judgment; writ of possession.; Haw. Rev. Stat. § 666-21. Rent trust fund.</t>
  </si>
  <si>
    <t>Haw. Rev. Stat. § 666-14. Writ stayed how, in proceedings for nonpayment of rent.</t>
  </si>
  <si>
    <t>Haw. Rev. Stat. § 521-56. Disposition of tenant’s abandoned possessions.</t>
  </si>
  <si>
    <t>Idaho</t>
  </si>
  <si>
    <t>Idaho Code § 6-303. Unlawful detainer defined</t>
  </si>
  <si>
    <t>Idaho Code § 6-316. Judgment—Restitution; Idaho Code § 55-2003. Definitions; Idaho Code § 55-2704. Definitions</t>
  </si>
  <si>
    <t>Idaho Code § 6-316. Judgment—Restitution; Idaho Code § 55-2010. Terminations; Idaho Code § 55-2710. Reasons for eviction—Statement of eviction reasons in notice</t>
  </si>
  <si>
    <t>Idaho Code § 6-303. Unlawful detainer defined; Idaho Code § 6-303. Unlawful detainer defined; Idaho Code § 6-303. Unlawful detainer defined; Idaho Code § 6-303. Unlawful detainer defined; Idaho Code § 6-303. Unlawful detainer defined</t>
  </si>
  <si>
    <t>Idaho Code § 6-303. Unlawful detainer defined; Idaho Code § 6-303. Unlawful detainer defined</t>
  </si>
  <si>
    <t>A landlord does not have to accept a tenant's attempt to cure a breach if the breached condition of the lease cannot be performed. Idaho Code § 6-303 (3). If the breach involves subletting the home or committing waste, the landlord is not required to accept a tenant's attempt to cure. Idaho Code § 6-303 (4).</t>
  </si>
  <si>
    <t>Idaho Code § 6-310. Action for possession—Complaint—Summons; Idaho Code § 6-317. Treble damages</t>
  </si>
  <si>
    <t>Idaho Code § 67-5909. Acts prohibited; Idaho Code § 67-5909. Acts prohibited</t>
  </si>
  <si>
    <t>Idaho Code § 6-303. Unlawful detainer defined; Idaho Code § 6-303. Unlawful detainer defined; Idaho Code § 6-303. Unlawful detainer defined; Idaho Code § 55-208. Termination of tenancy at will</t>
  </si>
  <si>
    <t>See the caution note in question 12.2 for instances where notice is not required or specified.</t>
  </si>
  <si>
    <t>Idaho Code § 6-303. Unlawful detainer defined; Idaho Code § 6-303. Unlawful detainer defined; Idaho Code § 55-208. Termination of tenancy at will</t>
  </si>
  <si>
    <t>Three days' notice is required for termination based on breach and waste. Idaho Code § 6-303(3); § 6-303(4). One month's notice is required to terminate a month-to-month tenancy or other tenancy at will. Idaho Code § 55-208(1). No notice is required for breaches that cannot afterwards be performed or cured. Idaho Code § 6-303(3). No notice requirements are specified for criminal activity.</t>
  </si>
  <si>
    <t>Nonpayment notices must include the amount due and a statement about the landlord's ability to dispose of the tenant's personal property if judgment is entered against the tenant. Idaho Code § 6-303(2). Notice contents for reasons other than nonpayment are not specified.</t>
  </si>
  <si>
    <t>Idaho R. Civ. P. App’x. A. Filing Fee Schedule—District Court and Magistrate Division</t>
  </si>
  <si>
    <t>The filing fee is $166 if filing in the magistrate division, and $221 if filing in the district court. Idaho R. Civ. P. App’x. A.</t>
  </si>
  <si>
    <t>Idaho Code § 1-2208. Assignment of cases to magistrates; Idaho Code § 6-305. Jurisdiction of district court</t>
  </si>
  <si>
    <t>A district judge may refer unlawful detainer actions to the magistrates' division of the district court. Idaho Code § 1-2208(1)(b).</t>
  </si>
  <si>
    <t>Idaho R. Civ. P. 4. Summons</t>
  </si>
  <si>
    <t>Idaho Code § 6-310. Action for possession—Complaint—Summons; Idaho Code § 6-311E. Action for damages—Complaint—Summons; Idaho R. Civ. P. App’x. B. Rule 4(a)(3)(A). Summons—Eviction Proceedings</t>
  </si>
  <si>
    <t>If a landlord seeks damages in addition to possession of the premises, the general civil procedure rules apply (and the 5-day provision in Idaho Code § 6-310 does not apply). Idaho Code § 6-311E.</t>
  </si>
  <si>
    <t>Idaho Code § 6-310. Action for possession—Complaint—Summons; Idaho R. Civ. P. 4. Summons; Idaho R. Civ. P. 4. Summons; Idaho R. Civ. P. 4. Summons; Idaho R. Civ. P. App’x. B. Rule 4(a)(3)(A). Summons—Eviction Proceedings</t>
  </si>
  <si>
    <t>The reason for eviction is only required to be included in a complaint for eviction based on nonpayment of rent or for engaging in the unlawful delivery, production or use of a controlled substance on the leased premises. Idaho Code § 6-310(1)(c).</t>
  </si>
  <si>
    <t>Idaho R. Civ. P. 83. Appeals from decisions of magistrates; Idaho App. R. 14. Time for filing appeals</t>
  </si>
  <si>
    <t>Idaho Code § 6-311D. Additional undertaking on appeal</t>
  </si>
  <si>
    <t>Idaho Code § 6-319. Appeal as stay</t>
  </si>
  <si>
    <t>Appeals of unlawful detainer actions do not automatically stay execution of the judgment, but the court can order a stay. Idaho Code § 6-319.</t>
  </si>
  <si>
    <t>Idaho Code § 6-311C. Form of execution; Idaho Code § 6-316. Judgment—Restitution</t>
  </si>
  <si>
    <t>Idaho Code § 6-316. Judgment—Restitution</t>
  </si>
  <si>
    <t>The law does not specify how long after the writ is issued it may be executed, but possession of the premises cannot be restored to the landlord until three days after the finding of the court. Idaho Code § 6-316 (2).</t>
  </si>
  <si>
    <t>Illinois</t>
  </si>
  <si>
    <t>Executive Order 2020-72 (COVID-19 Executive Order No. 68); 735 Ill. Comp. Stat. 5/9-209 Demand for rent – eviction action; 735 Ill. Comp. Stat. 5/9-210 Notice to quit; 765 Ill. Comp. Stat. 742/10 Exceptions</t>
  </si>
  <si>
    <t>765 Ill. Comp. Stat. 745/3 Definitions; 65 Ill. Comp. Stat. 5/11-31.1-8 Eviction — Rights of the occupants.</t>
  </si>
  <si>
    <t>765 Ill. Comp. Stat. 745/15 Statutory grounds for eviction; 735 Ill. Comp. Stat. 5/9-209 Demand for rent – eviction action</t>
  </si>
  <si>
    <t>735 Ill. Comp. Stat. 5/9-210 Notice to quit; 735 Ill. Comp. Stat. 5/9-209 Demand for rent – eviction action; 735 Ill. Comp. Stat. 5/9-120 Leased premises used in furtherance of a criminal offense; lease void at option of lessor or assignee; 735 Ill. Comp. Stat. 5/9-202 Willfully holding over; 735 Ill. Comp. Stat. 5/9-203 Holding over after notice; 735 Ill. Comp. Stat. 5/9-102 When action may be maintained; 735 Ill. Comp. Stat. 5/9-111 Condominium property</t>
  </si>
  <si>
    <t>Executive Order 2020-72 continued an eviction moratorium in Illinois.</t>
  </si>
  <si>
    <t>735 Ill. Comp. Stat. 5/9-209 Demand for rent – eviction action</t>
  </si>
  <si>
    <t>The landlord may agree in writing with the tenant to accept partial payment of rent. (735 Ill. Comp. Stat. 5/9-209 Demand for rent – eviction action)</t>
  </si>
  <si>
    <t>735 Ill. Comp. Stat. 5/9-106.2 Affirmative defense for violence; barring persons from property; 735 Ill. Comp. Stat. 5/9-106.3 Affirmative defenses for retaliation on the basis of immigration status; 65 Ill. Comp. Stat. 5/11-31.1-8 Eviction — Rights of the occupants.</t>
  </si>
  <si>
    <t>735 Ill. Comp. Stat. 5/9-104.1 Demand; notice; return; condominium and contract purchasers</t>
  </si>
  <si>
    <t>Extended notices only applies to condo sales. Ill. Comp. Stat. 5/9-104.1.</t>
  </si>
  <si>
    <t>735 Ill. Comp. Stat. 5/9-207.5 Termination of bona fide leases in residential real estate in foreclosure</t>
  </si>
  <si>
    <t>735 Ill. Comp. Stat. 5/9-209 Demand for rent – eviction action; 735 Ill. Comp. Stat. 5/9-210 Notice to quit</t>
  </si>
  <si>
    <t>735 Ill. Comp. Stat. 5/9-210 Notice to quit; 740 Ill. Comp. Stat. 40/11 [Forcible entry or detainer action]</t>
  </si>
  <si>
    <t>Five days’ notice is required for eviction based on unlawful possession or manufacture of controlled substances; ten days’ notice is required for other reasons for eviction other than nonpayment of rent. 740 Ill. Comp. Stat. 40/11, 735 Ill. Comp. Stat. 5/9-210. Fourteen days’ notice is required for criminal activity. 735 Ill. Comp. Stat. 5/9-118; Thirty days’ notice is require to terminate a month-to-month tenancy. 735 Ill. Comp. Stat. 5/9-207. Sixty days’ notice is required to terminate a year-to-year tenancy. 735 Ill. Comp. Stat. 5/9-205</t>
  </si>
  <si>
    <t>740 Ill. Comp. Stat. 40/11 [Forcible entry or detainer action]</t>
  </si>
  <si>
    <t>735 Ill. Comp. Stat. 5/9-107 Constructive service</t>
  </si>
  <si>
    <t>735 Ill. Comp. Stat. 5/9-107 Constructive service; 735 Ill. Comp. Stat. 5/9-107 Constructive service</t>
  </si>
  <si>
    <t>735 Ill. Comp. Stat. 5/9-118 Emergency housing eviction proceedings; 735 Ill. Comp. Stat. 5/9-107 Constructive service; 735 Ill. Comp. Stat. 5/9-107.5 Notice to unknown occupants</t>
  </si>
  <si>
    <t>Ten days' notice is provided by mail to named defendants or unknown occupants. 735 Ill. Comp. Stat. 5/9-107. Seven days' notice applies to unknown occupants of a residential property. 735 Ill. Comp. Stat. 5/9-107.5. Service of the complaint is required fourteen days before an emergency eviction hearing. 735 Ill. Comp. Stat. 5/9-118.</t>
  </si>
  <si>
    <t>735 Ill. Comp. Stat. 5/9-118 Emergency housing eviction proceedings; 735 Ill. Comp. Stat. 5/9-107 Constructive service</t>
  </si>
  <si>
    <t>The summons in an emergency eviction requires information on what the defendant should be prepared to present at the hearing. 735 Ill. Comp. Stat. 5/9-118.</t>
  </si>
  <si>
    <t>735 Ill. Comp. Stat. 5/9-106.2 Affirmative defense for violence; barring persons from property; 735 Ill. Comp. Stat. 5/9-106.3 Affirmative defenses for retaliation on the basis of immigration status</t>
  </si>
  <si>
    <t>735 Ill. Comp. Stat. 5/9-106.3 Affirmative defenses for retaliation on the basis of immigration status; 735 Ill. Comp. Stat. 5/9-106.2 Affirmative defense for violence; barring persons from property; 765 Ill. Comp. Stat. 742/5 Repair; deduction from rent</t>
  </si>
  <si>
    <t>Illinois Supreme Court Rule 303 Appeals from final judgments of the circuit court in civil cases</t>
  </si>
  <si>
    <t>Illinois Supreme Court Rule 305 Stay of judgments pending appeal; Illinois Supreme Court Rule 305 Stay of judgments pending appeal</t>
  </si>
  <si>
    <t>Illinois Supreme Court Rule 305 Stay of judgments pending appeal</t>
  </si>
  <si>
    <t>735 Ill. Comp. Stat. 5/9-120 Leased premises used in furtherance of a criminal offense; lease void at option of lessor or assignee; 735 Ill. Comp. Stat. 5/9-109.6 Residential eviction order; form</t>
  </si>
  <si>
    <t>735 Ill. Comp. Stat. 5/9-117 Expiration of order; 735 Ill. Comp. Stat. 5/9-109.7 Stay of enforcement; drug related action</t>
  </si>
  <si>
    <t>An eviction order may be executed immediately in certain cases in actions related to drugs. 735 Ill. Comp. Stat. 5/9-109.7.</t>
  </si>
  <si>
    <t>735 Ill. Comp. Stat. 5/9-119 Emergency subsidized housing eviction proceedings; 735 Ill. Comp. Stat. 5/9-120 Leased premises used in furtherance of a criminal offense; lease void at option of lessor or assignee; 735 Ill. Comp. Stat. 5/9-104.2 Condominiums: demand, notice, termination of lease, and eviction; 735 Ill. Comp. Stat. 5/9-109.7 Stay of enforcement; drug related action</t>
  </si>
  <si>
    <t>The sheriff or other lawfully deputized officers are designated to execute an eviction order. 735 Ill. Comp. Stat. 5/9-119.</t>
  </si>
  <si>
    <t>735 Ill. Comp. Stat. 5/9-121 Sealing of court file</t>
  </si>
  <si>
    <t>735 Ill. Comp. Stat. 5/9-121 Sealing of court file; 735 Ill. Comp. Stat. 5/9-207.5 Termination of bona fide leases in residential real estate in foreclosure</t>
  </si>
  <si>
    <t>In general, the defendant must show that the plaintiff's eviction action was without basis in fact or law and placing the court file under seal is clearly in the interest of law. Certain eviction actions must be sealed, such as evictions related to foreclosure. 735 Ill. Comp. Stat. 5/9-121.</t>
  </si>
  <si>
    <t>Indiana</t>
  </si>
  <si>
    <t>Ind. Code § 32-31-5-6 Landlord prohibited from interfering with access, possession, or essential services; unit entry by landlord</t>
  </si>
  <si>
    <t>Ind. Code § 16-41-27-30 Ejections from mobile home communities; Ind. Code § 32-31-3-3 “Landlord” defined</t>
  </si>
  <si>
    <t>Ind. Code § 16-41-27-30 Ejections from mobile home communities</t>
  </si>
  <si>
    <t>Ind. Code § 32-30-7-25 Indecent nuisances created by tenants; voidable title; reversion to owner; entry; Ind. Code § 32-30-7-1 “Indecent nuisance”; Ind. Code § 32-31-1-6 Rent; refusal or neglect to pay; Ind. Code § 32-30-8-11 Order to vacate; Ind. Code § 32-31-1-8 Notice to quit; when not necessary; Ind. Code § 32-31-6-3 Eligibility to file petition; Ind. Code § 32-31-7-5 Tenant obligations; Ind. Code § 32-31-7-5 Tenant obligations; Ind. Code § 32-31-7-5 Tenant obligations; Ind. Code § 32-31-7-7 Landlord’s cause of action to enforce tenant obligations</t>
  </si>
  <si>
    <t>Ind. Code § 32-31-1-6 Rent; refusal or neglect to pay; Ind. Code § 32-31-7-7 Landlord’s cause of action to enforce tenant obligations</t>
  </si>
  <si>
    <t>Ind. Code § 32-31-6-6 Emergency order</t>
  </si>
  <si>
    <t>Ind. Code § 22-9.5-5-1 Types of discrimination relating to sale or rental; conviction of illegal manufacture or distribution of controlled substance excepted; Ind. Code § 32-31-9-3 “Applicable offense”; Ind. Code § 32-31-9-7 “Protected individual”; Ind. Code § 32-31-9-8 Lease protections; prohibition of retaliation by landlord</t>
  </si>
  <si>
    <t>In order to claim unlawful eviction because a tenant experienced domestic violence, the tenant must have received either an order for protection or a criminal no contact order. Ind. Code § 32-31-9-7.</t>
  </si>
  <si>
    <t>Ind. Code § 32-31-1-6 Rent; refusal or neglect to pay; Ind. Code § 32-31-7-7 Landlord’s cause of action to enforce tenant obligations; Ind. Code § 32-30-8-5 Action to abate nuisance; notice; requirements; Ind. Code § 32-31-1-3 Determination of year to year tenancy; Ind. Code § 32-31-1-1 Determination of estates at will</t>
  </si>
  <si>
    <t>Ind. Code § 32-31-1-6 Rent; refusal or neglect to pay</t>
  </si>
  <si>
    <t>Ind. Code § 32-30-7-25 Indecent nuisances created by tenants; voidable title; reversion to owner; entry; Ind. Code § 32-31-1-8 Notice to quit; when not necessary; Ind. Code § 32-31-7-7 Landlord’s cause of action to enforce tenant obligations; Ind. Code § 32-31-1-1 Determination of estates at will; Ind. Code § 32-31-1-3 Determination of year to year tenancy; Ind. Code § 32-30-8-5 Action to abate nuisance; notice; requirements</t>
  </si>
  <si>
    <t>One month's notice is required to terminate a month-to-month tenancy. Ind. Code § 32-31-1-1(a). Three months' notice is required to terminate a year-to-year tenancy. Ind. Code § 32-31-1-3. Forty-five days' notice is required for terminations based on criminal nuisance involving controlled substances. Ind. Code § 32-30-8-5(a). A landlord must give a "reasonable amount of time" to a tenant to remedy damage to property and violations of landlord rules and statutory tenant obligations. Ind. Code § 32-31-7-7(b). No notice required for criminal activity involving prostitution or other illegal sexual conduct ("indecent nuisances"), Ind. Code § 32-30-7-25(b), or for remaining on the property after the expiration of the tenancy, Ind. Code § 32-31-1-8(1)-(2).</t>
  </si>
  <si>
    <t>Ind. Code § 32-31-1-7 Forms; notice to quit; failure or refusal to pay rent</t>
  </si>
  <si>
    <t>These notice contents apply to nonpayment notices. Ind. Code § 32-31-1-7. No notice requirements are specified for other reasons for eviction.</t>
  </si>
  <si>
    <t>A tenant can waive notice for nonpayment. Ind. Code § 32-31-1-6. Waiver is not specified for other reasons for eviction.</t>
  </si>
  <si>
    <t>Ind. Code § 33-28-3-4 Jurisdiction of small claims docket; Ind. Code § 33-29-2-4 Jurisdiction</t>
  </si>
  <si>
    <t>Ind. Code § 32-30-8-8 Service upon defendant; Ind. R. Trial Proc. 4.1 Summons: Service on Individuals</t>
  </si>
  <si>
    <t>For evictions due to controlled substances under Ind. Code § 32-30-8, personal service is the only specified primary service method. Ind. Code § 32-30-8-8(a). For other types of eviction, personal service, certified mail, posting and mail, or personal service to an agent and mail are all specified primary service methods. Ind. R. Trial Proc. 4.1.</t>
  </si>
  <si>
    <t>Ind. Code § 32-30-8-8 Service upon defendant</t>
  </si>
  <si>
    <t>For evictions pursuant to Ind. Code § 32-30-8 due to controlled substances, secondary service can be completed via posting and certified mail. Ind. Code § 32-30-8-8(a). For other types of eviction, no secondary service options are specified.</t>
  </si>
  <si>
    <t>Ind. Code § 32-30-3-2 Order to appear; order to show cause; requirements; Ind. Code § 32-30-8-9 Hearing; service upon owner of property</t>
  </si>
  <si>
    <t>The summons must be served five days before the hearing in the order to show cause process, Ind. Code § 32-30-3-2(a), and for evictions due to controlled substances, Ind. Code § 32-30-8-9(b). No amount of time is specified for emergency hearings due to waste.</t>
  </si>
  <si>
    <t>Ind. Code § 32-30-3-2 Order to appear; order to show cause; requirements; Ind. Code § 32-31-6-8 Summons; court procedure</t>
  </si>
  <si>
    <t>For petitions based on waste, the summons must inform the tenant what they must do to respond. Ind. Code § 32-31-6-8(a). For the order to show cause eviction process, the summons (order to show cause) must include what a tenant must do to respond and repercussions for failure to appear. Ind. Code § 32-30-3-2(b). Contents for summons related to controlled substance nuisances are not specified.</t>
  </si>
  <si>
    <t>Ind. Code § 32-30-2-5 Answer to complaint; denials</t>
  </si>
  <si>
    <t>Ind. Code § 34-56-2-2 Effect of defective appeal bond; Ind. Code § 34-56-1-1 Appeals for circuit and superior courts; Ind. Code § 34-56-2-3 Additional bond requirement</t>
  </si>
  <si>
    <t>Ind. Code § 32-30-3-7 Order of possession; requirements; Ind. Code § 32-30-8-12 Restitution; possession; removal of tenant's personal property; Ind. Code § 34-55-1-3 Three kinds of executions</t>
  </si>
  <si>
    <t>A court can issue an order of possession before an eviction hearing if there is probable cause that the property is in immediate danger of destruction or serious harm. Ind. Code § 32-30-3-3.</t>
  </si>
  <si>
    <t>Execution cannot occur on a Sunday unless the landlord has reason to fear that they will lose possession if the execution is not executed on a Sunday. Ind. Code § 34-55-1-15.</t>
  </si>
  <si>
    <t>Ind. Code § 32-30-3-10 Removal of occupants within 48 hours service; Ind. Code § 32-30-8-12 Restitution; possession; removal of tenant's personal property</t>
  </si>
  <si>
    <t>The order of possession can be executed immediately for evictions due to controlled substances. Ind. Code § 32-30-8-12(b). For other evictions, the order of possession cannot be executed until 2 days after service of the order on the tenant. Ind. Code § 32-30-3-10.</t>
  </si>
  <si>
    <t>Ind. Code § 32-30-3-7 Order of possession; requirements</t>
  </si>
  <si>
    <t>The order is directed to the sheriff or "other officer charged with executing the order and within whose jurisdiction the property is located." Ind. Code § 32-30-3-7.</t>
  </si>
  <si>
    <t>Ind. Code § 32-31-4-2 Liability; abandoned property; court order allowing removal by landlord; Ind. Code § 32-31-4-3 Delivery to warehouseman or storage facility after notice to tenant; release of exempt property; Ind. Code § 32-31-4-5 Sale of unclaimed property</t>
  </si>
  <si>
    <t>Iowa</t>
  </si>
  <si>
    <t>Iowa Code § 562A.27. Noncompliance with rental agreement—failure to pay rent—violation of federal regulation; Iowa Code § 562A.32. Remedy after termination</t>
  </si>
  <si>
    <t>Iowa Code § 562A.6. General definitions; Iowa Code § 562B.7. General definitions; Iowa Code § 562A.6. General definitions</t>
  </si>
  <si>
    <t>Iowa Code § 562A.6. General definitions; Iowa Code § 562A.6. General definitions; Iowa Code § 562B.7. General definitions</t>
  </si>
  <si>
    <t>Iowa Code § 562A.9. Terms and conditions of rental agreement</t>
  </si>
  <si>
    <t>For rental agreements in which the rent does not exceed seven hundred dollars per month, a rental agreement shall not  provide for a late fee that exceeds twelve dollars per day or a total amount of sixty dollars per month. For rental agreements in which the rent is greater than seven hundred dollars per month, a rental agreement shall not provide for a late fee that exceeds twenty dollars per day or a total amount of one hundred dollars per month. Iowa Code § 562A.9</t>
  </si>
  <si>
    <t>Iowa Code § 648.1. Grounds; Iowa Code § 648.1. Grounds; Iowa Code § 648.1. Grounds; Iowa Code § 562A.27. Noncompliance with rental agreement—failure to pay rent—violation of federal regulation; Iowa Code § 562A.27. Noncompliance with rental agreement—failure to pay rent—violation of federal regulation</t>
  </si>
  <si>
    <t>Iowa Code § 562A.27. Noncompliance with rental agreement—failure to pay rent—violation of federal regulation; Iowa Code § 562A.27. Noncompliance with rental agreement—failure to pay rent—violation of federal regulation</t>
  </si>
  <si>
    <t>Iowa Code § 562A.26. Tenant’s remedies for landlord’s unlawful ouster, exclusion, or diminution of service</t>
  </si>
  <si>
    <t>Iowa Code § 562A.30. Waiver of landlord’s right to terminate</t>
  </si>
  <si>
    <t>Iowa Code § 216.8. Unfair or discriminatory practices--housing</t>
  </si>
  <si>
    <t>Iowa Code § 648.3. Notice to quit; Iowa Code § 562A.27. Noncompliance with rental agreement—failure to pay rent—violation of federal regulation; Iowa Code § 562A.27. Noncompliance with rental agreement—failure to pay rent—violation of federal regulation; Iowa Code § 562A.27. Noncompliance with rental agreement—failure to pay rent—violation of federal regulation; Iowa Code § 562.4.  Tenant at will--notice to terminate</t>
  </si>
  <si>
    <t>Iowa Code § 648.4. Notice terminating tenancy; Iowa Code § 648.3. Notice to quit; Iowa Code § 562A.27. Noncompliance with rental agreement—failure to pay rent—violation of federal regulation</t>
  </si>
  <si>
    <t>Iowa Code § 648.1. Grounds; Iowa Code § 562A.27. Noncompliance with rental agreement—failure to pay rent—violation of federal regulation; Iowa Code § 648.3. Notice to quit; Iowa Code § 562.4.  Tenant at will--notice to terminate; Iowa Code § 562A.27. Noncompliance with rental agreement—failure to pay rent—violation of federal regulation</t>
  </si>
  <si>
    <t>Three days' notice is required in cases of holdover. Iowa Code § 648.1. Seven days' notice is required in cases of material noncompliance. Iowa Code § 562A.27(1). Thirty days' notice is required for at-will tenancies. Iowa Code § 562.4. Thirty days' notice is also required for termination of a lease by a municipal housing agency for violation of a federal regulation governing eligibility for participation in a public housing program. Iowa Code § 562A.27(5).</t>
  </si>
  <si>
    <t>Iowa Rules of Civil Procedure, Rule 1.302. Original notice; form, issuance and service</t>
  </si>
  <si>
    <t>Iowa Code § 562A.11. Prohibited provisions in rental agreements; Iowa Code § 562A.11. Prohibited provisions in rental agreements</t>
  </si>
  <si>
    <t>Iowa Code § 562A.27. Noncompliance with rental agreement—failure to pay rent—violation of federal regulation</t>
  </si>
  <si>
    <t>Iowa Code § 631.6. Fees and costs; Iowa Code § 602.8105. Fees for civil cases and other services – collection and disposition</t>
  </si>
  <si>
    <t>Iowa Code § 562B.6. Jurisdiction and service of process</t>
  </si>
  <si>
    <t>Iowa Code § 648.3. Notice to quit; Iowa Rules of Civil Procedure, Rule 1.305. Personal service; Iowa Code § 648.5. Venue—service of original notice-- hearing; Iowa Code § 648.5. Venue—service of original notice-- hearing; Iowa Code § 562B.27A. Method of service of notice on tenant; Iowa Code § 562A.29A. Method of service of notice on tenant</t>
  </si>
  <si>
    <t>Iowa Code § 648.5. Venue—service of original notice-- hearing; Iowa Code § 562B.27A. Method of service of notice on tenant</t>
  </si>
  <si>
    <t>Iowa Code § 648.5. Venue—service of original notice-- hearing</t>
  </si>
  <si>
    <t>Iowa Code § 562A.24. Landlord’s noncompliance as defense to action for possession or rent; Iowa Code § 562A.21. Noncompliance by the landlord—in general; Iowa Code § 562A.26. Tenant’s remedies for landlord’s unlawful ouster, exclusion, or diminution of service; Iowa Code § 562A.36. Retaliatory conduct prohibited</t>
  </si>
  <si>
    <t>Iowa Code § 562A.24. Landlord’s noncompliance as defense to action for possession or rent; Iowa Code § 562A.15. Landlord to maintain fit premises; Iowa Code § 562A.21. Noncompliance by the landlord—in general; Iowa Code § 562A.26. Tenant’s remedies for landlord’s unlawful ouster, exclusion, or diminution of service; Iowa Code § 562A.36. Retaliatory conduct prohibited; Iowa Code § 562A.27. Noncompliance with rental agreement—failure to pay rent—violation of federal regulation</t>
  </si>
  <si>
    <t>Iowa Code § 648.22. Judgment—execution—costs</t>
  </si>
  <si>
    <t>The law refers only to an "officer" as being responsible for execution. (Iowa Code § 648.22. Judgment—execution—costs)</t>
  </si>
  <si>
    <t>Kansas</t>
  </si>
  <si>
    <t>Kan. Stat. § 58-25,120. Material noncompliance by tenant; notice; termination of rental agreement; limitations; nonpayment of rent; remedies</t>
  </si>
  <si>
    <t>Kan. Stat. § 58-2543 Definitions; Kan. Stat. § 58-25,103. Definitions</t>
  </si>
  <si>
    <t>Kan. Stat. § 58-25,103. Definitions; Kan. Stat. § 58-2543 Definitions</t>
  </si>
  <si>
    <t>Kan. Stat. § 58-25,101. Application of act, exclusions; Kan. Stat. § 58-25,124. Tenant's refusal to allow lawful access, remedies; landlord's unlawful or unreasonable entry, remedies</t>
  </si>
  <si>
    <t>Kan. Stat. § 58-2555 Duties of tenant; Kan. Stat. § 58-2572 Certain retaliatory actions by landlord prohibited; remedies; increased rent, when; action for possession, when; Kan. Stat. § 58-25,120. Material noncompliance by tenant; notice; termination of rental agreement; limitations; nonpayment of rent; remedies; Kan. Stat. § 58-25,123. Termination of tenancy; holdover by tenant; remedies; Kan. Stat. § 58-2512. Same; re-entry upon violation of 58-2511; Kan. Stat. § 58-2511. Assignment or transfer by tenant, when; Kan. Stat. § 58-2509. Notice to quit not necessary, when</t>
  </si>
  <si>
    <t>Kan. Stat. § 58-2507. Termination of lease for three months or longer; notice; effect of payment of rent; Kan. Stat. § 58-2508. Termination of tenancy of less than three months for nonpayment of rent; notice; Kan. Stat. § 58-2564 Material noncompliance by tenant; notice; termination of rental agreement; limitations; nonpayment of rent; remedies; Kan. Stat. § 58-2566 Acceptance of late rent; effect</t>
  </si>
  <si>
    <t>A landlord need not accept a cure for repeat material breaches, repeat violations of statutory tenant obligations, or repeat nuisances. Kan. Stat. § 58-2564(a).</t>
  </si>
  <si>
    <t>Kan. Stat. § 58-2559 Material noncompliance by landlord; notice; termination of rental agreement; limitations; remedies; security deposit; Kan. Stat. § 58-2563 Unlawful removal or exclusion of tenant; diminished services; damages; security deposit</t>
  </si>
  <si>
    <t>Kan. Stat. § 58-2566 Acceptance of late rent; effect</t>
  </si>
  <si>
    <t>A landlord waives their right to evict for nonpayment by accepting payment of rent, but the law does not specify whether acceptance of full or partial payment is required for the waiver. Kan. Stat. § 58-2566.</t>
  </si>
  <si>
    <t>Kan. Stat. § 44-1016 Same; unlawful acts in connection with sale or rental property; Kan. Stat. § 58-25,137. Housing protections for persons affected by domestic violence, sexual assault, human trafficking or stalking</t>
  </si>
  <si>
    <t>Kan. Stat. § 58-2507. Termination of lease for three months or longer; notice; effect of payment of rent; Kan. Stat. § 58-2508. Termination of tenancy of less than three months for nonpayment of rent; notice; Kan. Stat. § 58-2509. Notice to quit not necessary, when; Kan. Stat. § 58-2512. Same; re-entry upon violation of 58-2511; Kan. Stat. § 58-2564 Material noncompliance by tenant; notice; termination of rental agreement; limitations; nonpayment of rent; remedies; Kan. Stat. § 58-2564 Material noncompliance by tenant; notice; termination of rental agreement; limitations; nonpayment of rent; remedies; Kan. Stat. § 58-2570 Termination of tenancy; notice; holdoverby tenant; remedies; notice obligating tenant beyond terms of lease agreement, form; Kan. Stat. § 61-3803. Notice to leave premises</t>
  </si>
  <si>
    <t>Kan. Stat. § 58-2508. Termination of tenancy of less than three months for nonpayment of rent; notice; Kan. Stat. § 58-2564 Material noncompliance by tenant; notice; termination of rental agreement; limitations; nonpayment of rent; remedies; Kan. Stat. § 61-3803. Notice to leave premises</t>
  </si>
  <si>
    <t>Kan. Stat. § 58-2564 Material noncompliance by tenant; notice; termination of rental agreement; limitations; nonpayment of rent; remedies; Kan. Stat. § 61-3803. Notice to leave premises; Kan. Stat. § 58-2509. Notice to quit not necessary, when; Kan. Stat. § 58-2570 Termination of tenancy; notice; holdoverby tenant; remedies; notice obligating tenant beyond terms of lease agreement, form</t>
  </si>
  <si>
    <t>No notice is needed for holdover or waste. Kan. Stat. § 58-2509; § 58-2570(c). Ten days' notice is required for sublet or assignment without the landlord's permission. Kan. Stat. § 58-2512. Thirty days' notice is required for material breach, statutory tenant obligations, and nuisance, Kan. Stat. § 58-2564(a). Thirty days' notice is also required for terminating a month-to-month tenancy, Kan. Stat. § 58-2570(b).</t>
  </si>
  <si>
    <t>Kan. Stat. § 58-2564 Material noncompliance by tenant; notice; termination of rental agreement; limitations; nonpayment of rent; remedies; Kan. Stat. § 58-2564 Material noncompliance by tenant; notice; termination of rental agreement; limitations; nonpayment of rent; remedies</t>
  </si>
  <si>
    <t>Kan. Stat. § 58-2547 Same; prohibited terms and conditions; damages</t>
  </si>
  <si>
    <t>Kan. Stat. § 58-2564 Material noncompliance by tenant; notice; termination of rental agreement; limitations; nonpayment of rent; remedies</t>
  </si>
  <si>
    <t>Kan. Stat. § 61-4001. Docket fee; authorized only by legislative enactment; poverty affidavit; additional court costs; exemptions; Kan. Stat. § 61-2704 Commencement of action; fees and costs; authorized only by legislative enactment; limit on number of claims</t>
  </si>
  <si>
    <t>If the amount in controversy is $500 or less, the fee is $35; if the amount in controversy is $501-$5000, the fee is $55; if the amount in controversy is greater than $5000, the fee is $101. Kan. Stat. § 61-4001(a)(1).</t>
  </si>
  <si>
    <t>Kan. Stat. § 58-2542 Jurisdiction of courts; procedure</t>
  </si>
  <si>
    <t>Kan. Stat. § 61-3003. Methods of service of process</t>
  </si>
  <si>
    <t>Kan. Stat. § 61-3003. Methods of service of process; Kan. Stat. § 61-3003. Methods of service of process</t>
  </si>
  <si>
    <t>If the tenant refuses to accept delivery (via certified mail or personal delivery service), service may be completed through regular mail. Kan. Stat. § 61-3003(c)(5). If personal service fails, service may be completed through posting and mail. Kan. Stat. § 61-3003(d)(1).</t>
  </si>
  <si>
    <t>Kan. Stat. § 61-3805 states "[t]he time stated in the summons requiring the defendant to appear in response to the petition shall be determined by the court" and that "[s]uch time shall be not less than three nor more than 14 days after the date the summons is issued."</t>
  </si>
  <si>
    <t>Kan. Stat. § 61-3002. Same; time for appearance; form; Kan. Stat. § 61-2904. Appearance; answer; counter-claim; affirmative defenses</t>
  </si>
  <si>
    <t>Kan. Stat. § 58-2572 Certain retaliatory actions by landlord prohibited; remedies; increased rent, when; action for possession, when; Kan. Stat. § 58-2572 Certain retaliatory actions by landlord prohibited; remedies; increased rent, when; action for possession, when; Kan. Stat. § 58-25,117. Material noncompliance by landlord; notice; termination of rental agreement; limitations; remedies; security deposit</t>
  </si>
  <si>
    <t>Kan. Stat. § 58-2572 Certain retaliatory actions by landlord prohibited; remedies; increased rent, when; action for possession, when; Kan. Stat. § 58-2572 Certain retaliatory actions by landlord prohibited; remedies; increased rent, when; action for possession, when; Kan. Stat. § 58-2561 Action for possession for nonpayment ofrent; counterclaim, waiver; accrued rent, payment into court; disposition; when judgment for tenant; Kan. Stat. § 58-2559 Material noncompliance by landlord; notice; termination of rental agreement; limitations; remedies; security deposit; Kan. Stat. § 58-25,137. Housing protections for persons affected by domestic violence, sexual assault, human trafficking or stalking; Kan. Stat. § 58-2553 Duties of landlord; agreement that tenant perform landlord's duties; limitations</t>
  </si>
  <si>
    <t>Kan. Stat. § 61-3902 Appeals procedure; Kan. Stat. § 60-2103. Appellate procedure; Kan. Stat. §60-2103a. Appeals from district magistrate judges not regularly admitted to practice law</t>
  </si>
  <si>
    <t>Although parties typically have 30 days (or 14 days) to appeal, see Kan. Stat. § 60-2103(a), § 60-2103a(a), tenants appealing judgments for restitution of the premises only have 7 days to appeal, Kan. Stat. § 61-3902(a).</t>
  </si>
  <si>
    <t>Kan. Stat. § 61-3905 Stay of proceedings on appeal; bond</t>
  </si>
  <si>
    <t>Kan. Stat. § 60-2103. Appellate procedure; Kan. Stat. § 61-3904 Execution of judgment pending appeal without bond</t>
  </si>
  <si>
    <t>Tenants must file supersedeas bond. Kan. Stat. § 60-2103(d), § 61-3904.</t>
  </si>
  <si>
    <t>Kan. Stat. § 61-3808. Writ of restitution</t>
  </si>
  <si>
    <t>Kan. Stat. § 58-2570 Termination of tenancy; notice; holdoverby tenant; remedies; notice obligating tenant beyond terms of lease agreement, form; Kan. Stat. § 61-3601. Stay of proceedings to enforce judgments; Kan. Stat. § 61-3808. Writ of restitution</t>
  </si>
  <si>
    <t>Landlord can request an order for immediate possession prior to judgment, which the court can grant if it finds immediate possession is in the interest of judgment. Kan. Stat. § 58-2570(d). After judgment, the court "shall" issue the writ and the judgment may be enforced "as soon as it is entered." Kan. Stat. § 61-3601, § 61-3808(a).</t>
  </si>
  <si>
    <t>Kan. Stat. § 61-3601. Stay of proceedings to enforce judgments; Kan. Stat. § 61-3808. Writ of restitution</t>
  </si>
  <si>
    <t>Kan. Stat. § 60-1001. Actions for possession; ejectment</t>
  </si>
  <si>
    <t>Kan.Stat. § 58-2565 Extended absence of tenant; damages; entry by landlord; abandonment by tenant, when; reasonable effort to rent required; termination of rental agreement, when; personal property of tenant; disposition, procedure; proceeds; rights of person receiving property</t>
  </si>
  <si>
    <t>Kentucky</t>
  </si>
  <si>
    <t>Ky. Rev. Stat. § 383.200. Definitions of forcible entry and detainer.; Ky. Rev. Stat. § 383.660. Tenant's noncompliance with rental agreement -- Failure to pay rent.; Ky. Rev. Stat. § 383.660. Tenant's noncompliance with rental agreement -- Failure to pay rent.</t>
  </si>
  <si>
    <t>Nonpayment of rent, Material breach , Nuisance activity, Property is uninhabitable, Remaining on property after expiration of lease, Statutory tenant obligations, Substantial damage to property, Refusal to allow landlord lawful access to unit, Committing domestic violence</t>
  </si>
  <si>
    <t>Ky. Rev. Stat. § 383.160. Holding over beyond term -- Tenancy created by -- Rights of parties.; Ky. Rev. Stat. § 383.160. Holding over beyond term -- Tenancy created by -- Rights of parties.; Ky. Rev. Stat. § 383.200. Definitions of forcible entry and detainer.; Ky. Rev. Stat. § 383.300. Protections for person with rental or lease agreement who is protected by domestic violence order or interpersonal protective order.; Ky. Rev. Stat. § 383.300. Protections for person with rental or lease agreement who is protected by domestic violence order or interpersonal protective order.; Ky. Rev. Stat. § 383.590. Possession of premises.; Ky. Rev. Stat. § 383.695. Periodic tenancy; holdover remedies.; Ky. Rev. Stat. § 383.700. Remedies for abuse of access.; Ky. Rev. Stat. § 383.705. Retaliatory conduct.; Ky. Rev. Stat. § 383.650. Fire or casualty damage.; Ky. Rev. Stat. § 383.660. Tenant's noncompliance with rental agreement -- Failure to pay rent.; Ky. Rev. Stat. § 383.605. Tenant's maintenance obligations.; Ky. Rev. Stat. § 383.660. Tenant's noncompliance with rental agreement -- Failure to pay rent.</t>
  </si>
  <si>
    <t>The CDC Order shall continue to apply in the Commonwealth of Kentucky.Executive Order 2020-1055. State of Emergency Relating to Evictions.</t>
  </si>
  <si>
    <t>Ky. Rev. Stat. § 383.660. Tenant's noncompliance with rental agreement -- Failure to pay rent.; Ky. Rev. Stat. § 383.660. Tenant's noncompliance with rental agreement -- Failure to pay rent.; Ky. Rev. Stat. § 383.675. Waiver of landlord's right to terminate.</t>
  </si>
  <si>
    <t>If the breach is remediable by repairs or the payment of damages or otherwise and the tenant adequately remedies the breach before the date specified in the notice, the rental agreement shall not terminate. Ky. Rev. Stat. § 383.660(1).</t>
  </si>
  <si>
    <t>Ky. Rev. Stat. § 383.302. Prohibited inclusion in rental or lease agreement of authority to terminate on the basis of tenant’s request for assistance in emergencies.; Ky. Rev. Stat. § 383.705. Retaliatory conduct.; Ky. Rev. Stat. § 383.655. Tenant's remedies for unlawful ouster, exclusion or diminution of service.</t>
  </si>
  <si>
    <t>Ky. Rev. Stat. § 383.675. Waiver of landlord's right to terminate.</t>
  </si>
  <si>
    <t>A landlord waives their right to evict for nonpayment by accepting payment of rent, but the law does not specify whether acceptance of full or partial payment is required for the waiver. Ky. Rev. Stat. § 383.675.</t>
  </si>
  <si>
    <t>Ky. Rev. Stat. § 344.360. Unlawful housing practices -- Design and construction requirements.; Ky. Rev. Stat. § 383.300. Protections for person with rental or lease agreement who is protected by domestic violence order or interpersonal protective order.; Ky. Rev. Stat. § 383.300. Protections for person with rental or lease agreement who is protected by domestic violence order or interpersonal protective order.</t>
  </si>
  <si>
    <t>Ky. Rev. Stat. § 383.160. Holding over beyond term -- Tenancy created by -- Rights of parties.; Ky. Rev. Stat. § 383.160. Holding over beyond term -- Tenancy created by -- Rights of parties.; Ky. Rev. Stat. § 383.210. Issual and form of warrant -- Jury not summoned unless demanded.; Ky. Rev. Stat. § 383.215. Execution of warrant.; Ky. Rev. Stat. § 383.695. Periodic tenancy; holdover remedies.; Ky. Rev. Stat. § 383.695. Periodic tenancy; holdover remedies.; Ky. Rev. Stat. § 383.660. Tenant's noncompliance with rental agreement -- Failure to pay rent.; Ky. Rev. Stat. § 383.660. Tenant's noncompliance with rental agreement -- Failure to pay rent.</t>
  </si>
  <si>
    <t>Ky. Rev. Stat. § 383.660. Tenant's noncompliance with rental agreement -- Failure to pay rent.</t>
  </si>
  <si>
    <t>For periodic tenancies begun upon termination of a written lease, notice is not required if tenant fails to pay rent within 10 days after the day it becomes due. Ky. Rev. Stat. § 383.695(3).</t>
  </si>
  <si>
    <t>Ky. Rev. Stat. § 383.695. Periodic tenancy; holdover remedies.; Ky. Rev. Stat. § 383.695. Periodic tenancy; holdover remedies.; Ky. Rev. Stat. § 383.660. Tenant's noncompliance with rental agreement -- Failure to pay rent.; Ky. Rev. Stat. § 383.650. Fire or casualty damage.</t>
  </si>
  <si>
    <t>Ten days' notice is required for periodic tenancies begun upon termination of a written lease. Ky. Rev. Stat. § 383.695(3). Fourteen days' notice is required for material noncompliance with either the rental agreement or tenant statutory obligations. Ky. Rev. Stat. § 383.660(1). Fourteen days' notice is required for eviction due to fire or casualty damage. Thirty days' notice is required for month-to-month tenancies. Ky. Rev. Stat. § 383.695(2).</t>
  </si>
  <si>
    <t>Ky. Rev. Stat. § 383.660. Tenant's noncompliance with rental agreement -- Failure to pay rent.; Ky. Rev. Stat. § 383.660. Tenant's noncompliance with rental agreement -- Failure to pay rent.; Ky. Rev. Stat. § 383.665. Tenant's failure to maintain.</t>
  </si>
  <si>
    <t>Ky. Rev. Stat. § 383.555. Unconscionability.; Ky. Rev. Stat. § 383.570. Prohibited provisions.</t>
  </si>
  <si>
    <t>Ky. Rev. Stat. § 383.695. Periodic tenancy; holdover remedies.; Ky. Rev. Stat. § 383.660. Tenant's noncompliance with rental agreement -- Failure to pay rent.</t>
  </si>
  <si>
    <t>If rent is unpaid when due and the tenant fails to pay rent within seven (7) days after written notice by the landlord of nonpayment...the landlord may terminate the rental agreement. Ky. Rev. Stat. § 383.660(2). For periodic tenancies begun upon termination of a written lease failure to pay rent within ten days allows the landlord to terminate the tenancy. Ky. Rev. Stat. § 383.695(3).</t>
  </si>
  <si>
    <t>Ky. Rev. Stat. § 383.540. Jurisdiction -- Service of process.</t>
  </si>
  <si>
    <t>Ky. Rev. Stat. § 454.030. Forcible entry or detainer, how notice served.; Ky. Rev. Stat. § 383.210. Issual and form of warrant -- Jury not summoned unless demanded.</t>
  </si>
  <si>
    <t>Ky. Rev. Stat. § 454.030. Forcible entry or detainer, how notice served.</t>
  </si>
  <si>
    <t>Ky. Rev. Stat. § 383.210. Issual and form of warrant -- Jury not summoned unless demanded.</t>
  </si>
  <si>
    <t>Ky. Rev. Stat. § 383.210. Issual and form of warrant -- Jury not summoned unless demanded.; Ky. Rev. Stat. § 383.215. Execution of warrant.</t>
  </si>
  <si>
    <t>Ky. Rev. Stat. § 383.300. Protections for person with rental or lease agreement who is protected by domestic violence order or interpersonal protective order.; Ky. Rev. Stat. § 383.300. Protections for person with rental or lease agreement who is protected by domestic violence order or interpersonal protective order.; Ky. Rev. Stat. § 383.302. Prohibited inclusion in rental or lease agreement of authority to terminate on the basis of tenant’s request for assistance in emergencies.; Ky. Rev. Stat. § 383.705. Retaliatory conduct.; Ky. Rev. Stat. § 383.645. Landlord's noncompliance as defense to action for possession or rent.</t>
  </si>
  <si>
    <t>Ky. Rev. Stat. § 383.255. Time for filing appeal -- Deposit of money with clerk -- Return of papers or transcript to circuit court.</t>
  </si>
  <si>
    <t>A tenant does not explicitly have to request the stay, but must pay rent due and rent that becomes due during duration of appeal. Ky. Rev. Stat. § 383.255(2).</t>
  </si>
  <si>
    <t>Ky. Rev. Stat. § 383.245. Proceedings upon failure to file appeal -- Form and issual of warrant of restitution.</t>
  </si>
  <si>
    <t>Louisiana</t>
  </si>
  <si>
    <t>La. Code of Civil Proc. Art. 4731. Rule to show cause why possession should not be delivered; abandonment of premises</t>
  </si>
  <si>
    <t>La. Rev. Stat. § 9:3259.1. Unpaid rent; mobile homes or manufactured housing; notification by lessor; La. Rev. Stat. § 9:3260. Premises rendered uninhabitable; mitigation of damages</t>
  </si>
  <si>
    <t>La. Rev. Stat. § 9:3259.1. Unpaid rent; mobile homes or manufactured housing; notification by lessor</t>
  </si>
  <si>
    <t>Nonpayment of rent, Breach, Nuisance activity, Remaining on property after expiration of lease, Removal of unit from market, Endangering property, Endangering another person, Committing domestic violence</t>
  </si>
  <si>
    <t>La. Rev. Stat. § 9:3261.1. Lease agreements for certain residential dwellings; domestic abuse victims; La. Rev. Stat. § 9:3261.1. Lease agreements for certain residential dwellings; domestic abuse victims; La. Civil Code Art. 2686. Misuse of the thing; La. Civil Code Art. 2693. Lessor's right to make repairs; La. Civil Code Art. 2704. Nonpayment of rent; La. Civil Code Art. 2719. Dissolution for other causes; La. Civil Code Art. 2720. Termination of lease with a fixed term</t>
  </si>
  <si>
    <t>La. Rev. Stat. § 9:3260.1. Lessee's right to notification of foreclosure action</t>
  </si>
  <si>
    <t>These remedies apply only where a landlord violates the provisions concerning foreclosure notice. La. Rev. Stat. § 9:3260.1(D). Remedies for other types of unlawful evictions are not specified.</t>
  </si>
  <si>
    <t>La. Rev. Stat. § 9:3261.1. Lease agreements for certain residential dwellings; domestic abuse victims; La. Rev. Stat. § 9:3261.1. Lease agreements for certain residential dwellings; domestic abuse victims; La. Rev. Stat. § 51:2606. Discrimination in sale or rental of housing and other prohibited practices; La. Rev. Stat. § 51:2606. Discrimination in sale or rental of housing and other prohibited practices</t>
  </si>
  <si>
    <t>A tenant who experienced domestic abuse is not protected from eviction if they fail to produce reasonable documentation about the abuse or if the continued presence of the domestic abuse offender at the premises results in one or more violent disturbances that pose a threat to the safety or peaceable possession of other residents. La. Rev. Stat. § 9:3261.1(D)(1)-(2).</t>
  </si>
  <si>
    <t>La. Civil Code Art. 2728. Notice of termination; timing; La. Code of Civil Proc. Art. 4701. Termination of lease; notice to vacate; waiver of notice</t>
  </si>
  <si>
    <t>La. Code of Civil Proc. Art. 4701. Termination of lease; notice to vacate; waiver of notice</t>
  </si>
  <si>
    <t>Ten days' notice is required to terminate a month-to-month tenancy. La. Civil Code Art. 2728(2). Five days' notice is required for all other reasons for eviction. La. Code of Civil Proc. Art. 4701.</t>
  </si>
  <si>
    <t>La. Code of Civil Proc. Art. 4844. Amount in dispute; eviction proceedings; La. Code of Civil Proc. Art. 4912. Possession or ownership of movable property; eviction proceedings; justice of the peace courts</t>
  </si>
  <si>
    <t>Parish courts (i.e. county courts) and city courts (i.e. municipal courts) have concurrent jurisdiction with district courts over evictions where the monthly rent is less than $3000. La. Code of Civil Proc. Art. 4844(A). Justice of the peace courts also have concurrent jurisdiction over residential evictions, regardless of the rental amount. La. Code of Civil Proc. Art. 4912(A)(1).</t>
  </si>
  <si>
    <t>La. Code of Civil Proc. Art. 4703. Delivery or service when premises abandoned or closed, or whereabouts of tenant or occupant unknown</t>
  </si>
  <si>
    <t>La. Code of Civil Proc. Art. 4732. Trial of rule; judgment of eviction</t>
  </si>
  <si>
    <t>La. Rev. Stat. § 29:315. Tenant and resident agreements</t>
  </si>
  <si>
    <t>La. Civil Code Art. 2694. Lessee's right to make repairs</t>
  </si>
  <si>
    <t>The length of time to appeal an eviction in general is not specified. However, the tenant must appeal within 24 hours if the tenant wishes to stay execution. La. Code of Civil Proc. Art. 4735.</t>
  </si>
  <si>
    <t>La. Code of Civil Proc. Art. 4735. Appeal; bond</t>
  </si>
  <si>
    <t>An appeal will stay execution only if the tenant answered the rule to show cause, pleaded an affirmative defense, and appeals and files a bond within 24 hours after judgment. La. Code of Civil Proc. Art. 4735.</t>
  </si>
  <si>
    <t>La. Code of Civil Proc. Art. 4733. Warrant for possession if judgment of eviction not complied with</t>
  </si>
  <si>
    <t>La. Code of Civil Proc. Art. 4733. Warrant for possession if judgment of eviction not complied with; La. Code of Civil Proc. Art. 4734. Execution of warrant</t>
  </si>
  <si>
    <t>Maine</t>
  </si>
  <si>
    <t>Me. Rev. Stat. tit. 14, § 6001. Availability of remedy</t>
  </si>
  <si>
    <t>Me. Rev. Stat. tit. 10, § 9091. Definitions</t>
  </si>
  <si>
    <t>Me. Rev. Stat. tit. 10, § 9091. Definitions; Me. Rev. Stat. tit. 14, § 6001. Availability of remedy; Me. Rev. Stat. tit. 10, § 9091. Definitions</t>
  </si>
  <si>
    <t>Me. Rev. Stat. tit. 10, § 9091. Definitions; Me. Rev. Stat. tit. 10, § 9097. Terms of rental agreement</t>
  </si>
  <si>
    <t>Me. Rev. Stat. tit. 14, § 6028. Penalties for late payment of rent</t>
  </si>
  <si>
    <t>Me. Rev. Stat. tit. 14, § 6028. Penalties for late payment of rent; Me. Rev. Stat. tit. 14, § 6028. Penalties for late payment of rent</t>
  </si>
  <si>
    <t>Nonpayment of rent, Criminal activity, Nuisance activity, Remaining on property after expiration of lease, Statutory tenant obligations, Substantial damage to property, Endangering another person, Refusal to allow landlord lawful access to unit, Committing domestic violence, Unauthorized occupant</t>
  </si>
  <si>
    <t>Me. Rev. Stat. tit. 14, § 6001. Availability of remedy; Me. Rev. Stat. tit. 14, § 6002. Tenancy at will; buildings on land of another; Me. Rev. Stat. tit. 14, § 6002. Tenancy at will; buildings on land of another; Me. Rev. Stat. tit. 14, § 6002. Tenancy at will; buildings on land of another; Me. Rev. Stat. tit. 14, § 6002. Tenancy at will; buildings on land of another; Me. Rev. Stat. tit. 14, § 6011. House of ill fame; lease void at landlord's option; Me. Rev. Stat. tit. 14, § 6025. Access to premises; Me. Rev. Stat. tit. 17, § 2743. Lease void; remedy of owner; Me. Rev. Stat. tit. 14, § 6001. Availability of remedy</t>
  </si>
  <si>
    <t>The causes for eviction stated in 14 M.R.S.A. § 6002(1) (nonpayment of rent, nuisance activity, statutory tenant obligations, substantial damage to property, endangering another person, committing domestic violence, and unauthorized occupant) apply to tenancies where the lease does not include a provision to terminate the tenancy or does not provide for any written notice of termination in the event of a material breach of the lease. 14 M.R.S.A. § 6001(1-B).</t>
  </si>
  <si>
    <t>Me. Rev. Stat. tit. 14, § 6002. Tenancy at will; buildings on land of another</t>
  </si>
  <si>
    <t>The statutory requirement for a landlord to accept a tenant’s attempt to cure nonpayment of rent applies to tenancies where the lease does not include a provision to terminate the tenancy or does not provide for any written notice of termination in the event of a material breach of the lease. 14 M.R.S.A. § 6001(1-B); Me. Rev. Stat. tit. 14, § 6002(1)(F).</t>
  </si>
  <si>
    <t>Me. Rev. Stat. tit. 14, § 6014. Remedies for illegal evictions</t>
  </si>
  <si>
    <t>Me. Rev. Stat. tit. 5, § 4581-A. Unlawful housing discrimination; Me. Rev. Stat. tit. 14, § 6001. Availability of remedy</t>
  </si>
  <si>
    <t>Me. Rev. Stat. tit. 14, § 6001. Availability of remedy; Me. Rev. Stat. tit. 14, § 6322-A. Notice to tenants of foreclosure judgment</t>
  </si>
  <si>
    <t>Me. Rev. Stat. tit. 14, § 6002. Tenancy at will; buildings on land of another; Me. Rev. Stat. tit. 14, § 6002. Tenancy at will; buildings on land of another; Me. Rev. Stat. tit. 14, § 6002. Tenancy at will; buildings on land of another</t>
  </si>
  <si>
    <t>The statutory requirement for 7 days' notice prior to termination for nonpayment of rent applies to tenancies where the lease does not include a provision to terminate the tenancy or does not provide for any written notice of termination in the event of a material breach of the lease. 14 M.R.S.A. § 6001(1-B); Me. Rev. Stat. tit. 14, § 6002(1)(C). However, the notice period has been extended to 30 days due to the COVID-19 pandemic. Maine Executive Order 5 FY 20/21(I)(D).</t>
  </si>
  <si>
    <t>Me. Rev. Stat. tit. 14, § 6002. Tenancy at will; buildings on land of another; Me. Rev. Stat. tit. 14, § 6002. Tenancy at will; buildings on land of another; Me. Rev. Stat. tit. 14, § 6002. Tenancy at will; buildings on land of another; Me. Rev. Stat. tit. 14, § 6002. Tenancy at will; buildings on land of another; Me. Rev. Stat. tit. 14, § 6025. Access to premises</t>
  </si>
  <si>
    <t>The seven days' notice required for termination based on substantial damage to property, nuisance, statutory tenant obligations, committing domestic violence, perpetrating violence, or being an unauthorized occupant applies to tenancies where the lease does not include a provision to terminate the tenancy or does not provide for any written notice of termination in the event of a material breach of the lease. 14 M.R.S.A. § 6001(1-B); Me. Rev. Stat. tit. 14, § 6002(1). No notice is required for criminal activity. Me. Rev. Stat. tit. 14, § 6011; Me. Rev. Stat. tit. 17, § 2743.</t>
  </si>
  <si>
    <t>Me. Rev. Stat. tit. 14, § 6002. Tenancy at will; buildings on land of another; Me. Rev. Stat. tit. 14, § 6002. Tenancy at will; buildings on land of another</t>
  </si>
  <si>
    <t>All notices must include the reason for termination and a statement that the tenant has the right to contest termination in court. Me. Rev. Stat. tit. 14, § 6002. Nonpayment notices must also include the amount owed and how to cure. Me. Rev. Stat. tit. 14, § 6002(2). The statutory requirements for notice contents apply to tenancies where the lease does not include a provision to terminate the tenancy or does not provide for any written notice of termination in the event of a material breach of the lease. 14 M.R.S.A. § 6001(1-B); Me. Rev. Stat. tit. 14, § 6002.</t>
  </si>
  <si>
    <t>Me. Rev. Stat. tit. 14, § 6030. Unfair agreements</t>
  </si>
  <si>
    <t>The statutory requirement that a tenant must be 7 days or more in arrears before a landlord can evict for nonpayment of rent applies to tenancies where the lease does not include a provision to terminate the tenancy or does not provide for any written notice of termination in the event of a material breach of the lease. 14 M.R.S.A. § 6001(1-B); Me. Rev. Stat. tit. 14, § 6002(1)(C).</t>
  </si>
  <si>
    <t>Me. Rev. Stat. tit. 14, § 6003. Jurisdiction</t>
  </si>
  <si>
    <t>Me. Rev. Stat. tit. 14, § 6004. Commencement of action; Me. R. Civ. P. 4. Process; Me. R. Civ. P. 4. Process</t>
  </si>
  <si>
    <t>Me. Rev. Stat. tit. 14, § 6004. Commencement of action</t>
  </si>
  <si>
    <t>Me. R. Civ. P. 80D. Forcible Entry and Detainer; Me. R. Civ. P. 80D. Forcible Entry and Detainer</t>
  </si>
  <si>
    <t>Me. R. Civ. P. 80D. Forcible Entry and Detainer</t>
  </si>
  <si>
    <t>Me. Rev. Stat. tit. 14, § 6001. Availability of remedy; Me. Rev. Stat. tit. 14, § 6001. Availability of remedy; Me. Rev. Stat. tit. 14, § 6001. Availability of remedy; Me. Rev. Stat. tit. 14, § 6002. Tenancy at will; buildings on land of another; Me. Rev. Stat. tit. 14, § 6024-A. Landlord failure to pay for utility service; Me. Rev. Stat. tit. 14, § 6026. Dangerous conditions requiring minor repairs</t>
  </si>
  <si>
    <t>Landlord retaliation, Landlord refused to complete repairs, Landlord noncompliance with statutory duty, Tenant experienced domestic violence, Property is uninhabitable, Tenant lawfully deducted costs from rent</t>
  </si>
  <si>
    <t>Me. Rev. Stat. tit. 14, § 6001. Availability of remedy; Me. Rev. Stat. tit. 14, § 6001. Availability of remedy; Me. Rev. Stat. tit. 14, § 6024-A. Landlord failure to pay for utility service; Me. Rev. Stat. tit. 14, § 6026. Dangerous conditions requiring minor repairs; Me. Rev. Stat. tit. 14, § 6002. Tenancy at will; buildings on land of another; Me. Rev. Stat. tit. 14, § 6001. Availability of remedy</t>
  </si>
  <si>
    <t>Retaliation is not a defense to evictions based on nonpayment, nuisance, damage to the property, unauthorized occupancy, or the tenant being a perpetrator of violence. Me. Rev. Stat. tit. 14, § 6001(3); § 6002(1). Defenses related to landlord neglect or failure to repair only act as a defense to nonpayment evictions. Me. Rev. Stat. tit. 14, § 6002(3). In addition, a tenant may raise as an affirmative defense the failure of a landlord to provide a reasonable accommodation under the federal Fair Housing Act. Me. Rev. Stat. tit. 14, § 6001(5).</t>
  </si>
  <si>
    <t>Me. Rev. Stat. tit. 4 § 807. Unauthorized practice of law; Me. Rev. Stat. tit. 4 § 807. Unauthorized practice of law</t>
  </si>
  <si>
    <t>The requirement for corporate landlords to be represented by an attorney in an eviction case does not apply to closely held limited liability companies. 4 M.R.S.A. § 807(3)(S).</t>
  </si>
  <si>
    <t>Me. Rev. Stat. tit. 14, § 6008. Appeal; Me. Rev. Stat. tit. 14, § 6005. Writ of possession; service</t>
  </si>
  <si>
    <t>Parties may appeal either prior to issuance of the writ (which can occur 7 days after judgment) or 30 days after judgment--whichever occurs first. Me. Rev. Stat. tit. 14, § 6008(1).</t>
  </si>
  <si>
    <t>Me. Rev. Stat. tit. 14, § 6008. Appeal; Me. Rev. Stat. tit. 14, § 6008. Appeal</t>
  </si>
  <si>
    <t>The appellate court "may" stay issuance of the writ pending appeal if the tenant pays rent and meets other conditions imposed by the court. Me. Rev. Stat. tit. 14, § 6008(2). Issuance of the writ will be stayed temporarily until the court makes a determination regarding a stay pending the appeal. Me. R. Civ. P. 80D(j)(3).</t>
  </si>
  <si>
    <t>Me. Rev. Stat. tit. 14, § 6005. Writ of possession; service</t>
  </si>
  <si>
    <t>If the tenant pays all rent due plus costs before the writ issues (not before execution), the tenancy is reinstated (and no writ will issue). Me. Rev. Stat. tit. 14, § 6002(2)(A)(2). This statutory provision applies to tenancies where the lease does not include a provision to terminate the tenancy or does not provide for any written notice of termination in the event of a material breach of the lease. 14 M.R.S.A. § 6001(1-B); Me. Rev. Stat. tit. 14, § 6002(2).</t>
  </si>
  <si>
    <t>Me. Rev. Stat. tit. 14, § 6005. Writ of possession; service; Me. Rev. Stat. tit. 14, § 6013. Property unclaimed by tenant</t>
  </si>
  <si>
    <t>A landlord may dispose of property 7 days after notice if the tenant fails to respond to the notice; or 14 days after notice if the tenant responds to the notice but fails to take possession. Me. Rev. Stat. tit. 14, § 6013.</t>
  </si>
  <si>
    <t>Me. Rev. Stat. tit. 14, § 6004–A. Mediation; Me. R. Civ. P. 80D. Forcible Entry and Detainer</t>
  </si>
  <si>
    <t>Maine Rules of Electronic Court Systems Rule 4. Civil Cases</t>
  </si>
  <si>
    <t>Court records in forcible entry and detainer cases are accessible by the public at a courthouse, but are accessible remotely only if and after a judgment has been entered against a defendant. Maine Rules of Electronic Court Systems Rule 4 (C).</t>
  </si>
  <si>
    <t>Marshall Islands</t>
  </si>
  <si>
    <t>In the Republic of Marshall Islands, there are no statutes specifically regulating the residential eviction process. Residential evictions are primarily regulated by common law, and involve proceedings in both the Traditional Rights Court, which decides issues regarding ownership of land, and the High Court. Please visit the following website for additional information: https://micronesianlegal.org.</t>
  </si>
  <si>
    <t>Maryland</t>
  </si>
  <si>
    <t>Md. Code, Real Property § 8A-101. Definitions; Md. Code, Real Property § 8-401. Nonpayment of rent</t>
  </si>
  <si>
    <t>Md. Code, Real Property § 8A-101. Definitions</t>
  </si>
  <si>
    <t>Md. Code, Real Property § 8A-1101. Grounds for evicting residents; Md. Code, Real Property § 8-401. Nonpayment of rent</t>
  </si>
  <si>
    <t>Md. Code, Real Property § 8-208. Written lease requirements</t>
  </si>
  <si>
    <t>Md. Code, Real Property § 8-401. Nonpayment of rent; Md. Code, Real Property § 8-402. Tenant hold overs; Md. Code, Real Property § 8-402.1. Proceedings upon breach of lease; Md. Code, Real Property § 8-402.1. Proceedings upon breach of lease</t>
  </si>
  <si>
    <t>During the COVID-19 emergency, a landlord cannot evict a tenant for nonpayment or breach if the tenant has suffered a substantial loss of income. Additionally, a landlord cannot evict a tenant because they have been diagnosed with COVID-19. Executive Order Number 20-12-17-02(V).</t>
  </si>
  <si>
    <t>Md. Code, Real Property § 8-216. Restrictions relating to taking or threatening to take possession of dwelling unit</t>
  </si>
  <si>
    <t>For retaliatory evictions or willful diminution of services, damages and attorney fees are permitted. Md. Code, Real Property § 8-208.1(c)(1), § 8-208.2(c), § 8-216(c)(1). For evictions in violation of Md. Code, Public Safety § 14-212, criminal charges and imprisonment or a fine are permitted. Md. Code, Public Safety § 14-218(d).</t>
  </si>
  <si>
    <t>Md. Code, State Government § 20-705. Discriminatory housing practices--Sale or rental of dwelling</t>
  </si>
  <si>
    <t>Md. Code, Real Property § 7-105.11. Notice required for sale upon default of residential property mortgage; Md. Code, Real Property § 7-105.11. Notice required for sale upon default of residential property mortgage</t>
  </si>
  <si>
    <t>Md. Code, Real Property § 8-402. Tenant hold overs; Md. Code, Real Property § 8-402.1. Proceedings upon breach of lease; Md. Code, Real Property § 8-402.1. Proceedings upon breach of lease</t>
  </si>
  <si>
    <t>Md. Code, Real Property § 8-402.1. Proceedings upon breach of lease; Md. Code, Real Property § 8-402.1. Proceedings upon breach of lease; Md. Code, Real Property § 8-402. Tenant hold overs</t>
  </si>
  <si>
    <t>Thirty days' notice is required for breach. Fourteen days' notice is required for breach of lease that demonstrates danger of the tenant harming themselves, others, or property. Md. Code, Real Property § 8-402.1. One month's notice is required for terminating a tenancy at the expiration of the term. Md. Code, Real Property § 8-401(b)(1)(i).</t>
  </si>
  <si>
    <t>Reason for eviction is only required in evictions for breach. Md. Code, Real Property § 8-402.1.</t>
  </si>
  <si>
    <t>Md. District Court Cost Schedule</t>
  </si>
  <si>
    <t>The filing fee for nonpayment actions is $25 for Baltimore County and $15 for all other counties. The filing fee for breach or holdover actions is $56 for Baltimore County and $46 for all other counties. Md. District Court Cost Schedule.</t>
  </si>
  <si>
    <t>Md. Code, Courts and Judicial Proceedings § 4-401. Exclusive original jurisdiction of court</t>
  </si>
  <si>
    <t>Md. Code, Real Property § 8-401. Nonpayment of rent; Md. Code, Real Property § 8-401. Nonpayment of rent</t>
  </si>
  <si>
    <t>For nonpayment actions, personal service and mail, and posting and mail is permitted. Md. Code, Real Property § 8-401(b)(3)-(4). For holdover and breach actions, only personal service is permitted. Md. Code, Real Property § 8-402(b)(1)(ii); § 8-402.1(a)(2)</t>
  </si>
  <si>
    <t>For nonpayment, posting and mail is only secondary if personal service is the chosen primary method. Md. Code, Real Property § 8-401.</t>
  </si>
  <si>
    <t>Md. Code, Real Property § 8-401. Nonpayment of rent</t>
  </si>
  <si>
    <t>The court may stay the proceedings if, during a period of emergency or disaster proclaimed by the governor, the tenant was in emergency management or suffered injury or damage. Md. Code, Public Safety § 14-212(b).</t>
  </si>
  <si>
    <t>Md. Code, Real Property § 8-206. Montgomery County; retaliatory evictions; Md. Code, Real Property § 8-208.1. Retaliatory actions due to reporting violations or complaints prohibited; Md. Code, Real Property § 8-5A-05. Actions for possession of property against victims of domestic abuse or sexual assault; Md. Code, Real Property § 8-211. Duty of landlords to repair or eliminate serious conditions and defects of residential dwelling units</t>
  </si>
  <si>
    <t>Tenant experienced domestic violence is only a defense to actions based on breach. Md. Code, Real Property § 8-5A-05.</t>
  </si>
  <si>
    <t>A tenant can appeal within four days of the judgment for nonpayment actions. Md. Code, Real Property § 8-401(f)(1). For holdover and breach actions, a tenant can appeal within ten days of the judgment. Md. Code, Real Property § 8-402(b)(2)(ii), § 8-402.1(b)(2).</t>
  </si>
  <si>
    <t>Tenant must pay a bond with one or more sureties to stay execution for nonpayment actions. Md. Code, Real Property § 8-401(f)(2). For holdover and breach actions, the tenant must also file an affidavit that the appeal is not taken for delay. Md. Code, Real Property § 8-402(b)(2)(iii), § 8-402.1(b)(2).</t>
  </si>
  <si>
    <t>For holdover actions, the writ can be issued immediately. Md. Code, Real Property § 8-402(b)(2)(i). For nonpayment actions, the writ can be issued 4 days after judgment. Md. Code, Real Property § 8-401(d)(1)(i). The amount of time is not specified for breach actions.</t>
  </si>
  <si>
    <t>Writ can be executed immediately in cases of nonpayment of rent. Md. Code, Real Property § 8-401</t>
  </si>
  <si>
    <t>Massachusetts</t>
  </si>
  <si>
    <t>Mass. Gen. Laws ch. 186 § 11. Determination of lease for nonpayment of rent.; Mass. Gen. Laws ch. 239 § 1A. Land or tenements used for residential purposes; action by lessor under this chapter to recover possession; conditions and restrictions.</t>
  </si>
  <si>
    <t>Mass. Gen. Laws ch. 140 § 32J. Summary process to recover possession; termination of tenancy or lease</t>
  </si>
  <si>
    <t>Mass. Gen. Laws ch. 140 § 32J. Summary process to recover possession; termination of tenancy or lease; Mass. Gen. Laws ch. 186 § 11. Determination of lease for nonpayment of rent.</t>
  </si>
  <si>
    <t>Mass. Gen. Laws ch. 139 § 19. Voiding of lease of tenant using premises for common nuisance.; Mass. Gen. Laws ch. 186 § 11. Determination of lease for nonpayment of rent.; Mass. Gen. Laws ch. 186A § 4. Just cause eviction; prerequisites; Mass. Gen. Laws ch. 186A § 2. Eviction of tenants prohibited; exceptions; Mass. Gen. Laws ch. 186A § 1. Definitions.</t>
  </si>
  <si>
    <t>Material breach, nuisance activity, refusal to allow landlord access to unit, and substantial damage to the unit are only explicitly a cause for eviction by a foreclosing owner. Mass. Gen. Laws ch. 186A § 1.</t>
  </si>
  <si>
    <t>Mass. Gen. Laws ch. 186 § 11. Determination of lease for nonpayment of rent.; Mass. Gen. Laws ch. 186A § 4. Just cause eviction; prerequisites</t>
  </si>
  <si>
    <t>The requirement to accept a tenant's cure of a material breach is limited to foreclosing owners. Mass. Gen. Laws ch. 186A § 4(a).</t>
  </si>
  <si>
    <t>Mass. Gen. Laws ch. 186 § 15F. Residential leases or rental agreements restricting litigation or landlord liability; ouster of tenant; remedies; Mass. Gen. Laws ch. 186 § 18. Reprisal for reporting violations of law or for tenant's union activity; damages and costs; notice of termination, presumption; waiver in leases or other rental agreements prohibited.</t>
  </si>
  <si>
    <t>Mass. Gen. Laws ch. 151B § 4 Unlawful practices; Mass. Gen. Laws ch. 151B § 4 Unlawful practices; Mass. Gen. Laws ch. 151B § 4 Unlawful practices</t>
  </si>
  <si>
    <t>Mass. Gen. Laws ch. 186 § 13A. Tenants deemed to be at will upon foreclosure of residential real property; status of tenancy agreements where rental payment subsidized under state or federal law.; Mass. Gen. Laws ch. 186A § 2. Eviction of tenants prohibited; exceptions; Mass. Gen. Laws ch. 186A § 1. Definitions.; Mass. Gen. Laws ch. 186A § 4. Just cause eviction; prerequisites</t>
  </si>
  <si>
    <t>Foreclosure shall not affect the tenancy agreement of a tenant whose rental payment is subsidized under state or federal law and the foreclosing entity shall assume the lease and rental subsidy contract with the rental subsidy administrator. Mass. Gen. Laws ch. 186 § 13A. Extended notice is required for eviction due to nonpayment, material breach, or for a tenant's refusal to execute a lease renewal. Mass. Gen. Laws ch. 186A § 4.</t>
  </si>
  <si>
    <t>Mass. Gen. Laws ch. 186 § 11. Determination of lease for nonpayment of rent.; Mass. Gen. Laws ch. 186 § 12. Notice to determine estate at will; Mass. Gen. Laws ch. 186A § 4. Just cause eviction; prerequisites</t>
  </si>
  <si>
    <t>In case of neglect or refusal to pay the rent due from a tenant at will, fourteen days' notice to quit, given in writing by the landlord to the tenant, shall be sufficient to determine the tenancy. Mass. Gen. Laws ch. 186 § 12. A foreclosing owner shall not evict a tenant for nonpayment of rent until 30 days after the notice required by section 3 is posted and delivered. Mass. Gen. Laws ch. 186A § 4(a).</t>
  </si>
  <si>
    <t>Mass. Gen. Laws ch. 186 § 13. Recovery of possession after termination of tenancy at will; Mass. Gen. Laws ch. 239 § 1A. Land or tenements used for residential purposes; action by lessor under this chapter to recover possession; conditions and restrictions.</t>
  </si>
  <si>
    <t>If rent is payable at periods of three months or more, three months' notice is sufficient. Mass. Gen. Laws ch. 186 § 12.</t>
  </si>
  <si>
    <t>Mass. Gen. Laws ch. 186 § 12. Notice to determine estate at will</t>
  </si>
  <si>
    <t>Information on how to cure is only required on a notice terminating an estate at will for nonpayment. Mass. Gen. Laws ch. 186 § 12.</t>
  </si>
  <si>
    <t>Mass. Gen. Laws ch. 186 § 15A. Waiver of notices; lease or rental agreement provisions; validity</t>
  </si>
  <si>
    <t>Mass. Gen. Laws ch. 186 § 11. Determination of lease for nonpayment of rent.</t>
  </si>
  <si>
    <t>In general, a tenant must get 14 days' notice before eviction for nonpayment. Mass. Gen. Laws ch. 186 § 11. A tenant in a property in foreclosure must get 30 days' notice. Mass. Gen. Laws ch. 186A §4.</t>
  </si>
  <si>
    <t>Mass. Gen. Laws ch. 185C § 19. Commencement of proceedings; fees; non-willful offense deemed non-criminal.; Mass. Gen. Laws ch. 262 § 2 Fees of clerks of district and Boston municipal court departments in civil actions</t>
  </si>
  <si>
    <t>The filing fee is $120 in housing court. Mass. Gen. Laws ch. 185C § 19. The filing fee is $180 for district court. Mass. Gen. Laws ch. 262 § 2.</t>
  </si>
  <si>
    <t>Mass. Gen. Laws ch. 239 § 2. Jurisdiction; venue; form of writ.; Mass. Gen. Laws ch. 185C § 19. Commencement of proceedings; fees; non-willful offense deemed non-criminal.</t>
  </si>
  <si>
    <t>Massachusetts Rules of Civil Procedure Rule 4: Process; Massachusetts Trial Court Uniform Summary Process Rule 2: Form of summons and complaint; entry of action; scheduling of trial date; service of process</t>
  </si>
  <si>
    <t>Massachusetts Trial Court Uniform Summary Process Rule 2: Form of summons and complaint; entry of action; scheduling of trial date; service of process</t>
  </si>
  <si>
    <t>Massachusetts Trial Court Uniform Summary Process Rule 3 Answer</t>
  </si>
  <si>
    <t>The law does not specify the number of days before the hearing that a tenant must be served, but the summons must be served at least 7 days before the entry day. Massachusetts Trial Court Uniform Summary Process Rule 2(b).</t>
  </si>
  <si>
    <t>Massachusetts Trial Court Uniform Summary Process Rule 2: Form of summons and complaint; entry of action; scheduling of trial date; service of process; Massachusetts Trial Court Uniform Summary Process Forms Summary Process (Eviction) Summons and Complaint</t>
  </si>
  <si>
    <t>Mass. Gen. Laws ch. 239 § 2A. Reprisal for reporting violations of law, for tenant's union activity, or actions taken pursuant to laws protecting tenants who are victims of domestic violence, rape, sexual assault or stalking; defense; presumption</t>
  </si>
  <si>
    <t>Mass. Gen. Laws ch. 239 § 2A. Reprisal for reporting violations of law, for tenant's union activity, or actions taken pursuant to laws protecting tenants who are victims of domestic violence, rape, sexual assault or stalking; defense; presumption; Mass. Gen. Laws ch. 239 § 8A Rent withholding; grounds; amount claimed; presumptions and burden of proof; procedures; Mass. Gen. Laws ch. 186 § 18. Reprisal for reporting violations of law or for tenant's union activity; damages and costs; notice of termination, presumption; waiver in leases or other rental agreements prohibited.</t>
  </si>
  <si>
    <t>An affirmative defense of calls for emergency assistance are limited to reports of domestic violence, rape, sexual assault, or stalking. Mass. Gen. Laws ch. 239 § 2A. Affirmative defenses related to landlord's breach are limited to evictions for nonpayment or where the tenancy has been terminated without fault of the tenant or occupant. Mass. Gen. Laws ch. 239 § 8A</t>
  </si>
  <si>
    <t>Mass. Gen. Laws ch. 239 § 9. Stay of Proceedings.; Mass. Gen. Laws ch. 239 § 10. Stay of Proceedings; Hearing.</t>
  </si>
  <si>
    <t>Mass. Gen. Laws ch. 239 § 5 Appeal; bond; actions thereon; waiver; appeal of waiver or periodic payments; notice of decision</t>
  </si>
  <si>
    <t>Mass. Gen. Laws ch. 231 § 115. Disposition of judgment on appeal; stay of execution</t>
  </si>
  <si>
    <t>Mass. Gen. Laws ch. 239 § 3. Judgment and execution; costs; appeal</t>
  </si>
  <si>
    <t>Landlord has the discretion to accept or reject the payment by the tenant. Mass. Gen. Laws ch. 239 § 3.</t>
  </si>
  <si>
    <t>Mass. Gen. Laws ch. 239 § 3. Judgment and execution; costs; appeal; Mass. Gen. Laws ch. 239 § 4. Storage of property removed; notice of presence and condition of animals; liens and enforcement; penalties</t>
  </si>
  <si>
    <t>Michigan</t>
  </si>
  <si>
    <t>Mich. Comp. Laws § 600.2918. Unlawful ejectment or interference with possessory interest; action for damages, possession, and injunctive relief; conditions and exceptions; limitations of actions</t>
  </si>
  <si>
    <t>Mich. Comp. Laws § 600.2918. Unlawful ejectment or interference with possessory interest; action for damages, possession, and injunctive relief; conditions and exceptions; limitations of actions; Mich. Comp. Laws § 600.5775. Just cause for termination</t>
  </si>
  <si>
    <t>Mich. Comp. Laws § 600.2918. Unlawful ejectment or interference with possessory interest; action for damages, possession, and injunctive relief; conditions and exceptions; limitations of actions; Mich. Comp. Laws § 600.5775. Just cause for termination; Mich. Court Rule 4.201. Summary proceedings to recover possession of premises</t>
  </si>
  <si>
    <t>Mich. Comp. Laws §554.134. Termination of estate at will or by sufferance of tenancy from year to year; Mich. Comp. Laws §554.134. Termination of estate at will or by sufferance of tenancy from year to year; Mich. Comp. Laws § 600.5714. Summary proceedings to recover possession of premises; circumstances; Mich. Comp. Laws § 600.5714. Summary proceedings to recover possession of premises; circumstances; Mich. Comp. Laws § 600.5714. Summary proceedings to recover possession of premises; circumstances; Mich. Comp. Laws § 600.5714. Summary proceedings to recover possession of premises; circumstances</t>
  </si>
  <si>
    <t>Mich. Comp. Laws § 600.5714. Summary proceedings to recover possession of premises; circumstances; Mich. Comp. Laws § 600.5714. Summary proceedings to recover possession of premises; circumstances</t>
  </si>
  <si>
    <t>Mich. Court Rule 4.201. Summary proceedings to recover possession of premises</t>
  </si>
  <si>
    <t>Mich. Comp. Laws § 554.601b. Rental agreements; release from payment obligations; Mich. Comp. Laws § 554.633. Prohibited provisions in rental agreements; Mich. Comp. Laws §37.2102. Recognition and declaration of civil right; action arising out of discrimination based on sex or familial status; Mich. Comp. Laws §37.1102. Opportunity guaranteed; civil right; accommodation of person with disability; undue hardship</t>
  </si>
  <si>
    <t>Mich. Comp. Laws §554.134. Termination of estate at will or by sufferance of tenancy from year to year; Mich. Comp. Laws §554.134. Termination of estate at will or by sufferance of tenancy from year to year; Mich. Comp. Laws §554.134. Termination of estate at will or by sufferance of tenancy from year to year; Mich. Comp. Laws §554.134. Termination of estate at will or by sufferance of tenancy from year to year; Mich. Comp. Laws § 600.5716. Demand for possession or payment; form, contents</t>
  </si>
  <si>
    <t>Mich. Comp. Laws §554.134. Termination of estate at will or by sufferance of tenancy from year to year</t>
  </si>
  <si>
    <t>Mich. Comp. Laws §554.134. Termination of estate at will or by sufferance of tenancy from year to year; Mich. Comp. Laws § 600.5714. Summary proceedings to recover possession of premises; circumstances; Mich. Comp. Laws § 600.5714. Summary proceedings to recover possession of premises; circumstances</t>
  </si>
  <si>
    <t>Twenty-four hours’ notice is required to terminate a tenancy based on accusations of drug manufacture or delivery. Mich. Comp. Laws §554.134. Seven days’ notice is required after service of demand for possession of premises or to substantially restore or repair the premises, or after a demand for possession following a threat of injury. Mich. Comp. Laws § 600.5714.</t>
  </si>
  <si>
    <t>Mich. Comp. Laws § 600.5716. Demand for possession or payment; form, contents</t>
  </si>
  <si>
    <t>Mich. Comp. Laws § 554.633. Prohibited provisions in rental agreements</t>
  </si>
  <si>
    <t>Mich. Comp. Laws § 600.5756. Filing and supplemental filing fee for action involving claim for recovery of premises; amount; disposition</t>
  </si>
  <si>
    <t>Mich. Comp. Laws § 554.615. Enforcement actions; jurisdiction and venue; Mich. Comp. Laws § 600.5704. Jurisdictions; Mich. Comp. Laws § 600.5773. Jurisdiction; venue; Mich. Comp. Laws § 600.5706. Venue; Mich. Comp. Laws § 600.5756. Filing and supplemental filing fee for action involving claim for recovery of premises; amount; disposition</t>
  </si>
  <si>
    <t>Other eviction actions start in district or municipal courts, whichever is available. Mich. Comp. Laws § 600.5706.</t>
  </si>
  <si>
    <t>Mich. Court Rule 4.201. Summary proceedings to recover possession of premises; Mich. Court Rule 2.105. Process; manner of service</t>
  </si>
  <si>
    <t>Mich. Court Rule 4.201. Summary proceedings to recover possession of premises; Mich. Comp. Laws § 600.5735. Summons; issuance, service, contents, time summons remains in effect; hearing, time</t>
  </si>
  <si>
    <t>Mich. Court Rule 4.201. Summary proceedings to recover possession of premises; Mich. Court Rule 2.102. Summons; expiration of summons; dismissal of action for failure to serve</t>
  </si>
  <si>
    <t>Mich. Comp. Laws § 554.601b. Rental agreements; release from payment obligations; Mich. Comp. Laws § 600.2918. Unlawful ejectment or interference with possessory interest; action for damages, possession, and injunctive relief; conditions and exceptions; limitations of actions; Mich. Comp. Laws § 600.5720. Circumstances precluding entry of judgment for possession; retaliatory termination of tenancy defense, presumptions, burden of proof</t>
  </si>
  <si>
    <t>Mich. Comp. Laws § 554.601b. Rental agreements; release from payment obligations; Mich. Comp. Laws § 600.2918. Unlawful ejectment or interference with possessory interest; action for damages, possession, and injunctive relief; conditions and exceptions; limitations of actions; Mich. Comp. Laws §125.530. Certificate withheld; premises not to be occupied; conditions of issuance; suspension of rent payments, escrow; account for rent and possession; Mich. Comp. Laws § 600.5720. Circumstances precluding entry of judgment for possession; retaliatory termination of tenancy defense, presumptions, burden of proof</t>
  </si>
  <si>
    <t>Mich. Comp. Laws § 600.5744. Issuance of writ to remove occupants and personal property from premises; service and execution; writ of restitution; conditions; foreclosure of equitable right of redemption; Mich. Court Rule 4.201. Summary proceedings to recover possession of premises</t>
  </si>
  <si>
    <t>There is a requirement to file a bond before appeal, but not to pay money before appeal. Mich. Court Rule 4.201.</t>
  </si>
  <si>
    <t>Mich. Comp. Laws § 600.5744. Issuance of writ to remove occupants and personal property from premises; service and execution; writ of restitution; conditions; foreclosure of equitable right of redemption</t>
  </si>
  <si>
    <t>Mich. Comp. Laws § 600.5744. Issuance of writ to remove occupants and personal property from premises; service and execution; writ of restitution; conditions; foreclosure of equitable right of redemption; Mich. Court Rule 3.106. Procedures regarding orders for the seizure of property and orders of eviction</t>
  </si>
  <si>
    <t>Minnesota</t>
  </si>
  <si>
    <t>Minn. Stat. § 504B.171 Covenant of landlord and tenant not to allow unlawful activities; Minn. Stat. § 504B.171 Covenant of landlord and tenant not to allow unlawful activities</t>
  </si>
  <si>
    <t>Minn. Stat. § 504B.001 Definitions</t>
  </si>
  <si>
    <t>Minn. Stat. § 504B.001 Definitions; Minn. Stat. § 327C.02. Rental agreements; Minn. Stat. § 327C.01. Definitions</t>
  </si>
  <si>
    <t>Minn. Stat. § 327C.02. Rental agreements</t>
  </si>
  <si>
    <t>Minn. Stat. § 504B.177 Late fees</t>
  </si>
  <si>
    <t>Minn. Stat. § 504B.171 Covenant of landlord and tenant not to allow unlawful activities; Minn. Stat. § 504B.171 Covenant of landlord and tenant not to allow unlawful activities; Minn. Stat. § 504B.285 Eviction actions; grounds; retaliation defense; combined allegations; Minn. Stat. § 504B.291 Eviction for nonpayment; redemption; other rights; Minn. Stat. § 504B.301 Eviction for unlawful detention; Minn. Stat. § 504B.161 Covenants of landlord or licensor; Minn. Stat. § 504B.285 Eviction actions; grounds; retaliation defense; combined allegations; Minn. Stat. § 504B.285 Eviction actions; grounds; retaliation defense; combined allegations; Minn. Stat. § 504B.205. Residential tenant's right to seek police and emergency assistance; Minn. Stat. § 504B.315 Restrictions on eviction due to familial status; Minn. Stat. § 504B.285 Eviction actions; grounds; retaliation defense; combined allegations; Minn. Stat. § 504B.285 Eviction actions; grounds; retaliation defense; combined allegations</t>
  </si>
  <si>
    <t>Due to Executive Order 20-79, a landlord cannot evict a tenant for: holdover, material breach, foreclosure, or nonpayment of rent.</t>
  </si>
  <si>
    <t>Generally, no just cause is required for residential tenants. However, due to Executive Order 20-79, a landlord cannot evict a tenant for holding over after the expiration of the lease.</t>
  </si>
  <si>
    <t>Minn. Stat. § 504B.231. Damages for ouster</t>
  </si>
  <si>
    <t>For most unlawful evictions, a tenant may receive damages plus attorney's fees. Minn. Stat. § 504B.205(5); § 504B.221(a); § 504B.231(a). For unlawful evictions through the termination of utilities, the landlord is also guilty of a misdemeanor, Minn. Stat. § 504B.225. For unlawful evictions under Executive Order 20-79 (i.e. evictions that are suspended due to the COVID-19 pandemic), the landlord is guilty of a misdemeanor punishable by either a $1000 fine or 90 days' imprisonment.</t>
  </si>
  <si>
    <t>Minn. Stat. § 504B.291 Eviction for nonpayment; redemption; other rights</t>
  </si>
  <si>
    <t>A landlord and tenant may agree in writing that partial payment does not waive a landlord's right to evict. Minn. Stat. § 504B.291(1)(c).</t>
  </si>
  <si>
    <t>Minn. Stat. § 363A.09 Unfair discriminatory practices relating to real property; Minn. Stat. § 504B.315 Restrictions on eviction due to familial status</t>
  </si>
  <si>
    <t>Minn. Stat. § 504B.285 Eviction actions; grounds; retaliation defense; combined allegations</t>
  </si>
  <si>
    <t>Extended notice of two months applies only if the lease was entered into after the contract for deed was executed but before the time for termination. Minn. Stat. § 504B.285(1b).</t>
  </si>
  <si>
    <t>Minn. Stat. § 504B.285 Eviction actions; grounds; retaliation defense; combined allegations; Minn. Stat. § 504B.285 Eviction actions; grounds; retaliation defense; combined allegations; Minn.Stat. § 504B.151 Restriction on residential lease terms for buildings in financial distress; required notice of pending foreclosure</t>
  </si>
  <si>
    <t>Minn. Stat. § 504B.135 Terminating tenancy at will</t>
  </si>
  <si>
    <t>Generally, notice for termination for nonpayment is not required. However, such notice is required for tenancies at will. Minn. Stat. § 504B.135. Additionally, due to the COVID-19 pandemic and Executive Order 20-79, a landlord must provide 7 days' notice before filing an eviction action. See the caution note in question 12.2 for instances where notice is not required.</t>
  </si>
  <si>
    <t>Generally, there is no notice prescribed by law, and a landlord must comply with any notice requirement provided in the lease. However, for a tenancy at will, a minimum notice of 14 days is required. Minn. Stat. § 504B.135. Minn. Stat. § 504B.147.</t>
  </si>
  <si>
    <t>A tenancy at will may be terminated at notice intervals of less than three months based on the time that rent is due. Minn. Stat. § 504B.135. Although notice is not typically required, due to the COVID-19 pandemic and Executive Order 20-79, a landlord must provide 7 days' notice before filing an eviction action.</t>
  </si>
  <si>
    <t>Minn. Stat. § 504B.147 Time period for notice to quit or rent increase</t>
  </si>
  <si>
    <t>Generally, the law does not require notice for tenants with a written lease. However, if the lease has a notice provision, the tenant cannot waive their right to that notice. Minn. Stat. § 504B.147(4).</t>
  </si>
  <si>
    <t>Generally, notice to terminate a tenancy for nonpayment of rent is not prescribed by law, and a landlord must comply with any notice requirement provided in the lease. However, for a tenancy at will, a minimum notice of 14 days is required. Minn. Stat. § 504B.135. Minn. Stat. § 504B.147.</t>
  </si>
  <si>
    <t>Minn. Stat. § 357.021 Court administrator of district court; fees</t>
  </si>
  <si>
    <t>Minn. Stat. § 504B.375 Unlawful exclusion or removal; action for recovery of possession</t>
  </si>
  <si>
    <t>Minn. Stat. § 504B.331 Summons; how served; Minn. R. Civ. P. 4.03. Personal Service</t>
  </si>
  <si>
    <t>Minn. Stat. § 504B.331 Summons; how served</t>
  </si>
  <si>
    <t>Minn. Stat. § 504B.331 Summons; how served; Minn. Stat. § 504B.321 Complaint and summons</t>
  </si>
  <si>
    <t>Generally, the summons must be served 7 days before an eviction hearing. Minn. Stat. § 504B.331(a). However, in the expedited process for evictions based on criminal activity or nuisance activity, the summons must be served within 24 hours of issuance, and the hearing must be no less than 5 days after the summons is issued. Minn. Stat. §504B.321(2).</t>
  </si>
  <si>
    <t>Minn. Stat. § 504B.321 Complaint and summons; Minn. Stat. § 504B.361 Forms of summons and writ</t>
  </si>
  <si>
    <t>Minn. Stat. § 504B.291 Eviction for nonpayment; redemption; other rights; Minn. Stat. § 504B.291 Eviction for nonpayment; redemption; other rights</t>
  </si>
  <si>
    <t>Minn. Stat. § 504B.115 Tenant to be given copy of lease; Minn. Stat. § 504B.115 Tenant to be given copy of lease</t>
  </si>
  <si>
    <t>Minn. Stat. § 504B.285 Eviction actions; grounds; retaliation defense; combined allegations; Minn. Stat. § 504B.231. Damages for ouster; Minn. Stat. § 504B.206. Right of victims of violence to terminate lease; Minn. Stat. § 504B.161 Covenants of landlord or licensor; Minn. Stat. § 504B.285 Eviction actions; grounds; retaliation defense; combined allegations; Minn. Stat. § 504B.285 Eviction actions; grounds; retaliation defense; combined allegations; Minn. Stat. § 504B.285 Eviction actions; grounds; retaliation defense; combined allegations</t>
  </si>
  <si>
    <t>Minn. Stat. § 504B.345 Judgment; execution</t>
  </si>
  <si>
    <t>In certain instances that immediate restitution of the premises would "work a substantial hardship" upon the defendant, the writ may be stayed. Minn. Stat. § 504B.345(d).</t>
  </si>
  <si>
    <t>Minn. Stat. § 504B.371 Appeals</t>
  </si>
  <si>
    <t>Generally, the filing of an appeal stays the execution of a writ. However, there is no stay when the eviction is based on holdover after expiration of the lease or termination of the lease by a notice to quit, if the landlord pays a bond. Minn. Stat. § 504B.371(7).</t>
  </si>
  <si>
    <t>Minn. Stat. § 504B.171 Covenant of landlord and tenant not to allow unlawful activities; Minn. Stat. § 504B.375 Unlawful exclusion or removal; action for recovery of possession</t>
  </si>
  <si>
    <t>Minn. Stat. § 504B.271. Tenant's personal property remaining in premises; Minn. Stat. § 504B.365 Execution of writ of recovery of premises and order to vacate</t>
  </si>
  <si>
    <t>If the property is stored somewhere other than the premises, the landlord may sell the property after 60 days. Minn. Stat. § 504B.365(3)(c). If the property is stored at the premises, the landlord may sell or dispose the property after 28 days. Minn. Stat. § 504B.365(3)(d); § 504B.271(1)(b).</t>
  </si>
  <si>
    <t>Mississippi</t>
  </si>
  <si>
    <t>Miss. Code § 89-8-13. Right to terminate tenancy for breach; notice of breach; return of prepaid rent and security; disposition of tenant’s abandoned personal property.</t>
  </si>
  <si>
    <t>Miss. Code § 89-7-27. Proceedings against tenant holding over.; Miss. Code § 89-7-27. Proceedings against tenant holding over.; Miss. Code § 89-7-27. Proceedings against tenant holding over.; Miss. Code § 89-8-13. Right to terminate tenancy for breach; notice of breach; return of prepaid rent and security; disposition of tenant’s abandoned personal property.; Miss. Code § 89-8-25. Duties of tenant.; Miss. Code § 89-8-25. Duties of tenant.; Miss. Code § 89-8-25. Duties of tenant.; Miss. Code § 89-8-25. Duties of tenant.</t>
  </si>
  <si>
    <t>Miss. Code § 89-7-27. Proceedings against tenant holding over.; Miss. Code § 89-8-13. Right to terminate tenancy for breach; notice of breach; return of prepaid rent and security; disposition of tenant’s abandoned personal property.</t>
  </si>
  <si>
    <t>A landlord need only accept cures for remediable breaches, violations of statutory tenant obligations, nuisance, damage, and criminal activity. Miss. Code § 89-8-13(3). A landlord need not accept a cure for substantially the same act or omission that occurs within a 6 month period. Miss. Code § 89-8-13(3)(b).</t>
  </si>
  <si>
    <t>Miss. Code § 89-7-27. Proceedings against tenant holding over.; Miss. Code § 89-8-13. Right to terminate tenancy for breach; notice of breach; return of prepaid rent and security; disposition of tenant’s abandoned personal property.; Miss. Code § 89-8-19. Length of term of tenancy; notice to terminate tenancy; exception to notice requirement.</t>
  </si>
  <si>
    <t>Miss. Code § 89-8-13. Right to terminate tenancy for breach; notice of breach; return of prepaid rent and security; disposition of tenant’s abandoned personal property.; Miss. Code § 89-8-19. Length of term of tenancy; notice to terminate tenancy; exception to notice requirement.; Miss. Code § 89-8-19. Length of term of tenancy; notice to terminate tenancy; exception to notice requirement.</t>
  </si>
  <si>
    <t>Fourteen days' notice is required for termination based on material breach, nuisance, statutory tenant obligations, criminal activity, and damage to property. Miss. Code § 89-8-13(3). Thirty days' notice is required for terminating a month-to-month tenancy. Miss. Code § 89-8-19(3). No advance notice is required where the tenant's acts materially affect health and safety. Miss. Code § 89-8-19(4).</t>
  </si>
  <si>
    <t>Reason for eviction and repercussions for failure to cure are required for termination due to material breach, nuisance, criminal activity, damage to property, and statutory tenant obligations. Miss. Code § 89-8-13(3). Notice contents for other types of evictions are not specified.</t>
  </si>
  <si>
    <t>Miss. Code § 89-8-5. Waiver of rights prohibited; provisions prohibited in rental agreement.</t>
  </si>
  <si>
    <t>Miss. Code § 89-7-27. Proceedings against tenant holding over.</t>
  </si>
  <si>
    <t>Miss. Code § 11-25-105. Court — complaint — form.; Miss. Code § 11-25-5. The complaint.</t>
  </si>
  <si>
    <t>Miss. Code § 11-25-11. How warrant directed and executed.; Miss. Code § 89-7-33. Service of summons.; Miss. R. Civ. P. 4. Summons.</t>
  </si>
  <si>
    <t>Miss. Code § 11-25-11. How warrant directed and executed.; Miss. Code § 11-25-109. Execution of warrant.</t>
  </si>
  <si>
    <t>A tenant must be served with the warrant (i.e. summons) at least 5 days before the return day for actions filed in county court. Miss. Code § 11-25-109. Service timing is not specified for actions filed in justice court, though the return date must be within 5-10 days of issuance of the warrant (i.e. summons). Miss. Code § 11-25-11.</t>
  </si>
  <si>
    <t>Miss. Code § 11-25-7. The warrant.; Miss. Code § 11-25-107. Warrant.; Miss. Code § 89-7-31. Issuance of summons; notice that landlord may dispose of tenant’s personal property if judge awards exclusive possession of premises.</t>
  </si>
  <si>
    <t>Miss. Code § 89-7-45. When warrant for removal may issue in cases of nonpayment of rent.</t>
  </si>
  <si>
    <t>A court may stay issuance of the writ for up to 3 days for good cause shown, but only for evictions based on nonpayment of rent. Miss. Code § 89-7-45.</t>
  </si>
  <si>
    <t>Miss. Code § 11-51-83. Appeals from unlawful entry and detainer court.</t>
  </si>
  <si>
    <t>Miss. Code § 11-25-113. Judgment for plaintiff.; Miss. Code § 89-7-45. When warrant for removal may issue in cases of nonpayment of rent.</t>
  </si>
  <si>
    <t>Miss. Code § 11-25-113. Judgment for plaintiff.; Miss. Code § 89-7-35. Issuance of warrant for removal.; Miss. Code § 89-7-45. When warrant for removal may issue in cases of nonpayment of rent.</t>
  </si>
  <si>
    <t>For eviction proceedings pursuant to the Landlord-Tenant chapter, the warrant can be issued immediately. Miss. Code § 89-7-35. For unlawful detainer actions in county courts, the writ cannot issue until 5 days after judgment. Miss. Code § 11-25-113.</t>
  </si>
  <si>
    <t>Miss. Code § 89-7-41. Form of judgment for landlord; disposition of tenant’s abandoned personal property.</t>
  </si>
  <si>
    <t>Miss. Code § 89-7-35. Issuance of warrant for removal.; Miss. Code § 89-7-41. Form of judgment for landlord; disposition of tenant’s abandoned personal property.</t>
  </si>
  <si>
    <t>If the decision is in favor of the landlord or other person claiming the possession of the premises, the magistrate shall issue a warrant to the sheriff, constable, or "other officer" immediately upon request. Miss. Code § 89-7-41(1).</t>
  </si>
  <si>
    <t>Payment of rent plus costs prior to issuance of the warrant cancels the warrant. Miss. Code § 89-7-45. The law is silent about whether or not payment between the issuance and execution of the warrant cancels the warrant.</t>
  </si>
  <si>
    <t>Miss. Code § 89-7-31. Issuance of summons; notice that landlord may dispose of tenant’s personal property if judge awards exclusive possession of premises.; Miss. Code § 89-7-35. Issuance of warrant for removal.; Miss. Code § 89-7-41. Form of judgment for landlord; disposition of tenant’s abandoned personal property.</t>
  </si>
  <si>
    <t>Missouri</t>
  </si>
  <si>
    <t>Mo. Rev. Stat. § 213.040 Unlawfulhousingpractices--discriminationinhousing--sufficient compliance with other standards--local government compliance--construction of law--housingfor older persons, defined--conviction for controlled substances, effect--religious organizations, effect of; Mo. Rev. Stat. § 441.740 Immediate eviction ordered, when--immediate removal ordered, when</t>
  </si>
  <si>
    <t>Mo. Rev. Stat. § 700.600. Notice required before landlord may evict, when--landlord prohibited from increasing rent, when</t>
  </si>
  <si>
    <t>Mo. Rev. Stat. § 700.600. Notice required before landlord may evict, when--landlord prohibited from increasing rent, when; Mo.Rev. Stat. § 441.005. Definitions</t>
  </si>
  <si>
    <t>Mo. Rev. Stat. § 441.020 Illegal use of premises render lease void; Mo. Rev. Stat. § 441.740 Immediate eviction ordered, when--immediate removal ordered, when; Mo. Rev. Stat. § 534.030 Unlawful detainer defined--foreclosure, notice to tenants, procedure; Mo. Rev. Stat. § 535.010 If rent be not paid as agreed, landlord may recover possession, how; Mo. Rev. Stat. § 441.030 Tenant not to assign without consent--nor violate conditions--nor commit waste; Mo. Rev. Stat. § 441.070 No notice necessary, when; Mo. Rev. Stat. § 535.020 Procedure to recover possession--filing of statement--issuance of summons--procedure</t>
  </si>
  <si>
    <t>Mo. Rev. Stat. § 535.160 Tender of rent and costs on judgment date, effect--not bar to landlord's appeal--no stay of execution if no money judgment, exceptions</t>
  </si>
  <si>
    <t>Mo. Rev. Stat. § 213.040 Unlawfulhousingpractices--discriminationinhousing--sufficient compliance with other standards--local government compliance--construction of law--housingfor older persons, defined--conviction for controlled substances, effect--religious organizations, effect of; Mo. Rev. Stat. § 441.920  Victims of domestic violence, sexual assault, or stalking--no discrimination against applicants, tenants, or lessees for residential properties</t>
  </si>
  <si>
    <t>Mo. Rev. Stat. § 441.040 Landlord may take possession, when--landlord liable, when, burden of proof; Mo. Rev. Stat. § 441.060 Tenancy at will, sufferance, month to month, how terminated--judgment of eviction, how effectuated, landlord's liability; Mo. Rev. Stat. § 441.780  Notice not required in certain eviction actions, when; Mo. Rev. Stat. § 535.020 Procedure to recover possession--filing of statement--issuance of summons--procedure; Mo. Rev. Stat. § 441.050 Tenancy from year to year, how terminated; Mo. Rev. Stat. § 441.060 Tenancy at will, sufferance, month to month, how terminated--judgment of eviction, how effectuated, landlord's liability; Mo. Rev. Stat. § 441.030 Tenant not to assign without consent--nor violate conditions--nor commit waste</t>
  </si>
  <si>
    <t>Mo. Rev. Stat. § 441.040 Landlord may take possession, when--landlord liable, when, burden of proof; Mo. Rev. Stat. § 441.030 Tenant not to assign without consent--nor violate conditions--nor commit waste</t>
  </si>
  <si>
    <t>Mo. Rev. Stat. § 441.040 Landlord may take possession, when--landlord liable, when, burden of proof; Mo. Rev. Stat. § 441.050 Tenancy from year to year, how terminated; Mo. Rev. Stat. § 441.060 Tenancy at will, sufferance, month to month, how terminated--judgment of eviction, how effectuated, landlord's liability; Mo. Rev. Stat. § 441.750 Immediate eviction, not granted when--tenant's burden of proof; Mo. Rev. Stat. § 441.780  Notice not required in certain eviction actions, when</t>
  </si>
  <si>
    <t>No notice is required for immediate evictions of tenant (i.e., emergency situations caused by tenant or tenant's drug-related activity), Mo. Rev. Stat. § 441.780. Five days' notice is required for immediate evictions where someone other than the tenant is involved in drug-related activity or caused an emergency situation. Mo. Rev. Stat. § 441.750(2). Ten days' notice is required for terminating a tenancy based on criminal activity, breach, waste, or subletting without permission. Mo. Rev. Stat. § 441.040. One month's notice is required for terminating a month-to-month tenancy, Mo. Rev. Stat. § 441.060(4)(1). Sixty days' notice is required for terminating a year-to-year tenancy. Mo. Rev. Stat. § 441.050.</t>
  </si>
  <si>
    <t>Mo. Rev. Stat. § 535.020 Procedure to recover possession--filing of statement--issuance of summons--procedure; Mo. Rev. Stat. § 535.120 Action brought, when; Mo. Rev. Stat. § 441.040 Landlord may take possession, when--landlord liable, when, burden of proof</t>
  </si>
  <si>
    <t>Per Mo. Rev. Stat. § 535.020 no explicit amount of time is indicated, but Mo. Rev. Stat. § 535.120 states that "[w]henever one month's rent or more is in arrear from a tenant, the landlord, if he has a subsisting right by law to reenter for the nonpayment of such rent, may bring an action to recover the possession of the demised premises."However, Mo. Rev. Stat. § 441.040 states that a landlord must give 10 days notice to vacate for any violation of Mo. Rev. Stat. §§ 441.020 and 441.030 which includes violating "any of the conditions of his written lease." Mo. Rev. Stat. § 441.030.</t>
  </si>
  <si>
    <t>Mo. Rev. Stat. § 441.040 Landlord may take possession, when--landlord liable, when, burden of proof</t>
  </si>
  <si>
    <t>Mo. Rev. Stat. § 488.012. Clerk to collect — supreme court to set amount — amount prior to adjustment; Mo. Rev. Stat. § 488.012. Clerk to collect — supreme court to set amount — amount prior to adjustment</t>
  </si>
  <si>
    <t>Mo. Rev. Stat. § 441.720 Expedited eviction actions, where filed, when continued or stayed; Mo. Rev. Stat. § 535.020 Procedure to recover possession--filing of statement--issuance of summons--procedure</t>
  </si>
  <si>
    <t>Mo. Rev. Stat. § 506.150. Summons and petition, how served--service by mail, authorized when--notice by mail and acknowledgment form</t>
  </si>
  <si>
    <t>Mo. Rev. Stat. § 534.090. Serving of summons--service by mail--publication of notice; Mo. Rev. Stat. § 535.130 Summons in such action, how served</t>
  </si>
  <si>
    <t>Mo. Rev. Stat. § 534.090. Serving of summons--service by mail--publication of notice</t>
  </si>
  <si>
    <t>For evictions based on reasons other than nonpayment, 4 days of notice is required. Mo. Rev. Stat. § 534.090(1). For evictions based on nonpayment, no minimum amount of notice is specified. See Mo. Rev. Stat. § 535.040.</t>
  </si>
  <si>
    <t>Mo. Rev. Stat. § 534.080. Form of summons; Mo. Rev. Stat. § 535.020 Procedure to recover possession--filing of statement--issuance of summons--procedure</t>
  </si>
  <si>
    <t>Summons for nonpayment actions must direct the tenant to appear before the judge and show cause why the possession of the property should not be restored to the landlord. Mo. Rev. Stat. § 535.020. Summons content for other types of evictions are not specified.</t>
  </si>
  <si>
    <t>According to Mo. Rev. Stat. § 535.160, "no stay of execution shall be had" if "no money judgment is entered against the defendant and judgment for the plaintiff is limited only to possession of the subject premises."</t>
  </si>
  <si>
    <t>Mo. Rev. Stat. § 441.234 Tenant may deduct cost of repair of rental premises from rent, when--limitations; Mo. Rev. Stat. § 441.750 Immediate eviction, not granted when--tenant's burden of proof; Mo. Rev. Stat. § 441.920  Victims of domestic violence, sexual assault, or stalking--no discrimination against applicants, tenants, or lessees for residential properties</t>
  </si>
  <si>
    <t>Mo. Rev. Stat. § 535.030 Service of summons--court date included in summons</t>
  </si>
  <si>
    <t>Mo. Rev. Stat. § 534.350. Execution--when issued and levied; Mo. Rev. Stat. § 512.190. Perfecting right of trial de novo, how; Mo. Rev. Stat. § 534.380. Judgment stay for appeals; Mo. Rev. Stat. § 534.570. Appeals to supreme court—supersedeas; Mo. Rev. Stat. § 535.010 If rent be not paid as agreed, landlord may recover possession, how</t>
  </si>
  <si>
    <t>Execution is stayed only if the tenant pays bond. Mo. Rev. Stat. § 512.190(1), § 534.350, § 535.110.</t>
  </si>
  <si>
    <t>Mo. Rev. Stat. § 534.380. Judgment stay for appeals; Mo. Rev. Stat. § 534.350. Execution--when issued and levied</t>
  </si>
  <si>
    <t>Mo. Rev. Stat. § 534.350. Execution--when issued and levied</t>
  </si>
  <si>
    <t>Mo. Rev. Stat. § 441.880  Stay of execution of eviction order, when--notification of interested parties--probationary tenancy, failure to comply results in removal of stay of execution--prior conduct actionable--compliance with probationary tenancy can result in dismissal of cause of action</t>
  </si>
  <si>
    <t>Mo. Rev. Stat. § 441.770  Court-ordered eviction, when--court-ordered removal of third party from leased premises, when--expedited eviction order--stay of execution of eviction order, when; Mo. Rev. Stat. § 534.350. Execution--when issued and levied; Mo. Rev. Stat. § 441.740 Immediate eviction ordered, when--immediate removal ordered, when; Mo. Rev. Stat. § 535.040 Upon return of summons, cause to be heard--landlord not liable, when--landlord notification of property left by tenant</t>
  </si>
  <si>
    <t>For evictions based on nonpayment of rent, the writ can be executed immediately. Mo. Rev. Stat. § 535.040(1). For "immediate evictions" (based on drug activity or emergency situations), the eviction can be executed 24 hours after issuance of the order. Mo. Rev. Stat. § 441.770(1). For other evictions, the writ cannot be executed until at least 10 days after judgment. Mo. Rev. Stat. § 534.350.</t>
  </si>
  <si>
    <t>Mo. Rev. Stat. § 534.355. Court may include in judgment of possession an order to sheriff requiring delivery of premises to prevailing party within fifteen days</t>
  </si>
  <si>
    <t>If the tenant pays the full money judgment and costs after the hearing but before the judgment is "final" and executed, the execution is stayed. Mo. Rev. Stat. § 535.160.  However, if the judgment was only for possession (and there was no money judgment), payment of past due rent does not stay the execution. Mo. Rev. Stat. § 535.160.</t>
  </si>
  <si>
    <t>Mo. Rev. Stat. § 441.060 Tenancy at will, sufferance, month to month, how terminated--judgment of eviction, how effectuated, landlord's liability; Mo. Rev. Stat. § 535.040 Upon return of summons, cause to be heard--landlord not liable, when--landlord notification of property left by tenant</t>
  </si>
  <si>
    <t>Montana</t>
  </si>
  <si>
    <t>Mont. Code § 70-24-104. Exclusions from application of chapter; Mont. Code § 70-24-107. Territorial application</t>
  </si>
  <si>
    <t>Mont. Code § 70-24-103. General definitions; Mont. Code § 70-24-103. General definitions; Mont. Code § 70-24-103. General definitions; Mont. Code § 70-33-103. Definitions; Mont. Code § 70-33-104. Applicability</t>
  </si>
  <si>
    <t>Mont. Code § 70-24-103. General definitions; Mont. Code § 70-24-103. General definitions; Mont. Code § 70-33-104. Applicability; Mont. Code § 70-33-103. Definitions</t>
  </si>
  <si>
    <t>Nonpayment of rent, Breach, Criminal activity, Nuisance activity, Property is uninhabitable, Remaining on property after expiration of lease, Statutory tenant obligations, Endangering property, Substantial damage to property, Unauthorized occupant</t>
  </si>
  <si>
    <t>Mont. Code § 70-24-321. Tenant to maintain dwelling unit; Mont. Code § 70-24-422. Noncompliance of tenant generally—landlord’s right of termination—damages—injunction; Mont. Code § 70-24-429. Holdover remedies—consent to continued occupancy—tenant’s response to service in action for possession</t>
  </si>
  <si>
    <t>Mont. Code § 70-24-422. Noncompliance of tenant generally—landlord’s right of termination—damages—injunction</t>
  </si>
  <si>
    <t>Mont. Code § 70-24-411. Unlawful ouster, exclusion, or diminution of service—tenant’s remedies; Mont. Code § 70-24-422. Noncompliance of tenant generally—landlord’s right of termination—damages—injunction; Mont. Code § 70-24-442. Attorney fees-- costs</t>
  </si>
  <si>
    <t>Mont. Code § 70-24-423. Waiver of landlord’s right to terminate for breach</t>
  </si>
  <si>
    <t>Mont. Code § 49-2-305. Discrimination in housing- exemptions; Mont. Code § 49-2-305. Discrimination in housing- exemptions</t>
  </si>
  <si>
    <t>Mont. Code § 70-24-441. Termination by landlord or tenant; Mont. Code § 70-24-422. Noncompliance of tenant generally—landlord’s right of termination—damages—injunction</t>
  </si>
  <si>
    <t>Mont. Code § 70-24-422. Noncompliance of tenant generally—landlord’s right of termination—damages—injunction; Mont. Code § 70-24-441. Termination by landlord or tenant</t>
  </si>
  <si>
    <t>Three days' notice is required for noncompliance involving unauthorized pets or unauthorized persons residing in a unit, damage to the premises, or if a reasonable potential of damage exists. Five days' notice is required for repeated noncompliance within 6 months. Fourteen days' notice is required generally for other noncompliance issues. Mont. Code § 70-24-422. A month-to-month tenancy may be terminated with 30 days notice. Mont. Code § 70-24-441</t>
  </si>
  <si>
    <t>If a tenant "... destroys, defaces, damages, impairs, or removes any part of the premises..." or if the tenant "... creates a reasonable potential that the premises may be damaged or destroyed or that neighboring tenants may be injured..." the requirement for including a date of termination is not required. Mont. Code § 70-24-422.(3) and (4)</t>
  </si>
  <si>
    <t>Mont. Code § 70-24-202. Prohibited provisions in rental agreements</t>
  </si>
  <si>
    <t>Mont. Code § 70-24-103. General definitions; Mont. Code § 3-11-102. Concurrent jurisdiction; Mont. Code § 3-10-302. Jurisdiction over forcible entry, unlawful detainer, rent deposit, and residential and residential mobile home landlord-tenant disputes; Mont. Code § 3-6-103. Jurisdiction; Mont. Code § 3-5-302. Original jurisdiction</t>
  </si>
  <si>
    <t>Mont. Rules of Civil Procedure, Rule 4. Persons Subject to Jurisdiction; Process; Service; Mont. Justice and City Court Rules of Civil Procedure, Rule 4. Persons Subject to Jurisdiction; Process; Service; Mont. Justice and City Court Rules of Civil Procedure, Rule 4. Persons Subject to Jurisdiction; Process; Service; Mont. Justice and City Court Rules of Civil Procedure, Rule 4. Persons Subject to Jurisdiction; Process; Service</t>
  </si>
  <si>
    <t>Mont. Rules of Civil Procedure, Rule 4. Persons Subject to Jurisdiction; Process; Service; Mont. Rules of Civil Procedure, Rule 4. Persons Subject to Jurisdiction; Process; Service</t>
  </si>
  <si>
    <t>Mont. Code § 70-24-429. Holdover remedies—consent to continued occupancy—tenant’s response to service in action for possession; Mont. Justice and City Court Rules of Civil Procedure, Rule 4. Persons Subject to Jurisdiction; Process; Service</t>
  </si>
  <si>
    <t>Mont. Justice and City Court Rules of Civil Procedure, Rule 4. Persons Subject to Jurisdiction; Process; Service</t>
  </si>
  <si>
    <t>The court may request a tenant to pay into court all or part of rent. If both parties agree to transfer of funds, there may be judgment for the tenant in an action for possession if no rent remains due. Mont. Code § 70-24-421</t>
  </si>
  <si>
    <t>Mont. Code § 70-24-431. Retaliatory conduct by landlord prohibited</t>
  </si>
  <si>
    <t>Mont. Code § 70-24-431. Retaliatory conduct by landlord prohibited; Mont. Code § 70-24-411. Unlawful ouster, exclusion, or diminution of service—tenant’s remedies; Mont. Code § 70-24-303. Landlord to maintain premises- agreement that tenant perform duties- limitation of landlord’s liability for failure of smoke detector or carbon monoxide detector; Mont. Code § 70-24-408. Purposeful or negligent failure to provide essential services -- tenant's remedies; Mont. Code § 70-24-407. Damages for minor violations by landlord; Mont. Code § 70-24-406. Failure of landlord to maintain premises -- tenant's remedies; Mont. Code § 70-24-431. Retaliatory conduct by landlord prohibited</t>
  </si>
  <si>
    <t>The court may stay any action based on determination of a defendant's mental health (unsound mind). (Mont. Rules of Civil Procedure, Rule 4. Persons Subject to Jurisdiction; Process; Service)</t>
  </si>
  <si>
    <t>Mont. Justice and City Court Rules of Civil Procedure, Rule 24. Appeal to district court; Mont. Code § 25-33-102. Time for appeal</t>
  </si>
  <si>
    <t>Mont. Code § 25-33-205. Deposit of money in lieu of undertaking; Mont. Code § 25-33-201. Undertaking on appeal</t>
  </si>
  <si>
    <t>Money may be deposited with the court when an undertaking is required for appeal, or sureties may be filed. Mont. Code § 25-33-205, Mont. Code § 25-33-201.</t>
  </si>
  <si>
    <t>Mont. Code § 25-33-204. Stay of execution when undertaking filed</t>
  </si>
  <si>
    <t>The tenant does not specifically have to pay to request a stay but must pay for the undertaking. Mont. Code § 25-33-204</t>
  </si>
  <si>
    <t>Mont. Code § 70-24-427. Landlord’s remedies after termination—action of possession</t>
  </si>
  <si>
    <t>Nebraska</t>
  </si>
  <si>
    <t>Neb. Rev. Stat. § 76-1407. Jurisdiction; territorial application; Neb. Rev. Stat. § 76-1410. Terms, defined; Neb. Rev. Stat. § 76-1408. Exclusions from application of sections; Neb. Rev. Stat. § 76-1440. Action for possession; Neb. Rev. Stat. § 76-1453. Purposes; construction</t>
  </si>
  <si>
    <t>Neb. Rev. Stat. § 76-1410. Terms, defined; Neb. Rev. Stat. § 76-1410. Terms, defined; Neb. Rev. Stat. § 76-1453. Purposes; construction</t>
  </si>
  <si>
    <t>Neb. Rev. Stat. § 76-1410. Terms, defined; Neb. Rev. Stat. § 76-1410. Terms, defined; Neb. Rev. Stat. § 76-1462. Landlord, defined</t>
  </si>
  <si>
    <t>Neb. Rev. Stat. § 76-1453. Purposes; construction; Neb. Rev. Stat. § 76-1462. Landlord, defined; Neb. Rev. Stat. § 76-1410. Terms, defined</t>
  </si>
  <si>
    <t>Nonpayment of rent, Material breach , Criminal activity, Nuisance activity, Property is uninhabitable, Remaining on property after expiration of lease, Statutory tenant obligations, Endangering another person</t>
  </si>
  <si>
    <t>Neb. Rev. Stat. § 76-1431. Noncompliance; failure to pay rent; effect; violent criminal activity upon premises; landlord; powers; Neb. Rev. Stat. § 76-1431. Noncompliance; failure to pay rent; effect; violent criminal activity upon premises; landlord; powers; Neb. Rev. Stat. § 76-1431. Noncompliance; failure to pay rent; effect; violent criminal activity upon premises; landlord; powers; Neb. Rev. Stat. § 76-1421. Tenant to maintain dwelling unit; Neb. Rev. Stat. § 76-1421. Tenant to maintain dwelling unit; Neb. Rev. Stat. § 76-1439. Retaliatory conduct prohibited; Neb. Rev. Stat. § 76-1439. Retaliatory conduct prohibited; Neb. Rev. Stat. § 76-1437. Periodic tenancy; holdover remedies</t>
  </si>
  <si>
    <t>Neb. Rev. Stat. § 76-1431. Noncompliance; failure to pay rent; effect; violent criminal activity upon premises; landlord; powers; Neb. Rev. Stat. § 76-1431. Noncompliance; failure to pay rent; effect; violent criminal activity upon premises; landlord; powers; Neb. Rev. Stat. § 76-1421. Tenant to maintain dwelling unit; Neb. Rev. Stat. § 76-1421. Tenant to maintain dwelling unit</t>
  </si>
  <si>
    <t>Neb. Rev. Stat. § 76-1430. Tenant's remedies for landlord's unlawful ouster, exclusion, or diminution of service</t>
  </si>
  <si>
    <t>Neb. Rev. Stat. § 76-1433. Waiver of landlord’s right to terminate</t>
  </si>
  <si>
    <t>Neb. Rev. Stat. § 20-318 Unlawful acts enumerated; Neb. Rev. Stat. § 20-319 Handicapped person; discriminatory practices prohibited; design and construction standards; enforcement of act</t>
  </si>
  <si>
    <t>Neb. Rev. Stat. § 76-1437. Periodic tenancy; holdover remedies; Neb. Rev. Stat. § 76-1431. Noncompliance; failure to pay rent; effect; violent criminal activity upon premises; landlord; powers; Neb. Rev. Stat. § 76-1431. Noncompliance; failure to pay rent; effect; violent criminal activity upon premises; landlord; powers; Neb. Rev. Stat. § 76-1431. Noncompliance; failure to pay rent; effect; violent criminal activity upon premises; landlord; powers</t>
  </si>
  <si>
    <t>Neb. Rev. Stat. § 76-1431. Noncompliance; failure to pay rent; effect; violent criminal activity upon premises; landlord; powers</t>
  </si>
  <si>
    <t>Neb. Rev. Stat. § 76-1431. Noncompliance; failure to pay rent; effect; violent criminal activity upon premises; landlord; powers; Neb. Rev. Stat. § 76-1431. Noncompliance; failure to pay rent; effect; violent criminal activity upon premises; landlord; powers; Neb. Rev. Stat. § 76-1437. Periodic tenancy; holdover remedies</t>
  </si>
  <si>
    <t>Required notice varies based on the reason for initiating the eviction for reasons other than nonpayment of rent. Specifically, 14 days' notice is required for material breach and 5 days' notice is required for criminal activity. Neb. Rev. Stat. § 76-1431 A month-to-month tenancy may be terminated with 30 days notice. Neb. Rev. Stat. § 76-1437</t>
  </si>
  <si>
    <t>Neb. Rev. Stat. § 76-1415. Prohibited provisions in rental agreements</t>
  </si>
  <si>
    <t>Neb. Rev. Stat. § 24-703 Judges; contributions; payment; funding of system; late fees; Neb. Rev. Stat. § 33-123 County court; civil matters; fees; Neb. Rev. Stat. § 33-106 Clerk of the district court; fees; enumerated</t>
  </si>
  <si>
    <t>The filing fees depend on the court. For district court a combined filing fee of $48 includes mandatory fees. Neb. Rev. Stat. § 33-106, Neb. Rev. Stat. § 24-703. For county court the filing fee is $20 for civil matters. Neb. Rev. Stat. § 33-123</t>
  </si>
  <si>
    <t>Neb. Rev. Stat. § 76-1441. Complaint for restitution; filing; contents; Neb. Rev. Stat. § 76-1409. Courts; jurisdiction</t>
  </si>
  <si>
    <t>Neb. Rev. Stat. § 25-505.01 Service of summons; methods; State Court Administrator; maintain list; Neb. Rev. Stat. § 25-505.01 Service of summons; methods; State Court Administrator; maintain list; Neb. Rev. Stat. § 25-505.01 Service of summons; methods; State Court Administrator; maintain list; Neb. Rev. Stat. § 76-1442. Summons; contents; issuance; service; when; affidavit of service; Neb. Rev. Stat. § 25-505.01 Service of summons; methods; State Court Administrator; maintain list</t>
  </si>
  <si>
    <t>Neb. Rev. Stat. § 76-1442.01. Summons; alternative method of service; affidavit; contents</t>
  </si>
  <si>
    <t>Neb. Rev. Stat. § 76-1442. Summons; contents; issuance; service; when; affidavit of service; Neb. Rev. Stat. § 76-1446. Trial; judgment; limitation; writ of restitution; issuance</t>
  </si>
  <si>
    <t>Neb. Rev. Stat. § 76-1442. Summons; contents; issuance; service; when; affidavit of service; Neb. Rev. Stat. § 76-1441. Complaint for restitution; filing; contents</t>
  </si>
  <si>
    <t>Neb. Rev. Stat. § 76-1428. Landlord’s noncompliance as defense to action for possession; Neb. Rev. Stat. § 76-1419. Landlord to maintain fit premises; Neb. Rev. Stat. § 76-1439. Retaliatory conduct prohibited</t>
  </si>
  <si>
    <t>Neb. Rev. Stat. § 76-1428. Landlord’s noncompliance as defense to action for possession; Neb. Rev. Stat. § 76-1430. Tenant's remedies for landlord's unlawful ouster, exclusion, or diminution of service; Neb. Rev. Stat. § 76-1419. Landlord to maintain fit premises; Neb. Rev. Stat. § 76-1431. Noncompliance; failure to pay rent; effect; violent criminal activity upon premises; landlord; powers; Neb. Rev. Stat. § 76-1439. Retaliatory conduct prohibited</t>
  </si>
  <si>
    <t>Neb. Rev. Stat. § 76-1447. Appeal; effect; Neb. Rev. Stat. § 25-2729 Appeals; procedure; Neb. Rev. Stat. § 25-1912 Appeal; civil and criminal actions; procedure; notice of appeal; docketing fee; filing of transcript</t>
  </si>
  <si>
    <t>Neb. Rev. Stat. § 76-1447. Appeal; effect; Neb. Rev. Stat. § 25-1914 Appeal; cost bond; cash deposit; appellate proceedings; dismissal; Neb. Rev. Stat. § 25-2730 Appeal; operate as supersedeas; when; bond; criminal cases; appeal; effect</t>
  </si>
  <si>
    <t>Neb. Rev. Stat. § 76-1447. Appeal; effect</t>
  </si>
  <si>
    <t>Although the tenant doesn’t explicitly have to request, they do have to deposit costs with the court or an appeal bond and monthly rent to stay an execution. Neb. Rev. Stat. § 76-1447</t>
  </si>
  <si>
    <t>Neb. Rev. Stat. § 76-1446. Trial; judgment; limitation; writ of restitution; issuance</t>
  </si>
  <si>
    <t>Neb. Rev. Stat. § 76-1414. Terms and conditions of rental agreement; death of tenant; removal of personal property; liability; Neb. Rev. Stat. § 69-2303 Personal property remaining on premises; landlord; duties; notice; contents; delivery</t>
  </si>
  <si>
    <t>Seven days' notice is required under Disposition of Personal Property Landlord and Tenant Act ( Neb. Rev. Stat. 69-2301 et seq.) if served personally. Fourteen days' notice is required if served by mail. Neb. Rev. Stat. 69-2303(2)(c)</t>
  </si>
  <si>
    <t>Nevada</t>
  </si>
  <si>
    <t>Nev. Rev. Stat. § 40.2545. Unlawful detainer: sealing of eviction case court file under certain circumstances; notice to surrender must not be made available for public inspection</t>
  </si>
  <si>
    <t>Nev. Rev. Stat. § 40.215. Definitions; Nev. Rev. Stat. § 118B.014. “Landlord” defined</t>
  </si>
  <si>
    <t>Nev. Rev. Stat. § 40.215. Definitions; Nev. Rev. Stat. § 118B.190. Notice; holding over</t>
  </si>
  <si>
    <t>Nev. Rev. Stat. § 40.251. Unlawful detainer: possession of property leased for indefinite time after notice to surrender; older person or person with a disability entitled to extension of period of possession upon request; federal worker, tribal worker, state worker, or household member of such worker may request extension of period possession; Nev. Rev. Stat. § 40.2512. Unlawful detainer: possession after default in payment of rent; exception; Nev. Rev. Stat. § 40.2514. Unlawful detainer: assignment or subletting contrary to lease; waste; unlawful business; nuisance; violations of controlled substances laws</t>
  </si>
  <si>
    <t>Nev. Rev. Stat. § 40.2512. Unlawful detainer: possession after default in payment of rent; exception; Nev. Rev. Stat. § 40.2516. Unlawful detainer: possession after failure to perform conditions of lease; saving lease from forfeiture; recovery of possession following unlawful detainer</t>
  </si>
  <si>
    <t>A breach is only curable if the terms of the lease can be performed after the breach occurred. Nev. Rev. Stat. § 40.2516(1).</t>
  </si>
  <si>
    <t>Nev. Rev. Stat. § 118A.390. Unlawful removal or exclusion of tenant of willful interruption of essential items or services; procedure for expedited relief</t>
  </si>
  <si>
    <t>Nev. Rev. Stat. § 118A.510. Retaliatory conduct by landlord against tenant prohibited; remedies; exceptions; Nev. Rev. Stat. § 118.100. Prohibited acts and practices</t>
  </si>
  <si>
    <t>Nev. Rev. Stat. § 40.2512. Unlawful detainer: possession after default in payment of rent; exception</t>
  </si>
  <si>
    <t>Nev. Rev. Stat. § 40.2514. Unlawful detainer: assignment or subletting contrary to lease; waste; unlawful business; nuisance; violations of controlled substances laws; Nev. Rev. Stat. § 40.251. Unlawful detainer: possession of property leased for indefinite time after notice to surrender; older person or person with a disability entitled to extension of period of possession upon request; federal worker, tribal worker, state worker, or household member of such worker may request extension of period possession</t>
  </si>
  <si>
    <t>No notice needed for incurable breach. Nev. Rev. Stat. § 40.2516(1). Three days' notice required for impermissible sublet, waste, nuisance, criminal activity, Nev. Rev. Stat. § 40.2514. Five days' notice required for breach (if curable) and statutory tenant obligations. Nev. Rev. Stat. § 40.2516(1). Thirty days' notice required for terminating month-to-month tenancy, Nev. Rev. Stat. § 40.251(1)(a)(2), (b)(1)(II).</t>
  </si>
  <si>
    <t>Nev. Rev. Stat. § 40.253. Unlawful detainer: supplemental remedy of summary eviction and exclusion of tenant for default in payment of rent; Nev. Rev. Stat. § 40.254. Unlawful detainer: supplemental remedy of summary eviction and exclusion of tenant from certain types of property</t>
  </si>
  <si>
    <t>For summary evictions due to nonpayment, the notice must include: a demand to pay rent or surrender the premises, a statement of specific rights a tenant has, and repercussions of failure to pay (including timing of the order for removal). Nev. Rev. Stat. § 40.253(3). For summary evictions based on all other causes, the notice must advise the tenant of their right to contest the notice by filing an affidavit in court, and to request a stay of execution. Nev. Rev. Stat. § 40.254(1).</t>
  </si>
  <si>
    <t>Nev. Rev. Stat. § 40.252. Unlawful detainer: contractual provisions void if contrary to specified periods of notice; notice to surrender by colessor is valid unless showing other colessors did not authorize notice</t>
  </si>
  <si>
    <t>Nev. Rev. Stat. § 19.013. Clerks</t>
  </si>
  <si>
    <t>Filing fee in Justice of the Peace court is not specified.</t>
  </si>
  <si>
    <t>Nev. Rev. Stat. § 40.253. Unlawful detainer: supplemental remedy of summary eviction and exclusion of tenant for default in payment of rent</t>
  </si>
  <si>
    <t>Nev. Rev. Stat. § 40.280. Services of notice to surrender; proof required before issuance of order to remove or writ of restitution</t>
  </si>
  <si>
    <t>The service of summons for an unlawful detainer action shall be completed through personal service or personal service to other suitable person at tenant's dwelling. Nev. St. J. Cts. R. 4(d)(6). The service of notice for summary evictions shall be completed through personal service. Nev. Rev. Stat. § 40.280(b).</t>
  </si>
  <si>
    <t>The service of summons for unlawful detainer action shall be completed through publication. Nev. St. J. Cts. R. 4(e)(1)(ii). The service of notice for summary evictions shall be completed through posting and mail if the place of residence or business cannot be ascertained and person of suitable age or discretion cannot be found. Nev. Rev. Stat. § 40.280(1)(c).</t>
  </si>
  <si>
    <t>Nev. St. J. CTS R. 103. Requirement of hearing; Nev. Rev. Stat. § 40.254. Unlawful detainer: supplemental remedy of summary eviction and exclusion of tenant from certain types of property; Nev. Rev. Stat. § 40.253. Unlawful detainer: supplemental remedy of summary eviction and exclusion of tenant for default in payment of rent</t>
  </si>
  <si>
    <t>Tenants must file an affidavit in answer to a summary eviction notice. See Nev. Rev. Stat. § 40.253, § 40.254; Nev. St. J. Cts. R. 103. Requirements are not specified for unlawful detainer.</t>
  </si>
  <si>
    <t>Nev. Rev. Stat. § 40.253. Unlawful detainer: supplemental remedy of summary eviction and exclusion of tenant for default in payment of rent; Nev. Rev. Stat. § 40.253. Unlawful detainer: supplemental remedy of summary eviction and exclusion of tenant for default in payment of rent</t>
  </si>
  <si>
    <t>The court has discretion to issue a default judgment for landlord. Nev. Rev. Stat. § 40.253(6).</t>
  </si>
  <si>
    <t>Nev. St. J. CTS. R. 108. Shortening time to answer pursuant to NRS 40.300(2)</t>
  </si>
  <si>
    <t>The 10 day requirement only applies to unlawful detainer actions. Nev. St. J. Cts. R. 108. The amount of time between service and a hearing is not specified for summary eviction proceedings.</t>
  </si>
  <si>
    <t>Nev. St. J. CTS R. 4. Process</t>
  </si>
  <si>
    <t>The amount owed is required to be included on the summons if it is served by publication. Nev. St. J. CTS R. 4(b).</t>
  </si>
  <si>
    <t>Nev. Rev. Stat. § 118A.355. Failure of landlord to maintain dwelling unit in habitable condition; Nev. Rev. Stat. § 118A.490. Actions based upon nonpayment of rent: Counterclaim by tenant; deposit of rent with court; judgment for eviction</t>
  </si>
  <si>
    <t>Discriminatory eviction , Landlord retaliation, Landlord refused to complete repairs, Landlord noncompliance with statutory duty, Tenant experienced domestic violence, Property is uninhabitable, Tenant lawfully withheld rent, Calls for emergency assistance</t>
  </si>
  <si>
    <t>Nev. Rev. Stat. § 118A.355. Failure of landlord to maintain dwelling unit in habitable condition; Nev. Rev. Stat. § 118A.490. Actions based upon nonpayment of rent: Counterclaim by tenant; deposit of rent with court; judgment for eviction; Nev. Rev. Stat. § 118A.510. Retaliatory conduct by landlord against tenant prohibited; remedies; exceptions; Nev. Rev. Stat. § 118A.510. Retaliatory conduct by landlord against tenant prohibited; remedies; exceptions</t>
  </si>
  <si>
    <t>Counterclaims related to landlord noncompliance and failure to repair are limited only to nonpayment actions. Nev. Rev. Stat. § 118A.490(1).</t>
  </si>
  <si>
    <t>Nev. Rev. Stat. § 40.380. Provisions governing appeals</t>
  </si>
  <si>
    <t>Nev. Rev. Stat. § 40.380. Provisions governing appeals; Nev. Rev. Stat. § 40.385. Stay of execution upon appeal; duty of tenant who retains possession of premises to pay rent during stay</t>
  </si>
  <si>
    <t>Nev. Rev. Stat. § 40.385. Stay of execution upon appeal; duty of tenant who retains possession of premises to pay rent during stay</t>
  </si>
  <si>
    <t>Execution of the judgment is stayed only if the tenant files a $250 bond (in appeals of summary eviction) Nev. Rev. Stat. § 40.385(2), or an undertaking with two or more sureties in an amount fixed by the court (in appeals of unlawful detainer actions). Nev. Rev. Stat. § 40.380.</t>
  </si>
  <si>
    <t>Nev. Rev. Stat. § 40.280. Services of notice to surrender; proof required before issuance of order to remove or writ of restitution; Nev. Rev. Stat. § 40.253. Unlawful detainer: supplemental remedy of summary eviction and exclusion of tenant for default in payment of rent</t>
  </si>
  <si>
    <t>Nev. Rev. Stat. § 40.360. Judgment; damages; execution and enforcement</t>
  </si>
  <si>
    <t>Summary eviction orders (including nonpayment summary evictions) can be issued immediately. See Nev. Rev. Stat. § 40.253(3)(b)(2), § 40.253(5), § 40.254(1). Writs of restitution in unlawful detainer actions based on nonpayment of rent cannot be issued until 5 days after judgment. Nev. Rev. Stat. § 40.360(3). Writs of restitution in unlawful detainer actions based on other cause can be issued immediately. Nev. Rev. Stat. § 40.360(3).</t>
  </si>
  <si>
    <t>Summary eviction orders of removal must be executed 24-36 hours after posting the order on the premises. Nev. Rev. Stat. § 40.253(3)(b)(2), § 40.253(5), § 40.254(1). However, the number of days is not specified for unlawful detainer actions.</t>
  </si>
  <si>
    <t>Nev. Rev. Stat. § 40.420. Form of writ of restitution</t>
  </si>
  <si>
    <t>Nev. St. FMR R. 6. Court order setting summary eviction hearing when mediation requested</t>
  </si>
  <si>
    <t>If landlord or tenant request mediation of the summary eviction action, the court will order mediation. Nev. St. FMR R. 6</t>
  </si>
  <si>
    <t>Records are automatically sealed upon entry of judgment of dismissal, 10 days after judgment denying the action, or 31 days after landlord fails to file an affidavit to rebut the tenant's affidavit challenging the eviction. Nev. Rev. Stat. § 40.2545(1). Additionally, the court may order sealing upon written stipulation of the parties or upon motion by the tenant. Nev. Rev. Stat. § 40.2545(2).</t>
  </si>
  <si>
    <t>Records are sealed 31 days after landlord fails to file an affidavit to rebut the tenant's affidavit challenging the eviction. Nev. Rev. Stat. § 40.2545(1).</t>
  </si>
  <si>
    <t>New Hampshire</t>
  </si>
  <si>
    <t>N.H. Rev. Stat. § 540-A:2  General prohibition</t>
  </si>
  <si>
    <t>N.H. Rev. Stat. § 205-A:1. Definitions; N.H. Rev. Stat. § 540:1-a Definitions; N.H. Rev. Stat. § 540:1-a Definitions; N.H. Rev. Stat. § 540-A:1  Definitions</t>
  </si>
  <si>
    <t>N.H. Rev. Stat. § 205-A:4. Permissible Reasons for Eviction; N.H. Rev. Stat. § 540:2 Termination of Tenancy</t>
  </si>
  <si>
    <t>N.H. Rev. Stat. § 356-C:3. Provision of Rights; Contents of Notice; N.H. Rev. Stat. § 356-C:6. Eviction Protection; N.H. Rev. Stat. § 540:2 Termination of Tenancy; N.H. Rev. Stat. § 540:2 Termination of Tenancy; N.H. Rev. Stat. § 540:2 Termination of Tenancy; N.H. Rev. Stat. § 540:2 Termination of Tenancy; N.H. Rev. Stat. § 540:2 Termination of Tenancy; N.H. Rev. Stat. § 540:2 Termination of Tenancy; N.H. Rev. Stat. § 540:2 Termination of Tenancy; N.H. Rev. Stat. § 540:2 Termination of Tenancy; N.H. Rev. Stat. § 540:13-e Infestation of bed bugs: liability for costs of remediation</t>
  </si>
  <si>
    <t>N.H. Rev. Stat. § 356-C:8. Circumvention of This Chapter; N.H. Rev. Stat. § 540:2 Termination of Tenancy</t>
  </si>
  <si>
    <t>N.H. Rev. Stat. § 540:9 Payment after notice; N.H. Rev. Stat. § 540:9-a Payment by voucher and application of rents paid by a municipality</t>
  </si>
  <si>
    <t>A landlord need not accept a cure for nonpayment more than 3 times within a 12-month period. N.H. Rev. Stat. § 540:9.</t>
  </si>
  <si>
    <t>N.H. Rev. Stat. § 356-C:9. Damages; Penalties; N.H. Rev. Stat. § 540:14 Judgment; N.H. Rev. Stat. § 540-A:4. Remedies; N.H. Rev. Stat. § 540-A:2  General prohibition</t>
  </si>
  <si>
    <t>For evictions in violation of the protections for tenants prior to condominium conversions, the tenant may recover damages and attorney fees. N.H. Rev. Stat. § 356-C:9(I). For retaliatory evictions, the tenant may recover damages. N.H. Rev. Stat. § 540:14(II). For evictions in violation of N.H. Rev. Stat. § 540-A:2, the tenant may receive injunctive relief, damages, and attorney's fees. N.H. Rev. Stat. § 540-A:4.</t>
  </si>
  <si>
    <t>N.H. Rev. Stat. § 540:13 Writ; service; discovery; record; default</t>
  </si>
  <si>
    <t>N.H. Rev. Stat. § 354-A:10. Unlawful Discriminatory Practices; N.H. Rev. Stat. § 354-A:8 Equal housing opportunity without discrimination a civil right; N.H. Rev. Stat. § 354-A:10. Unlawful Discriminatory Practices; N.H. Rev. Stat. § 540:2 Termination of Tenancy</t>
  </si>
  <si>
    <t>A tenant must provide written verification of a valid protective order to be protected from eviction based on domestic violence, sexual assault, or stalking. N.H. Rev. Stat. § 540:2(VII).</t>
  </si>
  <si>
    <t>N.H. Rev. Stat. § 356-C:3. Provision of Rights; Contents of Notice; N.H. Rev. Stat. § 356-C:5. Exclusive Right to Purchase; N.H. Rev. Stat. § 356-C:6. Eviction Protection</t>
  </si>
  <si>
    <t>These protections apply only to conversions to condominiums. N.H. Rev. Stat. § 356-C:3(I)(7), N.H. Rev. Stat. § 356-C:5(I).</t>
  </si>
  <si>
    <t>N.H. Rev. Stat. § 356-C:3. Provision of Rights; Contents of Notice; N.H. Rev. Stat. § 540:3 Eviction Notice</t>
  </si>
  <si>
    <t>N.H. Rev. Stat. § 540:3 Eviction Notice</t>
  </si>
  <si>
    <t>N.H. Rev. Stat. § 540:2 Termination of Tenancy; N.H. Rev. Stat. § 356-C:3. Provision of Rights; Contents of Notice; N.H. Rev. Stat. § 540:3 Eviction Notice</t>
  </si>
  <si>
    <t>Seven days' notice is required for terminations based on substantial damage to the premises or endangering health or safety of other tenants or landlord, N.H. Rev. Stat. § 540:3(II). Two-hundred and seventy days' notice (or sometimes more) is required for terminations based on conversion to condominium, stock cooperative, or other ownership arrangements. N.H. Rev. Stat. § 356-C:3(I)(a)(7)-(8). Thirty days' notice is required for all other reasons for eviction, N.H. Rev. Stat. § 540:3(II).</t>
  </si>
  <si>
    <t>All notices must include the reason for eviction. Nonpayment notices must also inform the tenant of their right to cure. N.H. Rev. Stat. § 540:3(III)-(IV).</t>
  </si>
  <si>
    <t>N.H. Rev. Stat. § 356-C:7. Waiver Prohibited; N.H. Rev. Stat. § 540:28 Lease provisions</t>
  </si>
  <si>
    <t>New Hampshire District Courts Rule 1.28 Court Fees</t>
  </si>
  <si>
    <t>N.H. Rev. Stat. § 510:2. Manner</t>
  </si>
  <si>
    <t>N.H. Rev. Stat. § 540:13 Writ; service; discovery; record; default; N.H. Rev. Stat. § 540:13 Writ; service; discovery; record; default</t>
  </si>
  <si>
    <t>The summons is returnable 7 days from service. N.H. Rev. Stat. § 540:13(III). The hearing is scheduled within 10 days after the tenant files a notice of appearance in response to the summons, and the hearing notice must be mailed to the parties at least 6 days in advance of the hearing. N.H. Rev. Stat. § 540:13(V).</t>
  </si>
  <si>
    <t>N.H. Rev. Stat. § 540:2 Termination of Tenancy; N.H. Rev. Stat. § 540:9-a Payment by voucher and application of rents paid by a municipality; N.H. Rev. Stat. § 540:13 Writ; service; discovery; record; default; N.H. Rev. Stat. § 540:13-a Defense to retaliation; N.H. Rev. Stat. § 540:13-d Defenses to violations of fitness</t>
  </si>
  <si>
    <t>N.H. Rev. Stat. § 540:2 Termination of Tenancy; N.H. Rev. Stat. § 540:2 Termination of Tenancy; N.H. Rev. Stat. § 540:13 Writ; service; discovery; record; default; N.H. Rev. Stat. § 540:13-a Defense to retaliation; N.H. Rev. Stat. § 540:13-d Defenses to violations of fitness</t>
  </si>
  <si>
    <t>Landlord retaliation is not a defense if the tenant owes one week's rent or more. N.H. Rev. Stat. § 540:13-a.</t>
  </si>
  <si>
    <t>N.H. Rev. Stat. § 540:13-c Discretionary Stay Dependent on Payment of Rent; N.H. Rev. Stat. § 540:13-c Discretionary Stay Dependent on Payment of Rent</t>
  </si>
  <si>
    <t>For evictions due to nonpayment, the landlord and tenant can enter into a payment agreement, filed with the court, which will prevent issuance of the writ so long as the tenant tenders rent in accordance with the agreement. N.H. Rev. Stat. § 540:13-c(II).</t>
  </si>
  <si>
    <t>N.H. Rev. Stat. § 540:13 Writ; service; discovery; record; default; N.H. Rev. Stat. § 540:20 Appeal</t>
  </si>
  <si>
    <t>A tenant must file a notice of intent to appeal with the district court within 7 days, then file a notice of appeal in the supreme court within 30 days. N.H. Rev. Stat. § 540:13(II)(d)(1)-(2); N.H. Rev. Stat. § 540:20.</t>
  </si>
  <si>
    <t>N.H. Rev. Stat. § 540:25 Recognizance, by defendant</t>
  </si>
  <si>
    <t>N.H. Rev. Stat. § 540:14 Judgment</t>
  </si>
  <si>
    <t>New Hampshire District Court Rule 5.7. Writ of Possession and Judgment; New Hampshire District Court Rule 5.7. Writ of Possession and Judgment</t>
  </si>
  <si>
    <t>For default judgments, the writ cannot be issued for 5 business days. For judgments after trial, the writ cannot be issued for 7 days (the appeal time period). N.H. R. Dist. Ct. 5.7.</t>
  </si>
  <si>
    <t>N.H. Rev. Stat. § 540-A:3  Certain specific acts prohibited</t>
  </si>
  <si>
    <t>New Jersey</t>
  </si>
  <si>
    <t>N.J. Stat 2A:18-61.1 Grounds for removal of tenants; N.J. Stat 2A:42-10.13 Application of act to rental premises for dwelling purposes; N.J. Stat 2A:18-60 Removal of proceedings into Law Division</t>
  </si>
  <si>
    <t>N.J. Stat 2A:42-10.13 Application of act to rental premises for dwelling purposes; N.J. Stat 2A:18-60 Removal of proceedings into Law Division; N.J. Court Rule 6:10. Representation in summary actions between landlord and tenant</t>
  </si>
  <si>
    <t>N.J. Stat 2A:42-10.13 Application of act to rental premises for dwelling purposes; N.J. Stat 2A:18-61.1 Grounds for removal of tenants; N.J. Stat 2A:18-61.1 Grounds for removal of tenants; N.J. Court Rule 6:10. Representation in summary actions between landlord and tenant</t>
  </si>
  <si>
    <t>N.J. Stat 2A:42-10.13 Application of act to rental premises for dwelling purposes; N.J. Stat 2A:18-61.1 Grounds for removal of tenants; N.J. Court Rule 6:10. Representation in summary actions between landlord and tenant</t>
  </si>
  <si>
    <t>N.J. Stat 2A:18-61.1 Grounds for removal of tenants; N.J. Stat 2A:18-61.1 Grounds for removal of tenants; N.J. Stat 2A:18-61.1 Grounds for removal of tenants; N.J. Stat 2A:18-61.1 Grounds for removal of tenants; N.J. Stat 2A:18-61.1 Grounds for removal of tenants; N.J. Stat 2A:18-53 Removal of tenant in certain cases; jurisdiction; N.J. Stat 2A:18-53 Removal of tenant in certain cases; jurisdiction; N.J. Stat 2A:18-59.3 Eviction, foreclosure prohibited during certain emergency circumstances; N.J. Stat 2A:18-61.1 Grounds for removal of tenants; N.J. Stat 2A:18-61.1 Grounds for removal of tenants; N.J. Stat 2A:18-61.1 Grounds for removal of tenants; N.J. Stat 2A:18-61.1 Grounds for removal of tenants; N.J. Stat 2A:18-61.1 Grounds for removal of tenants; N.J. Stat 2A:18-61.1 Grounds for removal of tenants; N.J. Stat 2A:18-61.1 Grounds for removal of tenants; N.J. Stat 2A:18-61.1 Grounds for removal of tenants; N.J. Stat 2A:18-61.1 Grounds for removal of tenants; N.J. Stat 2A:18-61.1 Grounds for removal of tenants; N.J. Stat 2A:18-61.1b Permanent retirement from residential use; N.J. Executive Order 210; N.J. Executive Order 106</t>
  </si>
  <si>
    <t>New Jersey law specifically permits executive orders that prohibit initiation of eviction or foreclosure proceedings during public health emergencies. N.J. Stat 2A:18-59.3. All enforcement of eviction judgments is stayed, unless the court determines that enforcement is necessary in the interest of justice. N.J. Executive Order 106, N.J. Executive Order 210</t>
  </si>
  <si>
    <t>N.J. Stat 2A:18-61.3 Causes for eviction or nonrenewal of lease</t>
  </si>
  <si>
    <t>N.J. Stat 2A:18-61.2 Removal of residential tenants; required notice; contents; service; N.J. Stat 2A:18-55 Discontinuance upon payment into court of rent in arrears; receipt; N.J. Stat 2A:18-61.1 Grounds for removal of tenants; N.J. Stat 2A:18-61.1 Grounds for removal of tenants; N.J. Stat 2A:18-61.1 Grounds for removal of tenants; N.J. Stat 2A:18-61.1 Grounds for removal of tenants; N.J. Stat 2A:42-10.16a Three-day period for tenant to submit rent payment</t>
  </si>
  <si>
    <t>N.J. Stat 2A:18-61.6 Owner liability for wrongful evictions</t>
  </si>
  <si>
    <t>N.J. Stat 10:5-4 Obtaining employment, accommodations and accommodation privileges without discrimination; declaration of civil rights</t>
  </si>
  <si>
    <t>N.J. Stat 2A:18-61.6 Owner liability for wrongful evictions; N.J. Stat 2A:18-61.10 Removal of tenant to allow conversion to cooperative or condominium; moving expense compensation; N.J. Stat 2A:18-61.11 Comparable housing; offer of rental; stay of eviction; alternative compensation; senior citizens and disabled protected tenancy period; N.J. Stat 2A:18-61.25 Protected tenancy status; conversion of dwelling unit of eligible senior citizen or disabled tenant; N.J. Executive Order 210; N.J. Executive Order 106; N.J. Stat 2A:18-61.8 Conversion of multiple dwelling into condominium, cooperative or fee simple ownership; notice to and rights of tenants; N.J. Stat 2A:18-61.27 Notice to tenants</t>
  </si>
  <si>
    <t>New Jersey law specifically permits executive orders that prohibit initiation of eviction or foreclosure proceedings during public health emergencies. N.J. Stat 2A:18-59.3. All enforcement of eviction judgments is stayed, unless the court determines that enforcement is necessary in the interest of justice. N.J. Executive Order 106, N.J. Executive Order 210. These protections apply only to sales resulting from conversion to a condominium, cooperative, or fee simple ownership. N.J. Stat2A:18-61.8, 2A:18-61.10, 2A:18-61.11. Continuing lease obligations apply only to elderly tenants or tenants with a disability who seek a protected tenancy status. N.J. Stat 2A:18-61.27.</t>
  </si>
  <si>
    <t>N.J. Stat 2A:18-61.1 Grounds for removal of tenants; N.J. Stat. § 2A:50-70. Notice to tenants, protection from eviction</t>
  </si>
  <si>
    <t>N.J. Stat 2A:18-53 Removal of tenant in certain cases; jurisdiction; N.J. Stat 2A:18-53 Removal of tenant in certain cases; jurisdiction; N.J. Stat 2A:18-61.2 Removal of residential tenants; required notice; contents; service; N.J. Stat 2A:18-56 Proof of notice to quit prerequisite to judgment</t>
  </si>
  <si>
    <t>See caution note for question 12.1 for instances where notice is not required.</t>
  </si>
  <si>
    <t>N.J. Stat 2A:18-53 Removal of tenant in certain cases; jurisdiction; N.J. Stat 2A:18-61.2 Removal of residential tenants; required notice; contents; service</t>
  </si>
  <si>
    <t>Generally a landlord is not required to give notice if evicting for failure to pay rent. However, if evicting for the habitual failure to pay rent, the landlord must give notice. N.J. Stat 2A:18-61.2(3)(b).</t>
  </si>
  <si>
    <t>N.J. Stat 2A:18-56 Proof of notice to quit prerequisite to judgment; N.J. Stat 2A:18-61.2 Removal of residential tenants; required notice; contents; service; N.J. Stat 2A:18-61.8 Conversion of multiple dwelling into condominium, cooperative or fee simple ownership; notice to and rights of tenants</t>
  </si>
  <si>
    <t>Three days' notice applies to nuisance, property damage, criminal activity, N.J. Stat 2A:18-61.2(3)(a). One month's notice applies to material breach, N.J. Stat 2A:18-61.2(b). Two months' notice applies to refusal of tenant to sign new lease with reasonable changes, N.J. Stat 2A:18-61.2(3)(e) and personal use of owner, N.J. Stat 2A:18-61.2(3)(f). Three months' notice applies to renovations to bring in compliance with code, or removal from market due to code violations, N.J. Stat 2A:18-61.2(3)(c). Eighteen months' notice applies to permanent removal from market, N.J. Stat 2A:18-61.2(3)(d). Three years' notice applies to conversion to condominium, cooperative, or fee simple ownership, N.J. Stat 2A:18-61.2(3)(g).</t>
  </si>
  <si>
    <t>N.J. Stat 2A:18-61.2 Removal of residential tenants; required notice; contents; service; N.J. Stat 2A:18-61.9 Notice to tenant after master deed or agreement to establish cooperative; N.J. Stat 2A:18-61.27 Notice to tenants; N.J. Stat. § 2A:18-61.46. Notice, etc required of owner seeking to convert, notice to tenants</t>
  </si>
  <si>
    <t>Specific notices are required in different scenarios.  The reason for eviction is required in notice for the removal of residential tenants in general. N.J. Stat 2A:18-61.2. Information on rights of senior citizens and tenants with disabilities is required when the dwelling unit use is being converted to another use. N.J. Stat 2A:18-61.27.</t>
  </si>
  <si>
    <t>N.J. Stat 2A:18-61.4 Waiver of rights by provision in lease; unenforceability</t>
  </si>
  <si>
    <t>N.J. Stat 22A:2-37.1 Fees of clerk of Special Civil Part of Superior Court, Law Division</t>
  </si>
  <si>
    <t>N.J. Stat. § 2A:35-1. Jurisdiction in real property possessory actions; N.J. Stat. § 2A:42-87. Deposit of rents into court</t>
  </si>
  <si>
    <t>N.J. Stat 2A:18-54 Notice and summons; substituted service; service by posting; N.J. Court Rule 6:2-3. Service of Process; N.J. Court Rule 6:2-3. Service of Process</t>
  </si>
  <si>
    <t>N.J. Stat 2A:18-54 Notice and summons; substituted service; service by posting; N.J. Stat 2A:42-7 Action for possession for nonpayment of rent; service of summons; N.J. Stat. § 2A:42-89. Institution of action; service and notice of petition</t>
  </si>
  <si>
    <t>N.J. Stat 2A:18-55 Discontinuance upon payment into court of rent in arrears; receipt</t>
  </si>
  <si>
    <t>N.J. Stat 2A:18-61.1 Grounds for removal of tenants</t>
  </si>
  <si>
    <t>N.J. Stat 2A:42-10.12 Rebuttable presumption; notice to quit or alteration of tenancy as reprisal; N.J. Stat 2A:42-10.11 Grounds for judgment for tenant in unlawful action for possession by landlord</t>
  </si>
  <si>
    <t>N.J. Court Rule 6:10. Representation in summary actions between landlord and tenant</t>
  </si>
  <si>
    <t>N.J. Stat 2A:42-10.1 Warrant or writ for removal; writ of possession; issuance; stays; N.J. Stat 2A:42-10.6 Judge to use sound discretion in issuing warrants or writs for removal or writs of possession; stay of issuance; limitation</t>
  </si>
  <si>
    <t>N.J. Court Rule 2:9-5. Stay of proceedings in civil actions, contempts, and arbitrations; N.J. Court Rule 2:9-6. Supersedeas bond; exceptions</t>
  </si>
  <si>
    <t>N.J. Stat 2A:18-59.3 Eviction, foreclosure prohibited during certain emergency circumstances; N.J. Stat 2A:42-10.1 Warrant or writ for removal; writ of possession; issuance; stays; N.J. Stat 2A:42-10.6 Judge to use sound discretion in issuing warrants or writs for removal or writs of possession; stay of issuance; limitation</t>
  </si>
  <si>
    <t>A judge has discretion to delay execution of a writ for up to six months, as long as rent continues to be paid and the tenant does not become a nuisance or destroy property. N.J. Stat 2A:42-10.1.</t>
  </si>
  <si>
    <t>N.J. Stat 2A:42-10.6 Judge to use sound discretion in issuing warrants or writs for removal or writs of possession; stay of issuance; limitation; N.J. Stat 2A:42-10.16 Warrant for possession; execution</t>
  </si>
  <si>
    <t>N.J. Stat 2A:42-10.16 Warrant for possession; execution; N.J. Stat 2A:18-57 Judgment for possession; warrant for removal; issuance</t>
  </si>
  <si>
    <t>N.J. Stat 2A:42-10.16a Three-day period for tenant to submit rent payment</t>
  </si>
  <si>
    <t>New Jersey allows a three-day window to pay rent after the warrant of removal is posted. N.J. Stat 2A:42-10.16a.</t>
  </si>
  <si>
    <t>N.J. Stat. § 2A:18-72. Disposal of remaining personal property abandoned by tenant; N.J. Stat. § 2A:18-74. Contents of notice; N.J. Stat. § 2A:18-75. Storing abandoned property; N.J. Stat. § 2A:18-76. Conditions under which property is considered abandoned</t>
  </si>
  <si>
    <t>New Mexico</t>
  </si>
  <si>
    <t>N.M. Stat. § 47-8-24. Right of entry; N.M. Stat. § 47-8-33. Breach of agreement by resident and relief by owner; N.M. Stat. § 47-8-33. Breach of agreement by resident and relief by owner; N.M. Stat. § 47-8-37. Notice of termination and damages; N.M. Stat. § 47-8-38. Injunctive relief; N.M. Stat. § 47-8-40. Action for possession by owner</t>
  </si>
  <si>
    <t>N.M. Stat. § 47-10-2. Definitions</t>
  </si>
  <si>
    <t>N.M. Stat. § 47-8-52. Conflicts; applicability of law; N.M. Stat. § 47-10-3. Tenancy; requirements; notice to quit</t>
  </si>
  <si>
    <t>N.M. Stat. § 47-8-15. Payment of rent</t>
  </si>
  <si>
    <t>[T]he owner may charge the resident a late fee in an amount not to exceed ten percent of the total rent payment for each rental period that the resident is in default. N.M. Stat. § 47-8-15(D).</t>
  </si>
  <si>
    <t>Nonpayment of rent, Material breach , Criminal activity, Nuisance activity, Property is uninhabitable, Remaining on property after expiration of lease, Statutory tenant obligations, Substantial damage to property, Refusal to allow landlord lawful access to unit</t>
  </si>
  <si>
    <t>N.M. Stat. § 47-8-24. Right of entry; N.M. Stat. § 47-8-33. Breach of agreement by resident and relief by owner; N.M. Stat. § 47-8-33. Breach of agreement by resident and relief by owner; N.M. Stat. § 47-8-37. Notice of termination and damages; N.M. Stat. § 47-8-38. Injunctive relief; N.M. Stat. § 47-8-40. Action for possession by owner; N.M. Stat. § 47-8-3. Definitions; N.M. Civil Form 4-901A. Three (3)-day notice of substantial violation of rental agreement (Uniform Owner-Resident Relations Act); N.M. Civil Form 4-901. Three (3)-day notice of nonpayment of rent (Uniform Owner-Resident Relations Act); N.M. Civil Form 4-902. Seven (7)-day notice of noncompliance with rental agreement (other than failure to pay rent) (Uniform Owner-Resident Relations Act)</t>
  </si>
  <si>
    <t>N.M. Stat. § 47-8-33. Breach of agreement by resident and relief by owner; N.M. Stat. § 47-8-33. Breach of agreement by resident and relief by owner; N.M. Civil Form 4-902. Seven (7)-day notice of noncompliance with rental agreement (other than failure to pay rent) (Uniform Owner-Resident Relations Act); N.M. Civil Form 4-901. Three (3)-day notice of nonpayment of rent (Uniform Owner-Resident Relations Act)</t>
  </si>
  <si>
    <t>N.M. Stat. § 47-8-36. Unlawful removal and diminution of services prohibited; N.M. Stat. § 47-8-39. Owner retaliation prohibited; N.M. Stat. § 47-8-48. Prevailing party rights in law suit; civil penalties; N.M. Stat. § 47-8-48. Prevailing party rights in law suit; civil penalties</t>
  </si>
  <si>
    <t>N.M. Stat. § 28-1-7. Unlawful discriminatory practice</t>
  </si>
  <si>
    <t>N.M. Stat. § 47-8-21. Relief of owner liability</t>
  </si>
  <si>
    <t>N.M. Stat. § 47-8-33. Breach of agreement by resident and relief by owner; N.M. Stat. § 47-8-33. Breach of agreement by resident and relief by owner; N.M. Stat. § 47-8-33. Breach of agreement by resident and relief by owner; N.M. Stat. § 47-8-33. Breach of agreement by resident and relief by owner; N.M. Stat. § 47-8-37. Notice of termination and damages; N.M. Civil Form 4-901. Three (3)-day notice of nonpayment of rent (Uniform Owner-Resident Relations Act); N.M. Civil Form 4-901A. Three (3)-day notice of substantial violation of rental agreement (Uniform Owner-Resident Relations Act); N.M. Civil Form 4-902. Seven (7)-day notice of noncompliance with rental agreement (other than failure to pay rent) (Uniform Owner-Resident Relations Act)</t>
  </si>
  <si>
    <t>N.M. Stat. § 47-8-33. Breach of agreement by resident and relief by owner; N.M. Civil Form 4-901. Three (3)-day notice of nonpayment of rent (Uniform Owner-Resident Relations Act)</t>
  </si>
  <si>
    <t>N.M. Stat. § 47-8-33. Breach of agreement by resident and relief by owner; N.M. Stat. § 47-8-33. Breach of agreement by resident and relief by owner; N.M. Stat. § 47-8-33. Breach of agreement by resident and relief by owner; N.M. Stat. § 47-8-37. Notice of termination and damages; N.M. Civil Form 4-901A. Three (3)-day notice of substantial violation of rental agreement (Uniform Owner-Resident Relations Act); N.M. Civil Form 4-902. Seven (7)-day notice of noncompliance with rental agreement (other than failure to pay rent) (Uniform Owner-Resident Relations Act)</t>
  </si>
  <si>
    <t>Three days' notice is required for criminal activity, damage to property in excess of $1000. N.M. Stat. § 47-8-33(I). Seven days notice is required for material breach, statutory tenant obligations, nuisance, other damage to property. N.M. Stat. § 47-8-33(A). Thirty days notice is required for terminating a month-to-month tenancy. N.M. Stat. § 47-8-37(B). No notice period is specified for refusal to allow access to the premises or for renovations to bring in compliance with code.</t>
  </si>
  <si>
    <t>N.M. Stat. § 47-8-33. Breach of agreement by resident and relief by owner; N.M. Stat. § 47-8-33. Breach of agreement by resident and relief by owner; N.M. Stat. § 47-8-33. Breach of agreement by resident and relief by owner; N.M. Civil Form 4-901. Three (3)-day notice of nonpayment of rent (Uniform Owner-Resident Relations Act); N.M. Civil Form 4-901A. Three (3)-day notice of substantial violation of rental agreement (Uniform Owner-Resident Relations Act); N.M. Civil Form 4-902. Seven (7)-day notice of noncompliance with rental agreement (other than failure to pay rent) (Uniform Owner-Resident Relations Act)</t>
  </si>
  <si>
    <t>Information on how to cure and the amount owed applies only to nonpayment notices. N.M. Stat. § 47-8-33(D), N.M. Civil Form 4-901.</t>
  </si>
  <si>
    <t>N.M. Stat. § 47-8-16. Waiver of rights prohibited</t>
  </si>
  <si>
    <t>N.M. Stat. § 47-8-10. Judicial jurisdiction</t>
  </si>
  <si>
    <t>N.M. Stat. § 47-8-43. Issuance of summons; N.M. R. Civ. P. for Dist. Cts. 1-004. Process.; N.M. R. Civ. P. for Dist. Cts. 1-004. Process.; N.M. R. Civ. P. for Mag. Cts. 2-202. Summons.; N.M. R. Civ. P. for Mag. Cts. 2-202. Summons.</t>
  </si>
  <si>
    <t>For actions filed in district court, personal service, mail, delivery by commercial carrier, or posting is required. N.M. R. Civ. P. for Dist. Cts. 1-004(F)(1).  For actions filed in magistrates court, personal service or mail is required. N.M. R. Civ. P. for Mag. Cts. 2-202(E), (F)(1).</t>
  </si>
  <si>
    <t>N.M. Stat. § 47-8-43. Issuance of summons; N.M. R. Civ. P. for Dist. Cts. 1-004. Process.; N.M. R. Civ. P. for Dist. Cts. 1-004. Process.; N.M. R. Civ. P. for Dist. Cts. 1-004. Process.; N.M. R. Civ. P. for Mag. Cts. 2-202. Summons.</t>
  </si>
  <si>
    <t>For actions filed in district court, the authorized methods of secondary service are: personal service to suitable person other than defendant and mail; publication; leaving the summons at the tenant's actual place of business or employment and mail; or any other method ordered by the court. N.M. R. Civ. P. for Dist. Cts. 1-004(F)(3), (J).  For actions filed in magistrates court, the authorized methods of secondary service are: personal service to suitable person other than defendant, or leaving the summons at the location where defendant was found if they refuse service; or posting copies in the most public part of the defendant's premises and mailing to last known address. N.M. R. Civ. P. for Mag. Cts. 2-202(F)(1).</t>
  </si>
  <si>
    <t>N.M. Stat. § 47-8-43. Issuance of summons</t>
  </si>
  <si>
    <t>N.M. Stat. § 47-8-42. Petition for restitution; N.M. Stat. § 47-8-43. Issuance of summons; N.M. R. Civ. P. for Dist. Cts. 1-004. Process.; N.M. R. Civ. P. for Mag. Cts. 2-202. Summons.; N.M. Civil Form 4-904. Petition by Owner for Restitution; N.M. Civil Form 4-905. Summons and Notice of Trial on Petition for Writ of Restitution (Uniform Owner-Resident Relations Act)</t>
  </si>
  <si>
    <t>N.M. Stat. § 47-8-27.1. Breach of agreement by owner and relief by resident; N.M. Stat. § 47-8-27.2. Abatement; N.M. Stat. § 47-8-30. Action for counterclaim for resident; N.M. Stat. § 47-8-33. Breach of agreement by resident and relief by owner; N.M. Stat. § 47-8-33. Breach of agreement by resident and relief by owner; N.M. Stat. § 47-8-33. Breach of agreement by resident and relief by owner; N.M. Stat. § 47-8-39. Owner retaliation prohibited</t>
  </si>
  <si>
    <t>Landlord retaliation, Landlord refused to complete repairs, Landlord noncompliance with statutory duty, Tenant experienced domestic violence, Property is uninhabitable, Tenant lawfully withheld rent, Landlord committed breach, Tenant was unaware of criminal activity, Any legal defense, Any equitable defense</t>
  </si>
  <si>
    <t>Tenant experienced domestic violence is a defense only to evictions based on criminal activity or substantial damage. N.M. Stat. § 47-8-33(J).</t>
  </si>
  <si>
    <t>N.M. R. App. P. 12-201. Appeals as of Right: When Taken</t>
  </si>
  <si>
    <t>N.M. Stat. § 47-8-47. Appeal stays execution</t>
  </si>
  <si>
    <t>[T]he execution of the writ of restitution shall not be stayed unless the resident, within five days of the filing of the notice of appeal, pays to the owner or into an escrow account with a professional escrow agent an amount equal to the rental amount that shall come due from the day following the judgment through the end of that rental period. N.M. Stat. § 47-8-47(A). Tenant must continue to make monthly payments, and if tenant fails to pay then the stay shall be immediately be lifted and the writ of restitution issued, unless the tenant "demonstrates a legal justification for failing to comply with the rent payment requirement." N.M. Stat. § 47-8-47(A).</t>
  </si>
  <si>
    <t>N.M. Stat. § 47-8-46. Writ of restitution</t>
  </si>
  <si>
    <t>N.M. Stat. § 47-8-33. Breach of agreement by resident and relief by owner</t>
  </si>
  <si>
    <t>The writ will be cancelled where the tenant pays the judgment within 3 days, but only in cases where the tenant disputed the amount owed pursuant to the rent abatement provisions under N.M. Stat. § 47-8-27.2 or N.M. Stat. § 47-8-4, or in cases where the landlord allocated rent paid for damages to the property. N.M. Stat. § 47-8-33(E).</t>
  </si>
  <si>
    <t>N.M. Stat. § 47-8-34.1 Disposition of property left on the premises</t>
  </si>
  <si>
    <t>New York</t>
  </si>
  <si>
    <t>N.Y. Real Prop. Acts. Law § 711. Grounds where landlord-tenant relationship exists</t>
  </si>
  <si>
    <t>N.Y. Real Prop. Acts. Law § 711. Grounds where landlord-tenant relationship exists; N.Y. Real Prop. Law § 233. Manufactured home parks; duties, responsibilities</t>
  </si>
  <si>
    <t>N.Y. Real Prop. Law § 233. Manufactured home parks; duties, responsibilities</t>
  </si>
  <si>
    <t>N.Y. Real Prop. Law § 238-a. Limitation on fees</t>
  </si>
  <si>
    <t>The late fee cannot exceed $50 or 5% of the monthly rent, whichever is less. N.Y. Real Prop. Law § 238-a.</t>
  </si>
  <si>
    <t>N.Y. Real Prop. Law § 231. Lease, when void; liability of landlord where premises are occupied for unlawful purpose; N.Y. Real Prop. Law § 232-c. Holding over by a tenant after expiration of a term longer than one month; effect of acceptance of rent; N.Y. Real Prop. Acts. Law § 711. Grounds where landlord-tenant relationship exists; N.Y. Real Prop. Acts. Law § 711. Grounds where landlord-tenant relationship exists; N.Y. Real Prop. Acts. Law § 711. Grounds where landlord-tenant relationship exists; N.Y. Real Prop. Acts. Law § 753. Stay in premises occupied for dwelling purposes</t>
  </si>
  <si>
    <t>N.Y. Real Prop. Law § 223-b. Retaliation by landlord against tenant; N.Y. Real Prop. Law § 227-d. Discrimination based on domestic violence status; prohibited; N.Y. Real Prop. Law § 234. Right to recover attorneys’ fees in actions or summary proceedings arising out of leases of residential property; N.Y. Real Prop. Acts. Law § 768. Unlawful eviction; N.Y. Real Prop. Acts. Law § 853. Action for forcible or unlawful entry or detainer; treble damages.</t>
  </si>
  <si>
    <t>For retaliatory evictions, a tenant may recover damages, attorney's fees and costs, and injunctive relief. N.Y. Real Prop. Law § 223-b(3). For evictions based on domestic violence, the landlord may be convicted of a misdemeanor and fined, and the tenant may receive damages, attorney's fees, and injunctive relief. N.Y. Real Prop. Law § 227-d(2)-(3). For unlawful evictions using threats, force, nuisance, etc., the landlord may be convicted of a misdemeanor and fined. N.Y. Real Prop. Acts. § 768(2)(a)-(b). A tenant may also recover treble damages if unlawfully evicted by force or violence. N.Y. Real Prop. Acts. Law § 853.</t>
  </si>
  <si>
    <t>N.Y. Real Prop. Law § 227-d. Discrimination based on domestic violence status; prohibited; N.Y. Real Prop. Acts. Law § 744. Eviction based on domestic violence victim status prohibited; N.Y. Exec. Law § 296. Unlawful discriminatory practices</t>
  </si>
  <si>
    <t>N.Y. Real Prop. Acts. Law § 757. Eviction as the result of foreclosure</t>
  </si>
  <si>
    <t>N.Y. Real Prop. Acts. Law § 711. Grounds where landlord-tenant relationship exists; N.Y. Real Prop. Law § 226-c. Notice of rent increase or non-renewal of residential tenancy</t>
  </si>
  <si>
    <t>N.Y. Real Prop. Law § 226-c. Notice of rent increase or non-renewal of residential tenancy</t>
  </si>
  <si>
    <t>Thirty days' notice is required for terminating a month-to-month tenancy of less than 1 year. N.Y. Real Prop. § 226-c(2)(b). Sixty days' notice is required for terminating a month-to-month tenancy of 1-2 years. N.Y. Real Prop. § 226-c(2)(c). Ninety days' notice is required for terminating a month-to-month tenancy of more than 2 years. N.Y. Real Prop. § 226-c(2)(d). No notice period is specified for criminal activity, breach, or remaining on the property after the expiration of the lease.</t>
  </si>
  <si>
    <t>N.Y. Real Prop. Acts. Law § 701. Jurisdiction; courts; venue</t>
  </si>
  <si>
    <t>N.Y. Real Prop. Acts. Law § 735. Manner of service; filling; when service complete.</t>
  </si>
  <si>
    <t>N.Y. Real Prop. Acts. Law § 732. Special provisions applicable in non-payment proceeding if the rules so provide; N.Y. Real Prop. Acts. Law § 743. Answer</t>
  </si>
  <si>
    <t>Generally, a tenant may answer at the time of the hearing. N.Y. Real Prop. Acts. Law § 743. However, the tenant must file a written response before any hearing is scheduled for evictions based on nonpayment. N.Y. Real Prop. Acts. Law § 732(1)-(3).</t>
  </si>
  <si>
    <t>N.Y. Real Prop. Acts. Law § 732. Special provisions applicable in non-payment proceeding if the rules so provide</t>
  </si>
  <si>
    <t>N.Y. Real Prop. Acts. Law § 733 Time of service; order to show cause.; N.Y. Real Prop. Acts. Law § 732. Special provisions applicable in non-payment proceeding if the rules so provide; N.Y. Real Prop. Acts. Law § 733 Time of service; order to show cause.</t>
  </si>
  <si>
    <t>In actions for reasons other than nonpayment, the petition must be served 10-17 days before the hearing. N.Y. Real Prop. Acts. Law § 733(1). In actions based on nonpayment, the petition must be answered 10 days after service, and once the answer is received, the trial is set 3-8 days later. N.Y. Real Prop. Acts. Law § 732(2). In actions based on holdover after the term has expired, where the action is brought within 1 day of the term's expiration, the landlord may seek an order to show cause which must be served 2 hours before the petition will be heard. N.Y. Real Prop. Acts. Law § 733(2).</t>
  </si>
  <si>
    <t>N.Y. Real Prop. Acts. Law § 731. Commencement; notice of petition; N.Y. Real Prop. Acts. Law § 732. Special provisions applicable in non-payment proceeding if the rules so provide; N.Y. Real Prop. Acts. Law § 741. Contents of petition</t>
  </si>
  <si>
    <t>Every petition must include the reason for eviction and the relief sought (including amount due). N.Y. Real Prop. Acts. Law § 741(1)-(5). Additionally, petitions for eviction for reasons other than nonpayment must include the time and place of the hearing and repercussions of failure to appear. N.Y. Prop. Acts. Law § 731(2). Petitions for evictions for nonpayment must include repercussions of failure to answer. N.Y. Real Prop. Acts. Law § 732.</t>
  </si>
  <si>
    <t>N.Y. Real Prop. Acts. Law § 731. Commencement; notice of petition</t>
  </si>
  <si>
    <t>N.Y. Real Prop. Law § 223-b. Retaliation by landlord against tenant; N.Y. Real Prop. § 235-a. Tenant right to offset payments and entitlements to damages in certain cases; N.Y. Real Prop. Acts. Law § 743. Answer; N.Y. Real Prop. Acts. Law § 744. Eviction based on domestic violence victim status prohibited</t>
  </si>
  <si>
    <t>N.Y. Real Prop. Acts. Law § 753. Stay in premises occupied for dwelling purposes; N.Y. Real Prop. Acts. Law § 753. Stay in premises occupied for dwelling purposes</t>
  </si>
  <si>
    <t>N.Y. C.P.L.R. § 5513. Time to appeal, cross-appeal or move for permission to appeal</t>
  </si>
  <si>
    <t>N.Y. C.P.L.R. 5519. Stay of enforcement</t>
  </si>
  <si>
    <t>A tenant must promise not to commit waste, in addition to filing an undertaking and paying rent. N.Y. C.P.L.R. § 5519(a)(6).</t>
  </si>
  <si>
    <t>A tenant does not explicitly have to request the stay, but must file an undertaking, pay rent, and promise not to commit waste to obtain a stay. N.Y. C.P.L.R. 5519(a)(6).</t>
  </si>
  <si>
    <t>N.Y. Real Prop. Acts. Law § 768. Unlawful eviction</t>
  </si>
  <si>
    <t>N.Y. Real Prop. Acts. Law § 749. Warrant.; N.Y. Real Prop. Acts. Law § 749. Warrant.; N.Y. Real Prop. Acts. Law § 753. Stay in premises occupied for dwelling purposes</t>
  </si>
  <si>
    <t>N.Y. Real Prop. Acts. Law § 749. Warrant.</t>
  </si>
  <si>
    <t>N.Y. Real Prop. Acts. Law § 749. Warrant.; N.Y. Real Prop. Acts. Law § 751. Stay upon paying rent or giving undertaking; discretionary stay outside city of New York</t>
  </si>
  <si>
    <t>N.Y. Real Prop. Acts. Law § 757. Eviction as the result of foreclosure; N.Y. Comp. Codes R. &amp; Regs. tit. 22 § 216.1. Sealing of Court Records</t>
  </si>
  <si>
    <t>All documentation is made inaccessible in eviction actions based on foreclosure. N.Y. Real Prop. Acts. Law § 757.</t>
  </si>
  <si>
    <t>N.Y. Comp. Codes R. &amp; Regs. tit. 22 § 216.1. Sealing of Court Records</t>
  </si>
  <si>
    <t>In court actions generally, a court may seal court records upon a finding of good cause. N.Y. Comp. Codes R. &amp; Regs. tit. 22 § 216.1.</t>
  </si>
  <si>
    <t>North Carolina</t>
  </si>
  <si>
    <t>N.C. Gen. Stat. § 42-38. Application</t>
  </si>
  <si>
    <t>N.C. Gen. Stat. § 42-40. Definitions</t>
  </si>
  <si>
    <t>N.C. Gen. Stat. § 42-40. Definitions; N.C. Gen. Stat. § 42-14. Notice to quit in certain tenancies</t>
  </si>
  <si>
    <t>N.C. Gen. Stat. § 42-36.1. Lease or rental of manufactured homes; N.C. Gen. Stat. § 42-14.3. Notice of conversion of manufactured home communities; N.C. Gen. Stat. § 42-14. Notice to quit in certain tenancies; N.C. Gen. Stat. § 44A-2. Persons entitled to lien on personal property</t>
  </si>
  <si>
    <t>N.C. Gen. Stat. § 42-46. Authorized late fees and eviction fees</t>
  </si>
  <si>
    <t>For rent due monthly, the late fee cannot exceed $15 or 5% of the monthly rent, whichever is greater. N.C. Gen. Stat. § 42-46(a)(1).</t>
  </si>
  <si>
    <t>N.C. Gen. Stat. § 42-3. Term forfeited for nonpayment of rent; N.C. Gen. Stat. § 42-26. Tenant holding over may be dispossessed in certain cases; N.C. Gen. Stat. § 42-26. Tenant holding over may be dispossessed in certain cases; N.C. Gen. Stat. § 42-26. Tenant holding over may be dispossessed in certain cases; N.C. Gen. Stat. § 42-37.1. Defense of retaliatory eviction; N.C. Gen. Stat. § 42-37.1. Defense of retaliatory eviction; N.C. Gen. Stat. § 42-37.1. Defense of retaliatory eviction; N.C. Gen. Stat. § 42-63. Remedies and judicial orders</t>
  </si>
  <si>
    <t>N.C. Gen. Stat. § 42-3. Term forfeited for nonpayment of rent</t>
  </si>
  <si>
    <t>N.C. Gen. Stat. § 42-25.9. Remedies</t>
  </si>
  <si>
    <t>N.C. Gen. Stat. § 41A-4. Unlawful discriminatory housing practices; N.C. Gen. Stat. § 42-42.2. Victim protection—nondiscrimination</t>
  </si>
  <si>
    <t>N.C. Gen. Stat. § 45-21.17. Posting and publishing notice of sale of real property</t>
  </si>
  <si>
    <t>Tenants of residential properties containing less than 15 rental units are entitled to 20-day notice of foreclosure sale. N.C. Gen. Stat. § 45-21.17(4). The 20-day notice requirement is longer than some notice periods and shorter than others. This protection applies to power of sale foreclosures. N.C. Gen. Stat. § 45-21.17(4).</t>
  </si>
  <si>
    <t>N.C. Gen. Stat. § 42-3. Term forfeited for nonpayment of rent; N.C. Gen. Stat. § 42-14. Notice to quit in certain tenancies</t>
  </si>
  <si>
    <t>See the caution note in question 12.2 for instances where the notice period is not specified.</t>
  </si>
  <si>
    <t>N.C. Gen. Stat. § 42-14. Notice to quit in certain tenancies</t>
  </si>
  <si>
    <t>Seven days' notice is required for terminating a month-to-month tenancy. N.C. Gen. Stat. § 42-14. One month's notice is required for terminating a year-to-year tenancy. N.C. Gen. Stat. § 42-14. All other causes (e.g. material breach, criminal activity) do not have a specified notice requirement.</t>
  </si>
  <si>
    <t>N.C. Gen. Stat. § 42-25.8. Contrary lease provisions</t>
  </si>
  <si>
    <t>N.C. Gen. Stat. § 7A-305. Costs in civil actions</t>
  </si>
  <si>
    <t>The filing fee is $96 if filing a small claims action before a magistrate and $150 if filing in the district court. N.C. Gen. Stat. § 7A-305(a).</t>
  </si>
  <si>
    <t>N.C. Gen. Stat. § 7A-210. Small claim action defined; N.C. Gen. Stat. § 7A-222. General trial practice and procedure; N.C. Gen. Stat. § 7A-223. Practice and procedure in small claim actions for summary ejectment; N.C. Gen. Stat. § 42-68. Expedited proceedings; N.C. Gen. Stat. § 7A-305. Costs in civil actions</t>
  </si>
  <si>
    <t>N.C. Gen. Stat. § 42-29. Service of summons</t>
  </si>
  <si>
    <t>Generally, a tenant need not file an answer before the appearance date specified on the summons. N.C. Gen. Stat. § 42-28. However, if an eviction based on criminal activity is brought in district court in the first instance (rather than as a small claims action), the tenant must file an answer within 20 days of service of the summons. N.C. Gen. Stat. § 42-68(3).</t>
  </si>
  <si>
    <t>N.C. Gen. Stat. § 42-28. Summons issued by clerk; N.C. Gen. Stat. § 42-29. Service of summons</t>
  </si>
  <si>
    <t>N.C. Gen. Stat. § 42-33. Rent and costs tendered by tenant</t>
  </si>
  <si>
    <t>During the pandemic, if a tenant files a CDC Declaration (describing their financial circumstances in light of the COVID-19 pandemic and showing they are eligible for relief) in response to an eviction based on nonpayment of rent, the landlord is not entitled to the writ, but may respond to the declaration and the court may determine whether the eviction should proceed. Executive Order No. 171(2)(E), extended by Executive Order No. 184(1).</t>
  </si>
  <si>
    <t>N.C. Gen. Stat. § 42-37.1. Defense of retaliatory eviction; N.C. Gen. Stat. § 42-64. Affirmative defense or exemption to a complete eviction</t>
  </si>
  <si>
    <t>N.C. Gen. Stat. § 7A-222. General trial practice and procedure; N.C. Gen. Stat. § 7A-228. New trial before magistrate; appeal for trial de novo; how appeal perfected; oral notice; dismissal</t>
  </si>
  <si>
    <t>N.C. Gen. Stat. § 7A-228. New trial before magistrate; appeal for trial de novo; how appeal perfected; oral notice; dismissal; N.C. Gen. Stat. § 42-34.1. Rent pending execution of judgment; post bond pending appeal</t>
  </si>
  <si>
    <t>For evictions heard in the small claims division, the tenant has 10 days to appeal. N.C. Gen. Stat. § 7A-228(a). For evictions heard in the district court generally, the tenant has 30 days to appeal. N.C. Gen. Stat. § 42-34.1(a).</t>
  </si>
  <si>
    <t>N.C. Gen. Stat. § 7A-228. New trial before magistrate; appeal for trial de novo; how appeal perfected; oral notice; dismissal</t>
  </si>
  <si>
    <t>N.C. Gen. Stat. § 42-34. Undertaking on appeal and order staying execution; N.C. Gen. Stat. § 42-34. Undertaking on appeal and order staying execution; N.C. Gen. Stat. § 7A-227. Stay of execution on appeal; N.C. Gen. Stat. § 42-34.1. Rent pending execution of judgment; post bond pending appeal</t>
  </si>
  <si>
    <t>N.C. Gen. Stat. § 42-34. Undertaking on appeal and order staying execution</t>
  </si>
  <si>
    <t>N.C. Gen. Stat. § 42-34. Undertaking on appeal and order staying execution; N.C. Gen. Stat. § 7A-227. Stay of execution on appeal; N.C. Gen. Stat. § 42-34.1. Rent pending execution of judgment; post bond pending appeal</t>
  </si>
  <si>
    <t>A tenant does not explicitly have to request the stay, but must file an undertaking with sureties and pay all rent due in order to obtain a stay. N.C. Gen. Stat. § 7A-227; § 42-34(b).</t>
  </si>
  <si>
    <t>N.C. Gen. Stat. § 42-36.2. Notice to tenant of execution of writ for possession of property; storage of evicted tenant's personal property</t>
  </si>
  <si>
    <t>The sheriff must give the tenant notice of the approximate time the writ will be executed, which must be "no more than five days from the sheriff's receipt thereof." N.C. Gen. Stat. § 42-36.2(a).</t>
  </si>
  <si>
    <t>N.C. Gen. Stat. § 42-14.4. Notice to State Bar of attorney default on lease; N.C. Gen. Stat. § 42-25.9. Remedies; N.C. Gen. Stat. § 42-36.2. Notice to tenant of execution of writ for possession of property; storage of evicted tenant's personal property</t>
  </si>
  <si>
    <t>In most cases, the landlord must store the tenant's property for 7 days, and then may dispose of the property. N.C. Gen. Stat. § 42-25.9(g); § 42-36.2. However, if the total value of the property is less than $500, the landlord may dispose of the property after 5 days. N.C. Gen. Stat. § 42-25.9(h). If the landlord knows that the tenant is an attorney, the landlord must store any potentially confidential materials and provide notice to the State Bar at least 15 days before disposing of those materials. N.C. Gen. Stat. § 42-14.4(a).</t>
  </si>
  <si>
    <t>North Dakota</t>
  </si>
  <si>
    <t>N.D. Cent. Code § 47-16-13.1. Landlord obligations</t>
  </si>
  <si>
    <t>N.D. Cent. Code § 47-32-01. When eviction maintainable; N.D. Cent. Code § 47-32-01. When eviction maintainable; N.D. Cent. Code § 47-32-01. When eviction maintainable; N.D. Cent. Code § 47-32-01. When eviction maintainable; N.D. Cent. Code § 47-32-01. When eviction maintainable; N.D. Cent. Code § 47-32-01. When eviction maintainable</t>
  </si>
  <si>
    <t>N.D. Cent. Code § 14-02.5-02. Sale or rental; N.D. Cent. Code § 47-16-17.1. Termination due to domestic abuse.</t>
  </si>
  <si>
    <t>Landlords cannot evict based on prior termination of lease agreement because of domestic violence.  N.D. Cent. Code § 47-16-17.1</t>
  </si>
  <si>
    <t>N.D. Cent. Code § 47-32-02. Appearance—Notice of intention to evict—When required—When and how served</t>
  </si>
  <si>
    <t>See the caution note in question 12.2 for details re: where notice requirements applied.</t>
  </si>
  <si>
    <t>Three days' notice is required for evictions based on holdover, removal from market, or material breach. N.D. Cent. Code § 47-32-01</t>
  </si>
  <si>
    <t>N.D. Cent. Code § 47-32-01. When eviction maintainable</t>
  </si>
  <si>
    <t>N.D. Cent. Code § 27-05.2-03. Fees to be charged by the clerk of the district court</t>
  </si>
  <si>
    <t>N.D. Cent. Code § 47-32-04. Eviction actions not joinable with other actions—Exception—When counterclaims only interposable</t>
  </si>
  <si>
    <t>N.D. Cent. Code § 47-16-30.1. Abandoned property — Disposal by lessor.</t>
  </si>
  <si>
    <t>Northern Mariana Islands</t>
  </si>
  <si>
    <t>2 N. Mar. I. Code § 40204. Causes for Removal of Tenants.</t>
  </si>
  <si>
    <t>2 N. Mar. I. Code § 40204. Causes for Removal of Tenants.; 2 N. Mar. I. Code § 40204. Causes for Removal of Tenants.; 2 N. Mar. I. Code § 40204. Causes for Removal of Tenants.</t>
  </si>
  <si>
    <t>2 N. Mar. I. Code § 40204. Causes for Removal of Tenants.; 2 N. Mar. I. Code § 40204. Causes for Removal of Tenants.</t>
  </si>
  <si>
    <t>2 N. MAR. I. CODE § 40103. Discrimination in the Sale or Rental of Housing and Other Prohibited Practices.</t>
  </si>
  <si>
    <t>2 N. Mar. I. Code § 40203. Termination of Rental Agreement.; 2 N. Mar. I. Code § 40203. Termination of Rental Agreement.; 2 N. Mar. I. Code § 40204. Causes for Removal of Tenants.; 2 N. Mar. I. Code § 40204. Causes for Removal of Tenants.</t>
  </si>
  <si>
    <t>2 N. Mar. I. Code § 40204. Causes for Removal of Tenants.; 2 N. Mar. I. Code § 40203. Termination of Rental Agreement.; 2 N. Mar. I. Code § 40203. Termination of Rental Agreement.</t>
  </si>
  <si>
    <t>Fifteen days' notice is required for termination of a month-to-month tenancy and termination based on material breach. 2 N. Mar. I. Code §§ 40203(c); 40204(c). Sixty days' notice is required for termination of a year-to-year tenancy. 2 N. Mar. I. Code § 40203(a).</t>
  </si>
  <si>
    <t>Notice for nonpayment of rent must include date rental agreement will terminate, how to cure, and amount owed. 2 N. Mar. I. Code § 40204(b). Notice for breach must include how to cure. 2 N. Mar. I. Code § 40204(c).</t>
  </si>
  <si>
    <t>2 N. Mar. I. Code § 40206. Summary Possession Proceedings.; N. Mar. I. R. Civ. P. Rule 3. Commencement of action.</t>
  </si>
  <si>
    <t>2 N. Mar. I. Code § 40207. Service.; N. Mar. I. R. Civ. P. Rule 4. Summons.</t>
  </si>
  <si>
    <t>2 N. Mar. I. Code § 40207. Service.; 2 N. Mar. I. Code § 40207. Service.</t>
  </si>
  <si>
    <t>2 N. Mar. I. Code § 40206. Summary Possession Proceedings.; 7 N. Mar. I. Code § 1303. Procedure if absent defendant fails to appear or plead.</t>
  </si>
  <si>
    <t>2 N. Mar. I. Code § 40206. Summary Possession Proceedings.; N. Mar. I. R. Civ. P. Rule 4. Summons.</t>
  </si>
  <si>
    <t>N. Mar. I. R. Civ. P. Rule 8. General rules of pleadings.; N. Mar. I. R. Civ. P. Rule 8. General rules of pleadings.</t>
  </si>
  <si>
    <t>N. Mar. I. R. Civ. P. Rule 6. Time.</t>
  </si>
  <si>
    <t>2 N. Mar. I. Code § 40206. Summary Possession Proceedings.</t>
  </si>
  <si>
    <t>N. Mar. I. R. Civ. P. Rule 62. Stay of proceedings to enforce a judgment.</t>
  </si>
  <si>
    <t>2 N. Mar. I. Code § 40210. Execution of Writ.; N. Mar. I. R. Civ. P. Rule 70. Judgment for specific acts; vesting title.</t>
  </si>
  <si>
    <t>After entry of judgment, the clerk shall issue a writ commanding the "officer to whom the writ is directed" to remove all persons from the premises. 2 N. Mar. I. Code § 40210.</t>
  </si>
  <si>
    <t>Ohio</t>
  </si>
  <si>
    <t>Ohio Rev. Code § 1923.01. Jurisdiction in forcible entry and detainer action; definitions</t>
  </si>
  <si>
    <t>Ohio Rev. Code § 1923.01. Jurisdiction in forcible entry and detainer action; definitions; Ohio Rev. Code § 1923.01. Jurisdiction in forcible entry and detainer action; definitions; Ohio Rev. Code § 5321.01. Landlord and tenants definitions</t>
  </si>
  <si>
    <t>Ohio Rev. Code § 1923.01. Jurisdiction in forcible entry and detainer action; definitions; Ohio Rev. Code § 1923.01. Jurisdiction in forcible entry and detainer action; definitions</t>
  </si>
  <si>
    <t>Nonpayment of rent, Breach, Criminal activity, Nuisance activity, Property is uninhabitable, Remaining on property after expiration of lease, Statutory tenant obligations, Substantial damage to property</t>
  </si>
  <si>
    <t>Ohio Rev. Code § 1923.02. Persons subject to forcible entry and detainer action; Ohio Rev. Code § 1923.02. Persons subject to forcible entry and detainer action; Ohio Rev. Code § 1923.02. Persons subject to forcible entry and detainer action; Ohio Rev. Code § 5311.19. Compliance with deed restrictions, declaration, bylaws and administrative rules and regulations; Ohio Rev. Code § 5321.05. Tenant obligations; Ohio Rev. Code § 5321.05. Tenant obligations; Ohio Rev. Code § 5321.05. Tenant obligations; Ohio Rev. Code § 5321.03. Actions for possession by landlord; Ohio Rev. Code § 1923.02. Persons subject to forcible entry and detainer action; Ohio Rev. Code § 1923.02. Persons subject to forcible entry and detainer action; Ohio Rev. Code § 1923.02. Persons subject to forcible entry and detainer action</t>
  </si>
  <si>
    <t>Ohio Rev. Code § 5321.11. Failure of tenant to fulfill obligations - remedies of landlord; Ohio Rev. Code § 5321.05. Tenant obligations; Ohio Rev. Code § 5321.05. Tenant obligations; Ohio Rev. Code § 5321.05. Tenant obligations</t>
  </si>
  <si>
    <t>Ohio Rev. Code § 5321.02. Retaliatory action by landlord prohibited</t>
  </si>
  <si>
    <t>Ohio Rev. Code § 4112.02 Unlawful discriminatory practices</t>
  </si>
  <si>
    <t>Ohio Rev. Code § 1923.04. Notice - service; Ohio Rev. Code § 5321.17. Termination of tenancy; Ohio Rev. Code § 5311.19. Compliance with deed restrictions, declaration, bylaws and administrative rules and regulations; Ohio Rev. Code § 1923.02. Persons subject to forcible entry and detainer action; Ohio Rev. Code § 5321.11. Failure of tenant to fulfill obligations - remedies of landlord</t>
  </si>
  <si>
    <t>Ohio Rev. Code § 1923.04. Notice - service</t>
  </si>
  <si>
    <t>Ohio Rev. Code § 1923.04. Notice - service; Ohio Rev. Code § 5311.19. Compliance with deed restrictions, declaration, bylaws and administrative rules and regulations; Ohio Rev. Code § 5321.17. Termination of tenancy; Ohio Rev. Code § 5321.05. Tenant obligations; Ohio Rev. Code § 5321.17. Termination of tenancy</t>
  </si>
  <si>
    <t>Three days' notice applies to: criminal activity (controlled substances) and certain breaches of a rental agreement Ohio Rev. Code § 5321.17, Ohio Rev. Code § 1923.02. Ten days' notice applies to breach of condo covenants. Ohio Rev. Code § 5311.19. Thirty days' notice applies to statutory tenant obligations and terminating a month-to-month tenancy. Ohio Rev. Code § 5321.17</t>
  </si>
  <si>
    <t>Ohio Rev. Code § 5321.11. Failure of tenant to fulfill obligations - remedies of landlord; Ohio Rev. Code § 5321.17. Termination of tenancy; Ohio Rev. Code § 1923.04. Notice - service</t>
  </si>
  <si>
    <t>Reason for eviction is required for evictions for nuisance and statutory tenant obligations. Ohio Rev. Code § 5321.11. Reason for eviction is not required in certain scenarios, like criminal activity. Ohio Rev. Code § 1923.04.</t>
  </si>
  <si>
    <t>Ohio Rev. Code § 5321.13. Terms prohibited in rental agreement</t>
  </si>
  <si>
    <t>The notice requirements set forth in Chapter 5321 of the Ohio Revenue Code may not be waived in a lease Ohio Rev. Code § 5321.13 (A). Waiver provisions for other notice requirements are not specified.</t>
  </si>
  <si>
    <t>Ohio Rev. Code § 1923.06. Summons- service of process</t>
  </si>
  <si>
    <t>Ohio Rev. Code § 5321.02. Retaliatory action by landlord prohibited; Ohio Rev. Code § 5321.04. Landlord obligations; Ohio Rev. Code § 5321.12 Recovery of damages</t>
  </si>
  <si>
    <t>Ohio Rev. Code § 1923.14. Writ of execution enforced</t>
  </si>
  <si>
    <t>Execution is stayed if tenant obtains a stay and pays any required bond. Ohio Rev. Code § 1923.14.</t>
  </si>
  <si>
    <t>Ohio Rev. Code § 1923.13. Writ of execution</t>
  </si>
  <si>
    <t>Oklahoma</t>
  </si>
  <si>
    <t>Okla. Stat. tit. 12 § 1148.2. Powers of Court; Okla. Stat. tit. 41 § 132. Tenant’s failure to comply with rental agreement or perform duties—Rights and duties of landlord</t>
  </si>
  <si>
    <t>Okla. Stat. tit. 41 § 51. Definitions; Okla. Stat. tit. 41 § 102. Definitions</t>
  </si>
  <si>
    <t>Nonpayment of rent, Breach, Material breach , Criminal activity, Nuisance activity, Remaining on property after expiration of lease, Statutory tenant obligations, Endangering property, Substantial damage to property, Endangering another person, Waste</t>
  </si>
  <si>
    <t>Okla. Stat. tit. 23 § 70. Measure of Damages for Willful Holding over Real Property; Okla. Stat. tit. 41 § 8. Notice to quit not required, when; Okla. Stat. tit. 41 § 111. Termination of tenancy; Okla. Stat. tit. 41 § 131. Delinquent rent; Okla. Stat. tit. 41 § 127. Duties of tenant; Okla. Stat. tit. 41 § 132. Tenant’s failure to comply with rental agreement or perform duties—Rights and duties of landlord; Okla. Stat. tit. 41 § 132. Tenant’s failure to comply with rental agreement or perform duties—Rights and duties of landlord; Okla. Stat. tit. 41 § 132. Tenant’s failure to comply with rental agreement or perform duties—Rights and duties of landlord; Okla. Stat. tit. 41 § 132. Tenant’s failure to comply with rental agreement or perform duties—Rights and duties of landlord</t>
  </si>
  <si>
    <t>Okla. Stat. tit. 12 § 1148.10B. Cure of Default by Tenant in Following Instance; Okla. Stat. tit. 41 § 132. Tenant’s failure to comply with rental agreement or perform duties—Rights and duties of landlord; Okla. Stat. tit. 41 § 132. Tenant’s failure to comply with rental agreement or perform duties—Rights and duties of landlord; Okla. Stat. tit. 41 § 131. Delinquent rent</t>
  </si>
  <si>
    <t>Okla. Stat. tit. 41 § 123. Wrongful removal or exclusion from dwelling unit; Okla. Stat. tit. 23 § 71.  Measures of Damages for Forcible Ejection or Exclusion from Real Property</t>
  </si>
  <si>
    <t>Okla. Stat. tit. 25 § 1452. Unlawful Discriminatory Housing Practices; Okla. Stat. tit. 25 § 1452. Unlawful Discriminatory Housing Practices; Okla. Stat. tit. 25 § 1452. Unlawful Discriminatory Housing Practices</t>
  </si>
  <si>
    <t>Okla. Stat. tit. 41 § 4.  Time of notice to terminate tenancy; Okla. Stat. tit. 41 § 6.  Notice to quit where rent not paid; Okla. Stat. tit. 41 § 7.  Notice when rent not paid under tenancy for less than three months; Okla. Stat. tit. 41 § 132. Tenant’s failure to comply with rental agreement or perform duties—Rights and duties of landlord; Okla. Stat. tit. 41 § 132. Tenant’s failure to comply with rental agreement or perform duties—Rights and duties of landlord</t>
  </si>
  <si>
    <t>Okla. Stat. tit. 41 § 131. Delinquent rent; Okla. Stat. tit. 41 § 132. Tenant’s failure to comply with rental agreement or perform duties—Rights and duties of landlord</t>
  </si>
  <si>
    <t>A landlord may bring an action for recovery of rent as soon as rent is unpaid, though, the rental agreement may not be terminated until five days after written notice is given for overdue rent. Okla. Stat. tit. 41 § 131.</t>
  </si>
  <si>
    <t>Okla. Stat. tit. 41 § 132. Tenant’s failure to comply with rental agreement or perform duties—Rights and duties of landlord; Okla. Stat. tit. 41 § 132. Tenant’s failure to comply with rental agreement or perform duties—Rights and duties of landlord; Okla. Stat. tit. 41 § 111. Termination of tenancy</t>
  </si>
  <si>
    <t>If breach is based on noncompliance with the lease and remedial by repair, replacement, or cleaning, 10 days notice is provided for cure before termination. If there is material noncompliance, 10 days are provided to cure, with notice that the lease will terminate after 15 days of notice. Subsequent material breach will result in the immediate termination of the lease without notice. No notice is required for termination in cases of imminent or irremediable harm or criminal activity. Okla. Stat. tit. 41 § 132. To end a month-to-month tenancy, a landlord is required to give thirty days' notice. Okla. Stat. tit. 41 § 111(A).</t>
  </si>
  <si>
    <t>Okla. Stat. tit. 41 § 113. Rental agreements</t>
  </si>
  <si>
    <t>Okla. Stat. tit. 41 § 131. Delinquent rent</t>
  </si>
  <si>
    <t>Oklahoma Uniform Fee Schedule for District Courts Small Claims</t>
  </si>
  <si>
    <t>The filing fee for forcible entry detainers is $58 dollars for claims up to $5,000, but can rise to $141.64 for claims between $5,000 and $10,000. Oklahoma Uniform Fee Schedule for District Courts Small Claims.</t>
  </si>
  <si>
    <t>Okla. Stat. tit. 12 § 1148.1. Jurisdiction — Forcible Entry and Detention — Joinder of Actions — Judgments No Bar</t>
  </si>
  <si>
    <t>Okla. Stat. tit. 12 § 1148.5. Service of Summons</t>
  </si>
  <si>
    <t>Okla. Stat. tit. 12 § 1148.5. Service of Summons; Okla. Stat. tit. 12 § 1148.5A. Constructive Service of Summons</t>
  </si>
  <si>
    <t>Okla. Stat. tit. 12 § 1148.6. Answer or Affidavit by Defendant</t>
  </si>
  <si>
    <t>Okla. Stat. tit. 12 § 1148.4. Issuance and return of summons - Content - Amending pleading to conform to evidence; Okla. Stat. tit. 12 § 1148.5. Service of Summons</t>
  </si>
  <si>
    <t>If service is made by personal service or certified mail, 3 days' notice is required before the hearing. Okla. Stat. tit. 12 § 1148.5. If primary service is not successful and posting is used, 5 days' notice is required before the hearing. Okla. Stat. tit. 12 § 1148.5A.</t>
  </si>
  <si>
    <t>Okla. Stat. tit. 12 § 1148.4. Issuance and return of summons - Content - Amending pleading to conform to evidence; Okla. Stat. tit. 12 § 1148.16 Summons--Form</t>
  </si>
  <si>
    <t>Okla. Stat. tit. 41 § 123. Wrongful removal or exclusion from dwelling unit; Okla. Stat. tit. 41 § 121. Landlord’s breach of rental agreement—Deductions from rent for repairs—Failure to supply heat, water or other essential services—Habitability of dwelling unit; Okla. Stat. tit. 41 § 121. Landlord’s breach of rental agreement—Deductions from rent for repairs—Failure to supply heat, water or other essential services—Habitability of dwelling unit; Okla. Stat. tit. 41 § 121. Landlord’s breach of rental agreement—Deductions from rent for repairs—Failure to supply heat, water or other essential services—Habitability of dwelling unit</t>
  </si>
  <si>
    <t>Okla. Stat. tit. 41 § 121. Landlord’s breach of rental agreement—Deductions from rent for repairs—Failure to supply heat, water or other essential services—Habitability of dwelling unit; Okla. Stat. tit. 41 § 121. Landlord’s breach of rental agreement—Deductions from rent for repairs—Failure to supply heat, water or other essential services—Habitability of dwelling unit; Okla. Stat. tit. 41 § 121. Landlord’s breach of rental agreement—Deductions from rent for repairs—Failure to supply heat, water or other essential services—Habitability of dwelling unit; Okla. Stat. tit. 41 § 123. Wrongful removal or exclusion from dwelling unit</t>
  </si>
  <si>
    <t>Okla. Stat. tit. 12 § 1148.10A. Stay of Execution by Posting Supersedeas Bond — Failure to Post Bond — Payment of Current Rentals</t>
  </si>
  <si>
    <t>Within two days... This time limit may be enlarged by a trial judge's order to not more that seven (7) days after the date of judgment. Okla. Stat. tit. 12 § 1148.10A.</t>
  </si>
  <si>
    <t>Okla. Stat. tit. 12 § 1148.10A. Stay of Execution by Posting Supersedeas Bond — Failure to Post Bond — Payment of Current Rentals; Okla. Stat. tit. 12 § 1148.10A. Stay of Execution by Posting Supersedeas Bond — Failure to Post Bond — Payment of Current Rentals; Okla. Stat. tit. 12 § 1148.10A. Stay of Execution by Posting Supersedeas Bond — Failure to Post Bond — Payment of Current Rentals; Okla. Stat. tit. 12 § 1148.10A. Stay of Execution by Posting Supersedeas Bond — Failure to Post Bond — Payment of Current Rentals</t>
  </si>
  <si>
    <t>Tenants must pay supersedeas bond to stay the execution. Okla. Stat. tit. 12 § 1148.10A.</t>
  </si>
  <si>
    <t>Okla. Stat. tit. 12 § 1148.10. Writ of Execution—Form—New Trial</t>
  </si>
  <si>
    <t>Okla. Stat. tit. 12 § 1148.10A. Stay of Execution by Posting Supersedeas Bond — Failure to Post Bond — Payment of Current Rentals; Okla. Stat. tit. 12 § 1148.10A. Stay of Execution by Posting Supersedeas Bond — Failure to Post Bond — Payment of Current Rentals</t>
  </si>
  <si>
    <t>The sheriff of the county or the law enforcement agency of the city or town in which the premises are located may be summoned to assist with execution. Okla. Stat. tit. 12 § 1148.10A.</t>
  </si>
  <si>
    <t>Okla. Stat. tit. 12 § 1148.10B. Cure of Default by Tenant in Following Instance</t>
  </si>
  <si>
    <t>Default may be cured by payment of rent and related costs within 72 hours of judgment to avoid writ of execution. Okla. Stat. tit. 12 § 1148.10B.</t>
  </si>
  <si>
    <t>Okla. Stat. tit. 41 § 130. Abandoning, surrendering or eviction from possession of dwelling unit—Disposition of personal property</t>
  </si>
  <si>
    <t>Thirty (30) days notice is required for disposal of items of value, however, items without value may be disposed immediately. Okla. Stat. tit. 41 § 130.</t>
  </si>
  <si>
    <t>Oregon</t>
  </si>
  <si>
    <t>Or. Rev. Stat. § 90.392 Termination of tenancy for cause; tenant right to cure violation.; Or. Rev. Stat. Ch. 13, § 5. Definitions; prohibited conduct; notice; remedies; Or. Rev. Stat. Ch. 13, § 3. Definitions; prohibited actions; notice; application of payments; remedies</t>
  </si>
  <si>
    <t>Or. Rev. Stat. § 90.100 Definitions.; Or. Rev. Stat. § 90.100 Definitions.; Or. Rev. Stat. § 90.630 Termination by landlord; causes; notice; cure; repeated nonpayment of rent</t>
  </si>
  <si>
    <t>Or. Rev. Stat. § 90.630 Termination by landlord; causes; notice; cure; repeated nonpayment of rent</t>
  </si>
  <si>
    <t>Or. Rev. Stat. § 90.260 Late rent payment charge or fee; restrictions; calculation.</t>
  </si>
  <si>
    <t>The maximum amount of any late charge may not exceed either: 1) a reasonable flat amount, meaning the customary amount charged by landlords for that rental market, charged once per rental period; 2) 5% of the periodic rent payment amount, charged once for each succeeding five-day period, or portion thereof, for which the rent payment is delinquent; or 3) a reasonable amount charged on a per-day basis, which may not exceed 6% of the customary amount charged by landlords for that rental market. Or. Rev. Stat. § 90.260 (2). Late fees are prohibited at least through March 31, 2021. Laws 2020, 3rd Sp. Sess., Ch. 3, §7.</t>
  </si>
  <si>
    <t>Nonpayment of rent, Material breach , Criminal activity, Nuisance activity, Property is uninhabitable, Remaining on property after expiration of lease, Statutory tenant obligations, Endangering property, Substantial damage to property, Endangering another person</t>
  </si>
  <si>
    <t>Or. Rev. Stat. § 90.380 Effect of rental of dwelling in violation of building or housing codes; remedy; Or. Rev. Stat. § 90.380 Effect of rental of dwelling in violation of building or housing codes; remedy; Or. Rev. Stat. § 90.392 Termination of tenancy for cause; tenant right to cure violation.; Or. Rev. Stat. § 90.325 Tenant duties.; Or. Rev. Stat. § 90.396 Acts or omissions justifying termination 24 hours after notice.; Or. Rev. Stat. § 90.427 Termination of periodic tenancies; landlord remedies for tenant holdover.; Or. Rev. Stat. § 90.445 Termination of tenant committing criminal act of physical violence</t>
  </si>
  <si>
    <t>Evictions for nonpayment of rent are suspended until March 31, 2021 unless extended through June 30, 2021 under Laws 2020, 3rd Sp. Sess., Ch. 3, §7.</t>
  </si>
  <si>
    <t>Or. Rev. Stat. § 90.392 Termination of tenancy for cause; tenant right to cure violation.; Or. Rev. Stat. § 90.427 Termination of periodic tenancies; landlord remedies for tenant holdover.; Or. Rev. Stat. § 90.427 Termination of periodic tenancies; landlord remedies for tenant holdover.</t>
  </si>
  <si>
    <t>Or. Rev. Stat. § 90.392 Termination of tenancy for cause; tenant right to cure violation.; Or. Rev. Stat. § 90.392 Termination of tenancy for cause; tenant right to cure violation.; Or. Rev. Stat. § 90.392 Termination of tenancy for cause; tenant right to cure violation.</t>
  </si>
  <si>
    <t>Subsequent violations within a six month period may not be cured; however, a landlord may not terminate a rental agreement if the only violation is failure to pay one month's rent. Or. Rev. Stat. § 90.392.</t>
  </si>
  <si>
    <t>Or. Rev. Stat. § 90.125 Administration of remedies; enforcement.; Or. Rev. Stat. § 90.255. Attorney fees; Or. Rev. Stat. § 90.375 Effect of unlawful ouster or exclusion; willful diminution of services.</t>
  </si>
  <si>
    <t>Or. Rev. Stat. § 90.417 Duty to pay rent; effect of acceptance of partial rent.; Or. Rev. Stat. § 90.417 Duty to pay rent; effect of acceptance of partial rent.</t>
  </si>
  <si>
    <t>In general, partial payment of rent waives the right of the landlord to terminate the tenant's rental agreement; however, there are several exceptions based on prior agreement between landlord and tenant regarding handling of partial rent. Or. Rev. Stat. § 90.417.</t>
  </si>
  <si>
    <t>Or. Rev. Stat. § 90.260 Late rent payment charge or fee; restrictions; calculation.; Or. Rev. Stat. § 90.390 Discrimination against tenant or applicant; tenant defense.; Or. Rev. Stat. § 659A.421 Discrimination in selling, renting or leasing real property prohibited; Or. Rev. Stat. § 90.449 Landlord discrimination against victim; exception; tenant defenses and remedies</t>
  </si>
  <si>
    <t>Or. Rev. Stat. § 100.310 Rights of tenants in conversion; Or. Rev. Stat. § 86.782 Sale of property; obtaining possession after sale; procedures; notices; requirements for postponing or rescinding sale.</t>
  </si>
  <si>
    <t>Or. Rev. Stat. § 86.771 Contents of notice of sale; additional notices; contents and requirements.</t>
  </si>
  <si>
    <t>The notice required to terminate a lease due to foreclosure is longer than the notice required for most types of evictions, but the same as the notice period for terminating a month-to-month lease. Or. Rev. Stat. § 100.310; Or. Rev. Stat. § 90.427(3)(b).</t>
  </si>
  <si>
    <t>Or. Rev. Stat. § 90.155 Service or delivery of written notice.; Or. Rev. Stat. § 90.380 Effect of rental of dwelling in violation of building or housing codes; remedy; Or. Rev. Stat. § 90.392 Termination of tenancy for cause; tenant right to cure violation.; Or. Rev. Stat. § 90.427 Termination of periodic tenancies; landlord remedies for tenant holdover.; Or. Rev. Stat. § 90.392 Termination of tenancy for cause; tenant right to cure violation.</t>
  </si>
  <si>
    <t>Or. Rev. Stat. § 90.155 Service or delivery of written notice.; Or. Rev. Stat. § 90.394 Termination of rental agreement for failure to pay rent.; Or. Rev. Stat. § 90.392 Termination of tenancy for cause; tenant right to cure violation.; Or. Rev. Stat. § 90.392 Termination of tenancy for cause; tenant right to cure violation.</t>
  </si>
  <si>
    <t>Ten days’ notice for nonpayment of rent is required if the notice is given on the 8th day of the rental period or later, whereas 13 days’ notice is required if the notice is given on the fifth, sixth, or seventh days of the rental period.  No notice can be given before the fifth day of the rental period. Or. Rev. Stat. § 90.394 (2). If a notice is served by mail, the minimum period for compliance or termination of tenancy, as appropriate, shall be extended by three days. Or. Rev. Stat. § 90.155 (2). Pursuant to the non-COVID related law that is effective July 1, 2021, the amount of notice required for nonpayment is 3 days or 6 days, depending on when notice is given. Or. Rev. Stat. § 90.394.</t>
  </si>
  <si>
    <t>Or. Rev. Stat. § 90.155 Service or delivery of written notice.; Or. Rev. Stat. § 90.380 Effect of rental of dwelling in violation of building or housing codes; remedy; Or. Rev. Stat. § 90.392 Termination of tenancy for cause; tenant right to cure violation.; Or. Rev. Stat. § 90.405 Effect of tenant keeping unpermitted pet.; Or. Rev. Stat. § 90.396 Acts or omissions justifying termination 24 hours after notice.; Or. Rev. Stat. § 90.398 Termination of rental agreement for drug or alcohol violations.; Or. Rev. Stat. § 90.392 Termination of tenancy for cause; tenant right to cure violation.</t>
  </si>
  <si>
    <t>The notice requirements are as follows: For material breach that cannot be remedied by repairs or payment: 30 days. Or. Rev. Stat. § 90.392;For material breach that can be remedied by repairs or payment: 14 days. Or. Rev. Stat. § 90.392;Nonpayment of utilities or late rent (separate from rent): 30 days. Or. Rev. Stat. § 90.392;Repeat violations within six months of initial violation, 10 days notice and no right to cure, unless it is failure to pay rent. Or. Rev. Stat. § 90.392;Terminating a month-to-month tenancy: 30 days Or. Rev. Stat. § 90.427;Personal injury by tenant or pet, or false information on an application: 1 day notice. Or. Rev. Stat. § 90.396;Outrageous in the extreme acts (certain crimes or offensive conduct): 30 days. Or. Rev. Stat. § 90.396, and;Drug or alcohol violations: 24 hours' notice. Or. Rev. Stat. § 90.398.</t>
  </si>
  <si>
    <t>Or. Rev. Stat. § 90.392 Termination of tenancy for cause; tenant right to cure violation.; Or. Rev. Stat. § 90.394 Termination of rental agreement for failure to pay rent.</t>
  </si>
  <si>
    <t>Or. Rev. Stat. § 90.245 Prohibited provisions in rental agreements; remedy.</t>
  </si>
  <si>
    <t>Or. Rev. Stat. § 90.392 Termination of tenancy for cause; tenant right to cure violation.; Or. Rev. Stat. § 90.392 Termination of tenancy for cause; tenant right to cure violation.; Or. Rev. Stat. § 90.394 Termination of rental agreement for failure to pay rent.</t>
  </si>
  <si>
    <t>Or. Rev. Stat. § 105.130 How action conducted; fees.</t>
  </si>
  <si>
    <t>Or. Rev. Stat. § 105.110 Action for forcible entry or wrongful detainer.</t>
  </si>
  <si>
    <t>Or. Rev. Stat. § 105.135 Service and return of summons; posting; contents; use of facsimile.; Or. Rev. Stat. § 105.135 Service and return of summons; posting; contents; use of facsimile.</t>
  </si>
  <si>
    <t>Or. Rev. Stat. § 105.135 Service and return of summons; posting; contents; use of facsimile.</t>
  </si>
  <si>
    <t>Or. Rev. Stat. § 105.113 Form of summons.; Or. R. Civ. P. 7. Summons</t>
  </si>
  <si>
    <t>Or. Rev. Stat. § 90.370 Tenant counterclaims in action by landlord for possession or rent.; Or. Rev. Stat. § 90.449 Landlord discrimination against victim; exception; tenant defenses and remedies</t>
  </si>
  <si>
    <t>Or. Rev. Stat. § 90.370 Tenant counterclaims in action by landlord for possession or rent.; Or. Rev. Stat. § 90.385 Retaliatory conduct by landlord; tenant remedies and defenses; action for possession in certain cases.; Or. Rev. Stat. § 90.390 Discrimination against tenant or applicant; tenant defense.; Or. Rev. Stat. § 90.449 Landlord discrimination against victim; exception; tenant defenses and remedies; Or. Rev. Stat. § 90.368 Repair of minor habitability defect.</t>
  </si>
  <si>
    <t>Or. Rev. Stat. § 105.111 Stay of eviction for state service member.</t>
  </si>
  <si>
    <t>Or. Rev. Stat. § 19.330 Stays generally</t>
  </si>
  <si>
    <t>Or. Rev. Stat. § 19.330 Stays generally; Or. Rev. Stat. § 19.335 Stay by filing of supersedeas undertaking.</t>
  </si>
  <si>
    <t>Or. Rev. Stat. § 19.335 Stay by filing of supersedeas undertaking.; Or. Rev. Stat. § 19.330 Stays generally</t>
  </si>
  <si>
    <t>Or. Rev. Stat. § 105.151 Enforcement of judgment of restitution; notice of restitution.</t>
  </si>
  <si>
    <t>Or. Rev. Stat. § 105.151 Enforcement of judgment of restitution; notice of restitution.; Or. Rev. Stat. § 105.159 Computation of time before plaintiff may request writ of execution.</t>
  </si>
  <si>
    <t>Or. Rev. Stat. § 105.159 Computation of time before plaintiff may request writ of execution.</t>
  </si>
  <si>
    <t>Or. Rev. Stat. § 90.425 Disposition of personal property abandoned by tenant; notice; sale; limitation on landlord liability; tax cancellation; storage agreements; hazardous property.; Or. Rev. Stat. § 105.158 Service of notice of restitution.</t>
  </si>
  <si>
    <t>Or. Rev. Stat. § 90.425 Disposition of personal property abandoned by tenant; notice; sale; limitation on landlord liability; tax cancellation; storage agreements; hazardous property.</t>
  </si>
  <si>
    <t>Or. Rev. Stat. § 105.163 Setting aside judgment</t>
  </si>
  <si>
    <t>An applicant may apply by motion for an order setting aside the judgment and sealing the official records of the action. A hearing on this motion can be scheduled 30 days after service of the motion on the original plaintiff. Or. Rev. Stat. § 105.163 Setting aside judgment.</t>
  </si>
  <si>
    <t>Tenants must have satisfied any money awards in cases where plaintiff prevailed, including in a judgment by stipulation. Or. Rev. Stat. § 105.163.</t>
  </si>
  <si>
    <t>Palau</t>
  </si>
  <si>
    <t>In Palau, there are no statutes specifically regulating the residential eviction process. Most residential evictions involve a series of written notices, with deadlines ranging from multiple months to a year to vacate the property, followed by a 30-day notice, then the filing of a lawsuit. Eviction trials are rare, and often resolved by agreements between the parties. Please visit the following website for additional information: https://micronesianlegal.org.</t>
  </si>
  <si>
    <t>Pennsylvania</t>
  </si>
  <si>
    <t>68 PA. Cons. Stat. § 250.501. Notice to quit</t>
  </si>
  <si>
    <t>68 PA. Cons. Stat. § 250.102. Definitions; 68 PA. Cons. Stat. § 250.501. Notice to quit</t>
  </si>
  <si>
    <t>68 PA. Cons. Stat. § 398.3. Evictions; 68 PA. Cons. Stat. § 250.501. Notice to quit</t>
  </si>
  <si>
    <t>35 PA. Cons. Stat. § 780-156. Remedies and judicial orders; 68 PA. Cons. Stat. § 250.501. Notice to quit</t>
  </si>
  <si>
    <t>43 PA. Cons. Stat. § 955. Unlawful discriminatory practices; 53 PA. Cons. Stat. § 304. Protection for victims of abuse or crime.</t>
  </si>
  <si>
    <t>For leases of terms that are one year or less, the notice period is 15 days. For leases that are longer than one year, the notice period is 30 days. 68 PA. Cons. Stat. § 250.501(b). Notice is not required when evicting based on occurrence of drug related criminal activity as specified in 35 PA. Cons. Stat. § 780-156. 35 PA. Cons. Stat. § 780-165.</t>
  </si>
  <si>
    <t>68 PA. Cons. Stat. § 250.503. Hearing; judgment; writ of possession; payment of rent by tenant; 68 PA. Cons. Stat. § 250.503. Hearing; judgment; writ of possession; payment of rent by tenant; 68 PA. Cons. Stat. § 250.513. Appeal by tenant to common pleas court</t>
  </si>
  <si>
    <t>68 PA. Cons. Stat. § 250.502. Summons and service</t>
  </si>
  <si>
    <t>For evictions filed regarding removal for drug related crimes, the hearing shall be held within 15 days following the filing of the complaint, but there is no mention of summons requirements. 35 PA. Cons. Stat. § 780-164(a).</t>
  </si>
  <si>
    <t>35 PA. Cons. Stat. § 780-157. Affirmative defense or exemption to a complete eviction; 35 PA. Cons. Stat. § 1700-1. Dwellings unfit for habitation; 68 PA. Cons. Stat. § 250.205. Participation in tenants' association</t>
  </si>
  <si>
    <t>35 PA. Cons. Stat. § 780-157. Affirmative defense or exemption to a complete eviction; 35 PA. Cons. Stat. § 1700-1. Dwellings unfit for habitation; 68 PA. Cons. Stat. § 250.205. Participation in tenants' association; 66 PA. Cons. Stat § 1531. Retaliation by landlord prohibited.</t>
  </si>
  <si>
    <t>68 PA. Cons. Stat. § 250.513. Appeal by tenant to common pleas court</t>
  </si>
  <si>
    <t>Thirty days is required in cases of lease involving a victim of domestic violence. 68 PA. Cons. Stat. § 250.513</t>
  </si>
  <si>
    <t>68 PA. Cons. Stat. § 250.513. Appeal by tenant to common pleas court; 68 PA. Cons. Stat. § 250.513. Appeal by tenant to common pleas court</t>
  </si>
  <si>
    <t>The appeal by the tenant shall operate as a supersedeas only if the tenant pays in cash or bond the amount of any judgment rendered by the lower court or is a victim of domestic violence and pays in cash any rent which becomes due during the court of common pleas proceedings within ten days after the date each payment is due into an escrow account with the prothonotary or the supersedeas shall be summarily terminated. 68 PA. Cons. Stat. § 250.513(b).</t>
  </si>
  <si>
    <t>68 PA. Cons. Stat. § 250.503. Hearing; judgment; writ of possession; payment of rent by tenant</t>
  </si>
  <si>
    <t>51 PA. Cons. Stat. § 7312. Stay of eviction or distress during military service; 51 PA. Cons. Stat. § 7312. Stay of eviction or distress during military service; 35 PA. Cons. Stat. § 780-175. Probationary tenancy</t>
  </si>
  <si>
    <t>In addition to the constable or sheriff, a writ server, which is not defined in the PA Landlord-Tenant Act, may also execute the writ. 68 PA. Cons. Stat. § 250.503 (b). For evictions based on drug-related criminal activity, "[a]ny removal or eviction order issued by a court under this act shall be enforced by the person or entity bringing the action. The appropriate law enforcement agency shall upon the request of the person bringing the action assume responsibility for the actual execution of the removal or eviction." 35 PA. Cons. Stat. § 780-160.</t>
  </si>
  <si>
    <t>68 PA. Cons. Stat. § 250.505a. Disposition of abandoned personal property</t>
  </si>
  <si>
    <t>Landlords must provide written notice to tenant of tenant's rights regarding their property, and then the tenant has ten days from the postmark date to either retrieve the property or to request that the property be stored for an additional thirty days, at tenant's cost. 68 PA. Cons. Stat. § 250.505a(d). If the landlord has knowledge or is notified that a protection from abuse order has been entered for tenant or a member of tenant's immediate family, then the landlord cannot dispose of property for thirty days from the date of notice, with the option for the tenant to request an additional thirty day storage period. 68 PA. Cons. Stat. § 250.505a(h).</t>
  </si>
  <si>
    <t>Puerto Rico</t>
  </si>
  <si>
    <t>32 L. P. R. A. § 2823. Jurisdiction; appearance</t>
  </si>
  <si>
    <t>31 L.P.R.A. § 4066. Causes for dispossession of lessee by lessor; 31 L.P.R.A. § 4052. Obligations of lessee; 31 L.P.R.A. § 4068. Termination of lease by purchaser</t>
  </si>
  <si>
    <t>33 L. P. R. A. § 4819. Illegal discriminations</t>
  </si>
  <si>
    <t>Municipal courts have jurisdiction when the legal claim does not exceed $5000; in all other cases, the Court of First Instance of the Judicial Region will have jurisdiction. 32 L. P. R. A. § 2823.</t>
  </si>
  <si>
    <t>32a L.P.R.A. App. I. § 4.4. Personal service</t>
  </si>
  <si>
    <t>32a L.P.R.A. App. I. § 4.5. Service by edicts and publication thereof</t>
  </si>
  <si>
    <t>32a L.P.R.A. App. I. § 4.2. Form</t>
  </si>
  <si>
    <t>32 L. P. R. A. § 2831. Term to appeal</t>
  </si>
  <si>
    <t>32 L. P. R. A. § 2832. Bond or consignment by defendant upon appeal</t>
  </si>
  <si>
    <t>32a L.P.R.A. App. I § 53.9. Stay of proceedings</t>
  </si>
  <si>
    <t>The appeal will not stay the effects of an appealed judgment, unless the court orders upon its own initiative or upon petition by a party. 32a L.P.R.A. App. I § 53.9.</t>
  </si>
  <si>
    <t>32a L.P.R.A. App. I § 51.3. Proceedings in cases of judgments for specific acts; foreclosure of mortgages and other liens</t>
  </si>
  <si>
    <t>32 L. P. R. A. § 2836. Periods for eviction after judgment</t>
  </si>
  <si>
    <t>32a L.P.R.A. App. I § 51.5. Manner of execution</t>
  </si>
  <si>
    <t>When the family is financially insolvent, the term for eviction shall be 20 days counted from the date the notice is served. No eviction of any family of financial insolvency can be carried out unless an official of the Department of Family and the Department of Housing is present to ensure the physical and emotional safety of the family. 32 L. P. R. A. § 2836.Writ of executions obtained under summary proceedings may not be executed on weekends, holidays, or after working hours, unless urgency is proved. 32a L.P.R.A. App. I § 51.5.</t>
  </si>
  <si>
    <t>32a L.P.R.A. App. I § 51.1. Time for executing</t>
  </si>
  <si>
    <t>32 L. P. R. A. § 2837. Ejectment by the marshall</t>
  </si>
  <si>
    <t>Rhode Island</t>
  </si>
  <si>
    <t>R.I. Gen. Laws § 34-18-7. Application; R.I. Gen. Laws § 34-18-8. Exclusions from application of chapter; R.I. Gen. Laws § 34-18-9. Jurisdiction</t>
  </si>
  <si>
    <t>R.I. Gen. Laws § 34-18-11. Definitions; R.I. Gen. Laws § 34-18-11. Definitions; R.I. Gen. Laws § 31-44-1. Definitions</t>
  </si>
  <si>
    <t>R.I. Gen. Laws § 31-44-1. Definitions; R.I. Gen. Laws § 34-18-11. Definitions; R.I. Gen. Laws § 34-18-11. Definitions</t>
  </si>
  <si>
    <t>R.I. Gen. Laws § 34-18-35. Eviction for nonpayment of rent; R.I. Gen. Laws § 34-18-36. Eviction for noncompliance with rental agreement; R.I. Gen. Laws § 34-18-36. Eviction for noncompliance with rental agreement; R.I. Gen. Laws § 34-18-24. Tenant to maintain dwelling unit; R.I. Gen. Laws § 34-18-24. Tenant to maintain dwelling unit; R.I. Gen. Laws § 34-18-24. Tenant to maintain dwelling unit; R.I. Gen. Laws § 34-18-24. Tenant to maintain dwelling unit; R.I. Gen. Laws § 34-18-24. Tenant to maintain dwelling unit; R.I. Gen. Laws § 34-18-24. Tenant to maintain dwelling unit; R.I. Gen. Laws § 34-18-38. Eviction for unlawfully holding over after termination or expiration of tenancy; R.I. Gen. Laws § 34-18-46. Retaliatory conduct prohibited</t>
  </si>
  <si>
    <t>R.I. Gen. Laws § 34-18-35. Eviction for nonpayment of rent; R.I. Gen. Laws § 34-18-36. Eviction for noncompliance with rental agreement; R.I. Gen. Laws § 34-18-35. Eviction for nonpayment of rent</t>
  </si>
  <si>
    <t>Criminal breach cannot be cured. Cure is not required to be accepted for repeat violations within 6 months' time. R.I. Gen. Laws § 34-18-36</t>
  </si>
  <si>
    <t>R.I. Gen. Laws § 34-18-46. Retaliatory conduct prohibited; R.I. Gen. Laws § 34-18-46. Retaliatory conduct prohibited; R.I. Gen. Laws § 34-18-34. Tenant’s remedies for unlawful ouster, exclusion, or diminution of services</t>
  </si>
  <si>
    <t>R.I. Gen. Laws § 34-18-41. Waiver of landlord’s right to terminate</t>
  </si>
  <si>
    <t>R.I. Gen. Laws § 34-37-4 Unlawful housing practices; R.I. Gen. Laws § 34-37-2 Right to equal housing opportunities – Civil rights</t>
  </si>
  <si>
    <t>R.I. Gen. Laws § 34-18-38.2. Just cause needed for eviction of foreclosed residential property tenants</t>
  </si>
  <si>
    <t>Notice for properties in foreclosure is longer than some required notice periods but shorter than others. R.I. Gen. Laws § 34-18-38.2</t>
  </si>
  <si>
    <t>R.I. Gen. Laws § 34-18-28. Noncompliance by the landlord in general; R.I. Gen. Laws § 34-18-35. Eviction for nonpayment of rent; R.I. Gen. Laws § 34-18-36. Eviction for noncompliance with rental agreement; R.I. Gen. Laws § 34-18-36. Eviction for noncompliance with rental agreement; R.I. Gen. Laws § 34-18-37. Termination of periodic tenancy</t>
  </si>
  <si>
    <t>R.I. Gen. Laws § 34-18-35. Eviction for nonpayment of rent</t>
  </si>
  <si>
    <t>R.I. Gen. Laws § 34-18-36. Eviction for noncompliance with rental agreement; R.I. Gen. Laws § 34-18-36. Eviction for noncompliance with rental agreement; R.I. Gen. Laws § 34-18-37. Termination of periodic tenancy; R.I. Gen. Laws § 34-18-37. Termination of periodic tenancy</t>
  </si>
  <si>
    <t>For material breach of lease or statutory obligations 21 days' notice is required. R.I. Gen. Laws § 34-18-36. For terminating a month-to-month tenancy, 30 days is required. R.I. Gen. Laws § 31-44-2. For terminating a year-to-year tenancy, 3 months' notice is required. No notice is required for certain criminal activity/nuisance. R.I. Gen. Laws § 31-44-2.</t>
  </si>
  <si>
    <t>R.I. Gen. Laws § 34-18-36. Eviction for noncompliance with rental agreement; R.I. Gen. Laws § 34-18-36. Eviction for noncompliance with rental agreement; R.I. Gen. Laws § 34-18-36. Eviction for noncompliance with rental agreement</t>
  </si>
  <si>
    <t>R.I. Gen. Laws § 34-18-17. Prohibited provisions in rental agreements</t>
  </si>
  <si>
    <t>R.I. Gen. Laws § 34-18-9. Jurisdiction</t>
  </si>
  <si>
    <t>R.I. Gen. Laws § 34-18-10. Service of process for actions pursuant to chapter; Rhode Island District Court Rule 4. Process, attachment, trustee process, arrest</t>
  </si>
  <si>
    <t>Personal service or delivery to suitable person at dwelling is permitted for nonpayment actions, though mail is not permitted in evictions for reasons other than nonpayment. R.I. District Court Rule 4(d)(1). Mail must be in conjunction with personal service, or delivery to premises, for evictions relating to nonpayment of rent. R.I. Gen. Laws § 34-18-10.</t>
  </si>
  <si>
    <t>R.I. Gen. Laws § 34-18-10. Service of process for actions pursuant to chapter</t>
  </si>
  <si>
    <t>Secondary service only applies to nonpayment of rent. For all other causes, no secondary service is specified. R.I. Gen. Laws § 34-18-10.</t>
  </si>
  <si>
    <t>R.I. Gen. Laws § 34-18-35. Eviction for nonpayment of rent; R.I. Gen. Laws § 34-18-36. Eviction for noncompliance with rental agreement</t>
  </si>
  <si>
    <t>A tenant is required to respond before a hearing for evictions based on material breach, statutory tenant obligations, criminal activity, nuisance, and holdover (must be filed 20 days after service). R.I. Gen. Laws § 34-18-36. A tenant is not required to respond for evictions based on nonpayment of rent. R.I. Gen. Laws § 34-18-35.</t>
  </si>
  <si>
    <t>Five days notice is required for nonpayment only. Notice is not specified for reasons other than nonpayment. R.I. Gen. Laws § 34-18-35.</t>
  </si>
  <si>
    <t>R.I. Gen. Laws § 34-18-56. Notice and complaint forms; R.I. Gen. Laws § 34-18-56. Notice and complaint forms; R.I. Gen. Laws § 34-18-56. Notice and complaint forms</t>
  </si>
  <si>
    <t>Tenant can cure nonpayment after filing but before hearing only if tenant had not received a notice of nonpayment in the 6 months prior to the action. R.I. Gen. Laws § 34-18-41.</t>
  </si>
  <si>
    <t>R.I. Gen. Laws § 34-18-56. Notice and complaint forms; R.I. Gen. Laws § 34-37-2 Right to equal housing opportunities – Civil rights; R.I. Gen. Laws § 34-37-4 Unlawful housing practices; R.I. Gen. Laws § 34-18-46. Retaliatory conduct prohibited; R.I. Gen. Laws § 34-18-32 Landlord’s noncompliance as defense to action for possession or rent; R.I. Gen. Laws § 34-18-22. Landlord to maintain premises; R.I. Gen. Laws § 34-18-34. Tenant’s remedies for unlawful ouster, exclusion, or diminution of services</t>
  </si>
  <si>
    <t>R.I. Gen. Laws § 34-37-2 Right to equal housing opportunities – Civil rights; R.I. Gen. Laws § 34-37-4 Unlawful housing practices; R.I. Gen. Laws § 34-18-46. Retaliatory conduct prohibited; R.I. Gen. Laws § 34-18-46. Retaliatory conduct prohibited; R.I. Gen. Laws § 34-18-32 Landlord’s noncompliance as defense to action for possession or rent; R.I. Gen. Laws § 34-18-41. Waiver of landlord’s right to terminate; R.I. Gen. Laws § 34-18-41. Waiver of landlord’s right to terminate; R.I. Gen. Laws § 34-18-56. Notice and complaint forms; R.I. Gen. Laws § 34-18-35. Eviction for nonpayment of rent</t>
  </si>
  <si>
    <t>R.I. Gen. Laws § 9-12-10.1. Claim of appeal to superior court in landlord tenant actions</t>
  </si>
  <si>
    <t>R.I. Gen. Laws § 9-12-12. Appeal bond of defendant in action for possession of commercial or other tenements let</t>
  </si>
  <si>
    <t>R.I. Gen. Laws § 34-18-49. Payment of rent on stay of execution</t>
  </si>
  <si>
    <t>R.I. Gen. Laws § 34-18-48. Execution</t>
  </si>
  <si>
    <t>South Carolina</t>
  </si>
  <si>
    <t>S.C. Code § 27-40-110. Territorial application</t>
  </si>
  <si>
    <t>S.C. Code § 27-47-110. Applicability of this chapter and Chapter 40 of Title 27; S.C. Code § 27-40-210. General definitions</t>
  </si>
  <si>
    <t>S.C. Code § 27-47-110. Applicability of this chapter and Chapter 40 of Title 27; S.C. Code § 27-47-530. Grounds for eviction; notice of eviction; sale of manufactured home left on lot following eviction.​</t>
  </si>
  <si>
    <t>S.C. Code § 27-37-10. Grounds for ejectment of tenant; S.C. Code § 27-40-710. Noncompliance with rental agreement; failure to pay rent; removal of evicted tenant’s personal property; S.C. Code § 27-40-770. Periodic tenancy; holdover remedies; S.C. Code § 27-40-770. Periodic tenancy; holdover remedies; S.C. Code § 27-40-910. Retaliatory conduct prohibited; S.C. Code § 27-40-510. Tenant to maintain dwelling unit.; S.C. Code § 27-40-510. Tenant to maintain dwelling unit.; S.C. Code § 27-40-540. Tenant to use and occupy.</t>
  </si>
  <si>
    <t>S.C. Code § 27-40-710. Noncompliance with rental agreement; failure to pay rent; removal of evicted tenant’s personal property; S.C. Code § 27-40-710. Noncompliance with rental agreement; failure to pay rent; removal of evicted tenant’s personal property</t>
  </si>
  <si>
    <t>S.C. Code § 27-40-660. Tenant’s remedies for landlord’s unlawful ouster or exclusion</t>
  </si>
  <si>
    <t>S.C. Code § 27-37-150. Accrual of rent after institution of proceedings.</t>
  </si>
  <si>
    <t>S.C. Code Ann. Regs. 65-211 Discriminatory Housing Practices</t>
  </si>
  <si>
    <t>S.C. Code § 27-37-10. Grounds for ejectment of tenant; S.C. Code § 27-40-710. Noncompliance with rental agreement; failure to pay rent; removal of evicted tenant’s personal property; S.C. Code § 27-40-770. Periodic tenancy; holdover remedies; S.C. Code § 27-40-710. Noncompliance with rental agreement; failure to pay rent; removal of evicted tenant’s personal property</t>
  </si>
  <si>
    <t>S.C. Code § 27-40-710. Noncompliance with rental agreement; failure to pay rent; removal of evicted tenant’s personal property; S.C. Code § 27-37-10. Grounds for ejectment of tenant</t>
  </si>
  <si>
    <t>S.C. Code § 27-40-710. Noncompliance with rental agreement; failure to pay rent; removal of evicted tenant’s personal property; S.C. Code § 27-40-770. Periodic tenancy; holdover remedies; S.C. Code § 27-40-710. Noncompliance with rental agreement; failure to pay rent; removal of evicted tenant’s personal property</t>
  </si>
  <si>
    <t>Fourteen days' notice is required for termination based on noncompliance with the rental agreement or statutory obligations, or for nuisance activity. S.C. Code § 27-40-710(A). However, if a tenant’s noncompliance materially affects health and safety, and the situation is an emergency, the landlord may evict the tenant sooner than 14 days if the tenant fails to comply as promptly as conditions require.  S.C. Code § 27-40-720(b). Thirty days' notice is required for termination of a month-to-month tenancy. S.C. Code § 27-40-770(b). The amount of notice is not clearly specified for termination for criminal activity. S.C. Code § 27-40-710(A), (B).</t>
  </si>
  <si>
    <t>S.C. Code § 27-40-330. Prohibited provisions in rental agreements.; S.C. Code § 27-40-710. Noncompliance with rental agreement; failure to pay rent; removal of evicted tenant’s personal property</t>
  </si>
  <si>
    <t>For nonpayment of rent, the notice requirement can be fulfilled by including language in the lease stating: “IF YOU DO NOT PAY YOUR RENT ON TIME - This is your notice. If you do not pay your rent within five days of the due date, the landlord can start to have you evicted. You will get no other notice as long as you live in this rental unit.” S.C. Code § 27-40-710.</t>
  </si>
  <si>
    <t>S.C. Code § 8-21-1010. Schedule of fees and costs to be collected by magistrates; S.C. Code § 22-3-340. Assessments on filings</t>
  </si>
  <si>
    <t>S.C. Code § 27-37-20. Ejectment proceedings</t>
  </si>
  <si>
    <t>S.C. Code § 27-37-30. Service of rule; posting and mailing requirements; S.C. Rules of Magistrates Court, Rule 6. Summons; Service; S.C. Rules of Magistrates Court, Rule 6. Summons; Service; S.C. Rules of Magistrates Court, Rule 6. Summons; Service</t>
  </si>
  <si>
    <t>S.C. Code § 27-37-30. Service of rule; posting and mailing requirements</t>
  </si>
  <si>
    <t>S.C. Code § 27-40-910. Retaliatory conduct prohibited; S.C. Rules of Magistrates Court, Rule 6. Summons; Service; S.C. Code § 27-37-40. Tenant ejected on failure to show cause; S.C. Code § 27-37-20. Ejectment proceedings</t>
  </si>
  <si>
    <t>S.C. Rules of Magistrates Court, Rule 6. Summons; Service; S.C. Code § 27-37-40. Tenant ejected on failure to show cause</t>
  </si>
  <si>
    <t>S.C. Rules of Magistrates Court, Rule 6. Summons; Service</t>
  </si>
  <si>
    <t>S.C. Rules of Magistrates Court, Rule 6. Summons; Service; S.C. Rules of Magistrates Court, Rule 6. Summons; Service; S.C. Rules of Magistrates Court, Rule 5. Complaint</t>
  </si>
  <si>
    <t>S.C. Code § 27-40-640. Landlord’s noncompliance as defense to action for possession or rent.; S.C. Code § 27-40-660. Tenant’s remedies for landlord’s unlawful ouster or exclusion; S.C. Code § 27-40-910. Retaliatory conduct prohibited</t>
  </si>
  <si>
    <t>S.C. Code § 27-40-640. Landlord’s noncompliance as defense to action for possession or rent.; S.C. Code § 27-40-910. Retaliatory conduct prohibited; S.C. Code § 27-40-440. Landlord to maintain premises.; S.C. Code § 27-40-660. Tenant’s remedies for landlord’s unlawful ouster or exclusion</t>
  </si>
  <si>
    <t>Rebuttals concerning repairs and landlord noncompliance only act as defenses in evictions for nonpayment of rent. S.C. Code § 27-40-640(a). The tenant must have fulfilled certain notice requirements in order to utilize failure of landlord to fulfill obligations as a defense in an action for nonpayment of rent. S.C. Code § 27-40-640(b).</t>
  </si>
  <si>
    <t>S.C. Code § 27-37-120. Appeal; S.C. Rules of Magistrates Court, Rule 18. Appeals.</t>
  </si>
  <si>
    <t>S.C. Code § 27-37-130. Bond required to stay ejectment on appeal; S.C. Code § 27-40-800. Undertaking on appeal and order staying execution</t>
  </si>
  <si>
    <t>S.C. Code § 27-37-130. Bond required to stay ejectment on appeal; S.C. Code § 27-40-800. Undertaking on appeal and order staying execution; S.C. Code § 27-40-800. Undertaking on appeal and order staying execution</t>
  </si>
  <si>
    <t>S.C. Code § 27-40-800. Undertaking on appeal and order staying execution</t>
  </si>
  <si>
    <t>A tenant does not explicitly have to request the stay, but must pay a bond and sign an undertaking to receive a stay. S.C. Code § 27-37-130, § 27-40-800(f)(1).</t>
  </si>
  <si>
    <t>S.C. Code § 27-37-40. Tenant ejected on failure to show cause; S.C. Code § 27-37-100. Effect of verdict for plaintiff; S.C. Code § 27-40-710. Noncompliance with rental agreement; failure to pay rent; removal of evicted tenant’s personal property</t>
  </si>
  <si>
    <t>S.C. Code § 27-37-100. Effect of verdict for plaintiff</t>
  </si>
  <si>
    <t>The sheriff or constable may exercise discretion in delaying dispossession of ill or elderly tenants. S.C. Code § 27-37-160.</t>
  </si>
  <si>
    <t>S.C. Code § 27-37-100. Effect of verdict for plaintiff; S.C. Code § 27-37-160. Execution of writ of ejectment</t>
  </si>
  <si>
    <t>The writ can be executed 24 hours after it is delivered to the tenant or posted to premises. S.C. Code § 27-37-160.</t>
  </si>
  <si>
    <t>S.C. Code § 27-37-160. Execution of writ of ejectment</t>
  </si>
  <si>
    <t>Although both entities can execute the writ, only the deputy sheriff (not the constable) can enter the premises by force. S.C. Code § 27-37-160.</t>
  </si>
  <si>
    <t>S.C. Code § 27-40-710. Noncompliance with rental agreement; failure to pay rent; removal of evicted tenant’s personal property</t>
  </si>
  <si>
    <t>A landlord can immediately place property on the street or highway for trash collection (and the trash collection can pick it up at any time during its normal course of trash collection), or the landlord can schedule pickup 48 hours later. S.C. Code § 27-40-710(D).</t>
  </si>
  <si>
    <t>South Dakota</t>
  </si>
  <si>
    <t>S.D. Codified Laws § 21-16-1. Grounds for maintenance of action.; S.D. Codified Laws § 43-32-18. Termination of lease by landlord before end of agreed term--Use of premises by tenant contrary to agreement--Neglect of tenant to make repairs.; S.D. Codified Laws § 43-32-36. Eviction for false claims of disability requiring service animal or fraudulent documentation—Damages.</t>
  </si>
  <si>
    <t>S.D. Codified Laws § 43-32-31. Notice to vacate and remove mobile or manufactured home from leased property.</t>
  </si>
  <si>
    <t>S.D. Codified Laws § 43-32-6. Obligations of lessor of real property--Tenant's remedies against lessor.; S.D. Codified Laws § 43-32-28. Retaliatory conduct--Remedies--Attorney's fees.</t>
  </si>
  <si>
    <t>S.D. Codified Laws § 20-13-20. Unfair or discriminatory housing practices by owner or agent.; S.D. Codified Laws § 43-32-18.1. Eviction of tenant—Limitations.</t>
  </si>
  <si>
    <t>S.D. Codified Laws § 21-16-2. Notice to quit required before commencement of proceedings--Service and return.</t>
  </si>
  <si>
    <t>S.D. Codified Laws § 21-16-1. Grounds for maintenance of action.; S.D. Codified Laws § 21-16-2. Notice to quit required before commencement of proceedings--Service and return.</t>
  </si>
  <si>
    <t>S.D. Codified Laws § 21-16-3. Jurisdiction of courts.</t>
  </si>
  <si>
    <t>S.D. Codified Laws § 15-6-4(d). Personal service of summons.; S.D. Codified Laws §15-6-4(e). Service by leaving copy with resident of defendant's dwelling.; S.D. Codified Laws § 21-16-6. Verified complaint--Service with summons—Procedure.</t>
  </si>
  <si>
    <t>S.D. Codified Laws § 21-16-6. Verified complaint--Service with summons—Procedure.; S.D. Codified Laws § 21-16-6.1. Service by publication—Exemption.</t>
  </si>
  <si>
    <t>S.D. Codified Laws § 15-6-4(a). Summons—Form.</t>
  </si>
  <si>
    <t>S.D. Codified Laws § 21-16-7. Time for appearance by defendant.</t>
  </si>
  <si>
    <t>The time for appearance and pleading shall be four days from the time of service on the defendant or thirty days after the publication of service under § 21-16-6.1, whichever occurs sooner. S.D. Codified Laws § 21-16-7.</t>
  </si>
  <si>
    <t>S.D. Codified Laws § 43-32-27. Cause of action against lessor for retaliatory conduct.</t>
  </si>
  <si>
    <t>S.D. Codified Laws § 21-16-12. Time of serving execution.</t>
  </si>
  <si>
    <t>S.D. Codified Laws § 43-32-25. Small amount of tenant's property left on premises presumed abandoned--Disposal by lessor.; S.D. Codified Laws § 43-32-26. Storage of tenant's valuable property left on premises--Lien--Disposal as abandoned after waiting period.</t>
  </si>
  <si>
    <t>For property reasonably valuing $500 or less, the landlord must wait ten days before disposing of the property. S.D. Codified Laws § 43-32-25. For property reasonably valuing more than $500, the landlord must wait 30 days before disposing of the property. S.D. Codified Laws § 43-32-26.</t>
  </si>
  <si>
    <t>Tennessee</t>
  </si>
  <si>
    <t>Tenn. Code § 29-15-101. Alternative actions.; Tenn. Code § 66-7-109. Notice of termination by landlord.; Tenn. Code § 66-28-505. Noncompliance by tenant —Failure to pay rent.</t>
  </si>
  <si>
    <t>Tenn. Code § 66-28-201. Terms and conditions.</t>
  </si>
  <si>
    <t>Late fees are regulated in counties that have a population of more than 75,000. Tenn. Code § 66-28-201(d); Tenn. Code § 66-28-102 (a).</t>
  </si>
  <si>
    <t>Nonpayment of rent, Material breach , Criminal activity, Property is uninhabitable, Remaining on property after expiration of lease, Statutory tenant obligations, Endangering property, Endangering another person, Refusal to allow landlord lawful access to unit, Committing domestic violence</t>
  </si>
  <si>
    <t>Tenn. Code § 66-7-105. Obscene bookstores, movie houses and live performances.; Tenn. Code § 66-7-107. Termination for knowing controlled substance or prostitution violations.; Tenn. Code § 68-111-105. Retaliatory eviction prohibited —Vacating during repairs —Premises not repairable.; Tenn. Code § 29-18-104. Unlawful detainer defined.; Tenn. Code § 66-28-505. Noncompliance by tenant —Failure to pay rent.; Tenn. Code § 66-28-505. Noncompliance by tenant —Failure to pay rent.; Tenn. Code § 66-28-517. Termination by landlord for violence or threats to health, safety, or welfare of persons or property.; Tenn. Code § 66-28-517. Termination by landlord for violence or threats to health, safety, or welfare of persons or property.; Tenn. Code § 66-28-513. Abuse of access; remedies.; Tenn. Code § 66-7-109. Notice of termination by landlord.; Tenn. Code § 66-28-506. Failure of tenant to maintain dwelling.</t>
  </si>
  <si>
    <t>Tenn. Code § 66-7-109. Notice of termination by landlord.; Tenn. Code § 66-28-505. Noncompliance by tenant —Failure to pay rent.; Tenn. Code § 66-28-508. Waiver of landlord's right to terminate.; Tenn. Code § 66-28-506. Failure of tenant to maintain dwelling.</t>
  </si>
  <si>
    <t>A breach may be cured if it is remediable. Additionally, the landlord is not required to accept the tenant's cure if substantially the same act or omission which constituted a prior noncompliance of which notice was given recurs within six (6) months. Tenn. Code § 66-7-109(a)(2); Tenn. Code § 66-28-505.</t>
  </si>
  <si>
    <t>Tenn. Code § 66-28-501. Noncompliance with rental agreement by landlord.; Tenn. Code § 66-28-504. Unlawful ouster, exclusion, or diminution of service.; Tenn. Code § 66-28-511. Landlord recovery of possession.</t>
  </si>
  <si>
    <t>These remedies are available to tenants living in counties that have a population of more than 75,000. Tenn. Code § 66-28-501(a); Tenn. Code § 66-28-504; Tenn. Code § 66-28-102(a).</t>
  </si>
  <si>
    <t>Tenn. Code § 66-28-508. Waiver of landlord's right to terminate.</t>
  </si>
  <si>
    <t>A landlord in a county with a population of more than 75,000 waives their right to evict by accepting payment of rent, but the law does not specify whether acceptance of full or partial payment is required for the waiver. Tenn. Code §66-28-508; Tenn. Code § 66-28-102(a).</t>
  </si>
  <si>
    <t>Tenn. Code § 66-7-104. Physically disabled persons; housing access.; Tenn. Code § 4-21-601. Discriminatory housing practices generally.</t>
  </si>
  <si>
    <t>Tenn. Code § 66-7-109. Notice of termination by landlord.; Tenn. Code § 66-28-505. Noncompliance by tenant —Failure to pay rent.</t>
  </si>
  <si>
    <t>In counties with a population of more than 75,000, if substantially the same act or omission which constituted a prior noncompliance of which notice was given recurs within six (6) months, the landlord may terminate the rental agreement upon at least seven (7) days' written notice. Tenn. Code § 66-28-505(a)(2)(B); Tenn. Code § 66-28-102(a).</t>
  </si>
  <si>
    <t>Tenn. Code § 66-7-109. Notice of termination by landlord.; Tenn. Code § 66-7-109. Notice of termination by landlord.; Tenn. Code § 66-28-505. Noncompliance by tenant —Failure to pay rent.; Tenn. Code § 66-28-512. Termination of periodic tenancy —Holdover remedies.; Tenn. Code § 66-28-517. Termination by landlord for violence or threats to health, safety, or welfare of persons or property.; Tenn. Code § 66-7-109. Notice of termination by landlord.</t>
  </si>
  <si>
    <t>Three days' notice is required for terminations of tenancies in other counties involving violent acts, drug-related criminal activity, or conduct that endangers another person or property. Tenn. Code § 66-7-109(d); Tenn. Code § 66-28-517(a). Generally, fourteen days' notice is required for termination based on damage to premises and violent acts that threaten to be a real and present danger to the health, safety or welfare of the life or property of other tenants, landlord, or others. Tenn. Code § 66-7-109(a)(1); Tenn. Code § 66-28-505(a)(2). However, in counties with a population of more than 75,000, the landlord may terminate the lease upon seven days' notice if the landlord has given the tenant notice of the same noncompliance within the past 6 months. Tenn. Code § 66-28-505(a)(2)(B); Tenn. Code § 66-28-102(a). Also in such counties, thirty days' notice is required for termination of a month-to-month tenancy. Tenn. Code § 66-28-512. In all other counties, thirty days' notice is required for unspecified defaults in the lease agreement. Tenn. Code § 66-7-109(b). No notice to quit is required for unlawful entry and detainer. Tenn. Code § 29-18-112.</t>
  </si>
  <si>
    <t>Tenn. Code § 66-28-517. Termination by landlord for violence or threats to health, safety, or welfare of persons or property.</t>
  </si>
  <si>
    <t>In counties with a population of more than 75,000, the notice for termination based on behavior that threatens the health, safety, or welfare of the life or property of other people must contain the reason for eviction. Tenn. Code § 66-28-517(b); Tenn. Code § 66-28-102(a).</t>
  </si>
  <si>
    <t>In counties with a population of more than 75,000, notice is specifically waived upon the nonpayment of rent by the tenant only if such a waiver is provided for in a written rental agreement. Tenn. Code § 66-28-201(c); Tenn. Code § 66-28-102(a).</t>
  </si>
  <si>
    <t>Tenn. Code § 8-21-401. Schedule of fees.; Tenn. Code § 8-21-401. Schedule of fees.; Tenn. Code § 8-21-401. Schedule of fees.</t>
  </si>
  <si>
    <t>Tenn. Code § 29-18-108. Original jurisdiction of circuit court.; Tenn. Code § 29-18-107. Jurisdiction of general sessions judge.; Tenn. Code § 66-28-105. Jurisdiction and service of process.</t>
  </si>
  <si>
    <t>Tenn. Code § 29-18-115. Method of serving summons.; Tenn. Code § 29-18-115. Method of serving summons.; Tenn. Code § 29-18-115. Method of serving summons.</t>
  </si>
  <si>
    <t>Tenn. Code § 29-18-115. Method of serving summons.</t>
  </si>
  <si>
    <t>Tenn. Code § 29-18-117. Time of trial.</t>
  </si>
  <si>
    <t>Tenn. Code § 29-18-112. Form of warrant.; Tenn. Code § 29-18-114. Defects in proceedings.</t>
  </si>
  <si>
    <t>Tenn. Code § 66-7-109. Notice of termination by landlord.; Tenn. Code § 66-28-502. Essential services; failure to supply.</t>
  </si>
  <si>
    <t>Landlord noncompliance with statutory duty, Tenant experienced domestic violence, Property is uninhabitable, Tenant lawfully deducted costs from rent, Tenant lawfully withheld rent, Landlord committed breach</t>
  </si>
  <si>
    <t>Tenn. Code § 66-7-109. Notice of termination by landlord.; Tenn. Code § 66-28-502. Essential services; failure to supply.; Tenn. Code § 66-28-503. Damage; fire or casualty.; Tenn. Code § 66-28-504. Unlawful ouster, exclusion, or diminution of service.; Tenn. Code § 66-28-505. Noncompliance by tenant —Failure to pay rent.; Tenn. Code § 66-28-513. Abuse of access; remedies.; Tenn. Code § 66-28-517. Termination by landlord for violence or threats to health, safety, or welfare of persons or property.</t>
  </si>
  <si>
    <t>Tenn. Code § 29-18-129. Certiorari and supersedeas to circuit court.</t>
  </si>
  <si>
    <t>Tenn. Code § 29-18-129. Certiorari and supersedeas to circuit court.; Tenn. Code § 29-18-130. Immediate execution of writ of possession —Bond pending appeal.; Tenn. R. Civ. P. 62.05. Bond for Stay.</t>
  </si>
  <si>
    <t>Tenn. Code § 29-15-124. Disposition of contents on execution.; Tenn. Code § 29-15-114. Writ of possession.</t>
  </si>
  <si>
    <t>Tenn. Code § 29-18-126. Delay before execution.</t>
  </si>
  <si>
    <t>Tenn. Code § 29-18-130. Immediate execution of writ of possession —Bond pending appeal.</t>
  </si>
  <si>
    <t>Tenn. Code § 29-15-124. Disposition of contents on execution.; Tenn. Code § 29-18-127. Form of execution and writ —Disposition of personal property following defendant's removal from property.</t>
  </si>
  <si>
    <t>Texas</t>
  </si>
  <si>
    <t>Tex. Property Code § 24.002. Forcible Detainer.</t>
  </si>
  <si>
    <t>Tex. Property Code § 24.002. Forcible Detainer.; Tex. Property Code § 94.001. Definitions.</t>
  </si>
  <si>
    <t>Tex. Property Code § 94.001. Definitions.</t>
  </si>
  <si>
    <t>Tex. Property Code § 94.205. Termination and Eviction for Violation of Lease.</t>
  </si>
  <si>
    <t>Tex. Property Code § 92.019. Late Payment of Rent; Fees.</t>
  </si>
  <si>
    <t>Tex. Property Code § 92.332. Nonretaliation.; Tex. Property Code § 91.003. Termination of Lease Because of Public Indecency Conviction.; Tex. Property Code § 94.206. Termination and Eviction for Nonpayment of Rent.</t>
  </si>
  <si>
    <t>Tex. Property Code § 94.206. Termination and Eviction for Nonpayment of Rent.</t>
  </si>
  <si>
    <t>Tex. Property Code § 92.0081. Removal of Property and Exclusion of Residential Tenant.</t>
  </si>
  <si>
    <t>Tex. Property Code § 92.015. Tenant’s Right to Summon Police or Emergency Assistance.; Tex. Property Code § 301.021. Sale or Rental</t>
  </si>
  <si>
    <t>Tex. Property Code § 24.005. Notice to Vacate Prior to Filing Eviction Suit.</t>
  </si>
  <si>
    <t>Tex. Property Code § 24.005. Notice to Vacate Prior to Filing Eviction Suit.; Tex. Property Code § 94.206. Termination and Eviction for Nonpayment of Rent.</t>
  </si>
  <si>
    <t>Tenants under a written lease or oral rental agreement may contract for a shorter or longer notice period. Tex. Property Code § 24.005(a). A monthly or month to month tenancy however may have a signed agreement that the notice requirement may be waived completely. Tex. Property Code § 91.001(e)(1).</t>
  </si>
  <si>
    <t>Tex. Local Gov't Code § § 118.121. Fee Schedule</t>
  </si>
  <si>
    <t>Tex. Property Code § 24.004. Jurisdiction; Dismissal.</t>
  </si>
  <si>
    <t>Tex. R. Civ. P. 510.4. Issuance, Service, and Return of Citation.</t>
  </si>
  <si>
    <t>Tex. Property Code § 24.0051. Procedures Applicable in Suit to Evict and Recover Unpaid Rent.; Tex. R. Civ. P. 510.4. Issuance, Service, and Return of Citation.</t>
  </si>
  <si>
    <t>Tex. Property Code § 92.335. Eviction Suits.</t>
  </si>
  <si>
    <t>Tex. Property Code § 92.335. Eviction Suits.; Tex. Property Code § 94.256. Eviction Suits.</t>
  </si>
  <si>
    <t>Tex. R. Civ. P. 510.13. Writ of Possession on Appeal.</t>
  </si>
  <si>
    <t>Tex. Property Code § 24.007. Appeal.; Tex. Property Code § 24.0053. Payment of Rent During Appeal of Eviction.</t>
  </si>
  <si>
    <t>Tenant must pay supersedeas bond. Tex. Property Code §§ 24.007, 24.0053</t>
  </si>
  <si>
    <t>Tex. Property Code § 24.0061. Writ of Possession.</t>
  </si>
  <si>
    <t>For nonpayment of rent, execution may not be executed before the 6th day after the writ is issued in cases of nonpayment of rent. Tex. Property Code § 24.0054. Immediate possession may be issued if plaintiff files for immediate possession and where judgment is rendered by default. Tex. R. Civ. P. 510.5</t>
  </si>
  <si>
    <t>United States Virgin Islands</t>
  </si>
  <si>
    <t>28 Virgin Islands Code § 840. Grounds for recovery of possession; proof and defenses.</t>
  </si>
  <si>
    <t>14 Virgin Islands Code § 1623. Knowingly leasing property for purposes of prostitution.; 28 Virgin Islands Code § 334. Action for waste; treble damages, forfeiture, and eviction.; 28 Virgin Islands Code § 782. Action for forcible entry or detainer.; 28 Virgin Islands Code § 840. Grounds for recovery of possession; proof and defenses.</t>
  </si>
  <si>
    <t>28 Virgin Islands Code § 292 provides that when a tenant fails to pay rent, "the landlord has a subsisting right to reenter for such a failure, and may bring action to recover the possession of such property, and such action is equivalent to a demand of the rent and a reentry upon the property." However, this provision is suspended while the U.S. Virgin Islands's Rent Control Act (28 Virgin Islands Code §§ 831-846), which was passed in response to a housing crisis in the mid-20th century, remains in effect. As of January 1st, 2021, the Rent Control Act remains in effect.</t>
  </si>
  <si>
    <t>28 Virgin Islands Code § 292 provides that a tenant may cure an eviction for nonpayment of rent by paying the rent due, plus interest and the costs of the action. However, this provision is suspended while the U.S. Virgin Islands's Rent Control Act (28 Virgin Islands Code §§ 831-846), which was passed in response to a housing crisis in the mid-20th century, remains in effect. As of January 1st, 2021, the Rent Control Act remains in effect.</t>
  </si>
  <si>
    <t>28 Virgin Islands Code § 842. Use of premises after recovery; re-occupancy by tenant; penalties.; 28 Virgin Islands Code § 844. Penalties.</t>
  </si>
  <si>
    <t>28 Virgin Islands Code § 753. Prohibited provisions in lease agreement regarding domestic violence; release from rental agreement.; 10 Virgin Islands Code § 64. Unlawful discriminatory practices.</t>
  </si>
  <si>
    <t>Calls for emergency assistance are only an unlawful basis for eviction if made in relation to a domestic violence incident. 28 Virgin Islands Code § 753(a)(1).</t>
  </si>
  <si>
    <t>28 Virgin Islands Code § 843. Notice to quit as condition precedent to recovery of possession.</t>
  </si>
  <si>
    <t>28 Virgin Islands Code § 789 provides for a three-day notice period. However, this provision is suspended while the U.S. Virgin Islands's Rent Control Act (28 Virgin Islands Code §§ 831-846), which was passed in response to a housing crisis in the mid-20th century, remains in effect. As of January 1st, 2021, the Rent Control Act remains in effect.</t>
  </si>
  <si>
    <t>Three days’ notice is required for termination based on unlawful holding by force. 28 Virgin Islands Code § 789. However, this provision has been suspended by the U.S. Virgin Islands's Rent Control Act, which was passed in response to the public emergency and subsequent housing crisis. 28 Virgin Islands Code §§ 831-846.</t>
  </si>
  <si>
    <t>While the exact filing fee is not specified by statute, pursuant to the website for the Superior Court of the Virgin Islands the filing fee is $75. http://visuperiorcourt.hosted.civiclive.com/office_of_the_clerk/civil_division/landlord_tenant/landlord__tenant_f_a_qs</t>
  </si>
  <si>
    <t>4 Virgin Islands Code § 123 Jurisdiction and powers of Magistrate Division.; 28 Virgin Islands Code § 782. Action for forcible entry or detainer.</t>
  </si>
  <si>
    <t>If the unpaid rent or the value of the real property involved does not exceed $500, the Superior Court has exclusive jurisdiction of the action. In all other cases, the Superior Court and the district court have concurrent jurisdiction. 28 Virgin Islands Code § 782.</t>
  </si>
  <si>
    <t>Virgin Islands Civ. Pro. R. 4. Summons and Service of Process.</t>
  </si>
  <si>
    <t>Virgin Islands Civ. Pro. R. 4. Summons and Service of Process.; Virgin Islands Civ. Pro. R. 4-1. Service by Publication.</t>
  </si>
  <si>
    <t>28 Virgin Islands Code § 785. Time for summons and answer; default judgment.</t>
  </si>
  <si>
    <t>28 Virgin Islands Code 292 provides that a tenant may cure an eviction for nonpayment of rent by, before judgment, paying the rent due, plus interest and the costs of the action. However, this provision is suspended while the U.S. Virgin Islands's Rent Control Act (28 Virgin Islands Code §§ 831-846), which was passed in response to a housing crisis in the mid-20th century, remains in effect. As of January 1st, 2021, the Rent Control Act remains in effect.</t>
  </si>
  <si>
    <t>28 Virgin Islands Code § 840. Grounds for recovery of possession; proof and defenses.; Virgin Islands Superior Ct. R. 37. Joinder in Landlord and Tenant Cases.</t>
  </si>
  <si>
    <t>28 Virgin Islands Code § 841. Stay of eviction order; conditions.</t>
  </si>
  <si>
    <t>Virgin Islands Superior Ct. Rule 322. Appeal in Original Jurisdiction Cases.</t>
  </si>
  <si>
    <t>28 Virgin Islands Code § 788. Appeal Bond.</t>
  </si>
  <si>
    <t>If judgment is rendered against the defendant for the restitution of the real property described in the complaint or any part thereof, no appeal shall be taken by the defendant from such judgment until, in addition to any undertaking otherwise required by law upon appeal, he gives an undertaking to the adverse party, with two sureties, who shall justify in like manner as bail upon arrest, for the payment to the plaintiff of twice the rental value of the real property of which restitution is adjudged from the rendition of such judgment until final judgment in the action, if such judgment shall be affirmed upon appeal. 28 Virgin Islands Code § 788.</t>
  </si>
  <si>
    <t>5 Virgin Islands Code § 471. Right to execution.; Virgin Islands Civ. Pro. R. 70. Enforcing a Judgment for a Specific Act.</t>
  </si>
  <si>
    <t>5 Virgin Islands Code § 474 Indorsement, execution, and return of writ.</t>
  </si>
  <si>
    <t>5 Virgin Islands Code § 473. Issuance and form of writ of execution.; 5 Virgin Islands Code § 474 Indorsement, execution, and return of writ.</t>
  </si>
  <si>
    <t>Utah</t>
  </si>
  <si>
    <t>Utah Code § 57-22-2. Definitions.</t>
  </si>
  <si>
    <t>Utah Code § 57-16-3. Definitions; Utah Code § 57-22-2. Definitions.</t>
  </si>
  <si>
    <t>Utah Code § 57-16-4. Termination of lease or rental agreement--Required contents of lease--Increases in rents or fees--Required disclosures--Sale of homes--Notice regarding planned reduction or restriction of amenities</t>
  </si>
  <si>
    <t>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t>
  </si>
  <si>
    <t>A tenant may be evicted for remaining on property after foreclosure. Utah Code § 78B-6-802.</t>
  </si>
  <si>
    <t>Utah Code § 78B-6-802. Unlawful detainer by tenant for a term less than life</t>
  </si>
  <si>
    <t>Although breaches generally can be cured, subletting or assigning in violation of a lease cannot be cured. Utah Code § 78B-6-802(1)(d), (h); see also Utah Code § 78B-6-802(2).</t>
  </si>
  <si>
    <t>Utah Code § 57-21-5. Discriminatory practices enumerated--Protected persons, classes enumerated</t>
  </si>
  <si>
    <t>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t>
  </si>
  <si>
    <t>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 Utah Code § 78B-6-802. Unlawful detainer by tenant for a term less than life</t>
  </si>
  <si>
    <t>Three days' notice is required for assigning or subleasing contrary to the lease, waste, unlawful business, criminal acts, and holdover. Utah Code § 78B-6-802. Ten days' notice is required if landlord determines the unit is not fit for occupancy.  Utah Code § 57-22-6. Fifteen days' notice is required for month to month tenancies. Utah Code § 78B-6-802; 57-22-6(4)(c).</t>
  </si>
  <si>
    <t>Utah Rules Civ. Proc., Rule 4</t>
  </si>
  <si>
    <t>Utah Code § 78B-6-808 . Possession bond of plaintiff — Alternative remedies.</t>
  </si>
  <si>
    <t>Utah Code § 78B-6-807. Allegations permitted in complaint--Time for appearance—Service</t>
  </si>
  <si>
    <t>The action must be dismissed if the tenant pays all back rent plus costs within 3 days of service of a notice that the landlord paid a possession bond. Utah Code § 78B-6-808(4)(a).</t>
  </si>
  <si>
    <t>Utah Code § 78B-6-813. Time for appeal</t>
  </si>
  <si>
    <t>Utah Code § 78B-6-811. Judgment for restitution, damages, and rent--Immediate enforcement—Remedies</t>
  </si>
  <si>
    <t>Utah Code § 78B-6-810. Court procedures</t>
  </si>
  <si>
    <t>A court may stay the order of restitution for up to 72 hours in cases of criminal activity where the court determines such a stay is appropriate under the circumstances. Utah Code § 78B-6-810(3)(e).</t>
  </si>
  <si>
    <t>Utah Code § 78B-6-811. Judgment for restitution, damages, and rent--Immediate enforcement—Remedies; Utah Code § 78B-6-811. Judgment for restitution, damages, and rent--Immediate enforcement—Remedies</t>
  </si>
  <si>
    <t>Utah Code § 78B-6-816. Abandoned premises--Retaking and rerenting by owner--Liability of tenant--Personal property of tenant left on premises</t>
  </si>
  <si>
    <t>Vermont</t>
  </si>
  <si>
    <t>Vt. Stat. tit. 9, §4467 Termination of tenancy; notice; Vt. Stat. tit. 9, §4467 Termination of tenancy; notice; Vt. Stat. tit. 9, §4467 Termination of tenancy; notice; Vt. Stat. tit. 10, §6237 Evictions; E.O. 20-59. (No. 01-20) [Declaration of State of Emergency in Response to COVID-19 and National Guard Call-Out; No. 101. An act relating to establishing a moratorium on ejectment and foreclosure actions during the COVID-19 emergency. (S. 333)</t>
  </si>
  <si>
    <t>Vt. Stat. tit. 9, §4451 Definitions; Vt. Stat. tit. 10, §6201 Definitions</t>
  </si>
  <si>
    <t>Vt. Stat. tit. 10, §6237 Evictions; Vt. Stat. tit. 9, §4467 Termination of tenancy; notice; Vt. Stat. tit. 9, §4467 Termination of tenancy; notice; Vt. Stat. tit. 9, §4467 Termination of tenancy; notice; Vt. Stat. tit. 9, §4467 Termination of tenancy; notice</t>
  </si>
  <si>
    <t>Nonpayment of rent, Material breach , Criminal activity, Nuisance activity, Remaining on property after expiration of lease, Statutory tenant obligations, Removal of unit from market, Substantial damage to property</t>
  </si>
  <si>
    <t>Vt. Stat. tit. 9, §4467 Termination of tenancy; notice; Vt. Stat. tit. 9, §4467 Termination of tenancy; notice; Vt. Stat. tit. 9, §4467 Termination of tenancy; notice; Vt. Stat. tit. 9 § 4468. Termination of tenancy; action for possession; Vt. Stat. tit. 9, §4467 Termination of tenancy; notice; Vt. Stat. tit. 9, §4467 Termination of tenancy; notice; Vt. Stat. tit. 9, §4467 Termination of tenancy; notice; Vt. Stat. tit. 9 § 4456. Tenant obligations; use and maintenance of dwelling unit; Vt. Stat.tit. 9 § 4456b. Subleases; landlord and tenant rights and obligations; Vt. Stat. tit. 9, §4467 Termination of tenancy; notice</t>
  </si>
  <si>
    <t>Vt. Stat. tit. 9, §4467 Termination of tenancy; notice</t>
  </si>
  <si>
    <t>Vt. Stat. tit. 9, §4463 Illegal evictions; Vt. Stat. tit. 9, §4464 Remedies for illegal evictions</t>
  </si>
  <si>
    <t>Injunctive relief is an available remedy for an illegal eviction generally, but not explicitly for a retaliatory eviction. Vt. Stat. tit. 9, §4464 (a); Vt. Stat. tit. 9, §4465 (b).</t>
  </si>
  <si>
    <t>Vt. Stat. tit. 9, §4503 Unfair housing practices</t>
  </si>
  <si>
    <t>Vt. Stat. tit. 9, §4467 Termination of tenancy; notice; Vt. Stat. tit. 9, §4467 Termination of tenancy; notice; Vt. Stat. tit. 27 § 1333. Conversion building; notice to tenants</t>
  </si>
  <si>
    <t>Extended notice and providing an opportunity to purchase the property are protections required when the property to be sold is being converted to a common interest community. This notice is longer than some notice periods but shorter than others. Vt. Stat. tit. 27 § 1333.</t>
  </si>
  <si>
    <t>There is a moratorium on evictions and foreclosures during the COVID-19 emergency. No. 101. An act relating to establishing a moratorium on ejectment and foreclosure actions during the COVID-19 emergency. (S. 333).</t>
  </si>
  <si>
    <t>Vt. Stat. tit. 9, §4467 Termination of tenancy; notice; Vt. Stat. tit. 9, §4467 Termination of tenancy; notice; Vt. Stat. tit. 9, §4467 Termination of tenancy; notice; Vt. Stat. tit. 9, §4467 Termination of tenancy; notice; Vt. Stat. tit. 9, §4467 Termination of tenancy; notice; Vt. Stat. tit. 9, §4467 Termination of tenancy; notice</t>
  </si>
  <si>
    <t>Vt. Stat. tit. 9, §4467 Termination of tenancy; notice; Vt. Stat. tit. 9, §4467 Termination of tenancy; notice</t>
  </si>
  <si>
    <t>Thirty days' notice is required for material breach and violation of a statutory tenant obligation. Vt. Stat. tit. 9, §4467(b)(1). Fourteen days' notice is required for termination due to criminal activity. Vt. Stat. tit. 9, §4467(b)(2). Notice of termination for no cause when there is no written lease is 60 days for tenants who have lived in the property for two years or less, and 90 days for those who have lived in the property for more than two years. Vt. Stat. tit. 9, §4467(c). Notice of termination for no cause when there is a written lease is 30 days for tenants who have lived in the property for two years or less, and 60 days for those who have lived in the property for more than two years. Vt. Stat. tit. 9, §4467(e). One year's notice is required for low-income tenants and two years' notice is required for those with a disability or who are elderly.  Vt. Stat. tit. 27 § 1333. No notice is specified for holdover evictions.</t>
  </si>
  <si>
    <t>Vt. Stat. tit. 9 § 4454. Attempt to circumvent</t>
  </si>
  <si>
    <t>Vt. Stat. tit. 32, §1431 Fees in supreme and superior court</t>
  </si>
  <si>
    <t>Vt. Stat. tit. 12 § 4851. Issuance of process by Superior judge</t>
  </si>
  <si>
    <t>Vt. Stat. tit. 12 § 4853. Service of process; Vermont Rules of Civil Procedure, Rule 4 Process</t>
  </si>
  <si>
    <t>Vermont Rules of Civil Procedure, Rule 4 Process; Vermont Rules of Civil Procedure, Rule 4 Process; Vermont Rules of Civil Procedure, Rule 4 Process</t>
  </si>
  <si>
    <t>Vt. Stat. tit. 12, §4852 Mode of process; declaration; trial by jury; Vermont Rules of Civil Procedure, Rule 12 Defenses and Objections—when and how presented—by pleading or motion—motion for judgment on the pleadings; Vt. Stat. tit. 12, §4853a Property of tenant remaining on premises after eviction; Vt. Stat. tit. 12 § 4853b. Unlawful occupant; expedited hearing; Vermont Rules of Civil Procedure, Rule 12 Defenses and Objections—when and how presented—by pleading or motion—motion for judgment on the pleadings</t>
  </si>
  <si>
    <t>Vermont Rules of Civil Procedure, Rule 4 Process</t>
  </si>
  <si>
    <t>In general, the number of days before an eviction hearing that a tenant must be served with a court summons is not specified. However, following Vermont Civil Procedure Rule 12 the answer must be returned within 21 days. In addition, under the expedited procedure set forth in Vt. Stat. tit. 12 § 4853b, a hearing shall be heard any time after 10 days’ notice to the parties.</t>
  </si>
  <si>
    <t>Vt. Stat. tit. 12, §4852 Mode of process; declaration; trial by jury; Vermont Rules of Civil Procedure, Rule 4 Process</t>
  </si>
  <si>
    <t>Vt. Stat. tit. 12, §4773 Ejectment for nonpayment of rent; proof; payment</t>
  </si>
  <si>
    <t>Vt. Stat. tit. 9, §4465 Retaliatory conduct prohibited; Vt. Stat. tit. 9 § 4459. Minor defects; repair and deduct; Vt. Stat. tit. 9, §4464 Remedies for illegal evictions; Vt. Stat. tit. 9, §4458 Habitability; tenant remedies</t>
  </si>
  <si>
    <t>Vt. Stat. tit. 9, §4464 Remedies for illegal evictions; Vt. Stat. tit. 9 § 4459. Minor defects; repair and deduct; Vt. Stat. tit. 9, §4458 Habitability; tenant remedies; Vt. Stat. tit. 9, §4465 Retaliatory conduct prohibited</t>
  </si>
  <si>
    <t>Vt. Stat. tit. 12 § 4854. Judgment for plaintiff; writ of possession</t>
  </si>
  <si>
    <t>The law does not explicitly include an opportunity to request a stay, but a court can order a stay for good cause. Vt. Stat. tit. 12 § 4854.</t>
  </si>
  <si>
    <t>Vermont Rules of Appellate Procedure, Rule 4 Appeal as of right- when taken</t>
  </si>
  <si>
    <t>Vermont Rules of Appellate Procedure, Rule 3 Appeal as of right- how taken; Vt. Stat. tit. 32, §1431 Fees in supreme and superior court</t>
  </si>
  <si>
    <t>A court may stay the execution while an appeal is pending. (Vermont Rules of Civil Procedure, Rule 62 Stay of proceedings to enforce a judgment)</t>
  </si>
  <si>
    <t>Vt. Stat. tit. 12 § 4816. When execution or writ of possession may issue; Vt. Stat. tit. 12 § 4854. Judgment for plaintiff; writ of possession</t>
  </si>
  <si>
    <t>In general, the writ may be executed not earlier than 14 days after it is issued. Vt. Stat. tit. 12 § 4854. However, under the expedited procedure set forth in Vt. Stat. tit. 12 § 4853b, the writ may be executed not earlier than 5 days after it is served.</t>
  </si>
  <si>
    <t>A defendant may not defeat an ejectment action by payment of all rent in arrears, interest, and court costs more than one time in 12 months. Vt. Stat. tit. 12, §4773.</t>
  </si>
  <si>
    <t>Vt. Stat. tit. 12, §4854a Property of tenant remaining on premises after eviction</t>
  </si>
  <si>
    <t>A landlord may dispose of a tenant's property 15 days after a writ of possession is served or upon the landlord being legally restored to possession of the dwelling unit, whichever is later. Vt. Stat. tit. 12, §4854a (a)(1). However, if a court stays the execution of a writ of possession, then the landlord may dispose of the tenant's property one day after the landlord is legally restored to possession of the dwelling unit. Vt. Stat. tit. 12, §4854a (b).</t>
  </si>
  <si>
    <t>Virginia</t>
  </si>
  <si>
    <t>Va. Code § 55.1-1245. Noncompliance with rental agreement; monetary penalty.</t>
  </si>
  <si>
    <t>Va. Code § 55.1-1245. Noncompliance with rental agreement; monetary penalty.; Va. Code § 55.1-1300. Definitions.</t>
  </si>
  <si>
    <t>Va. Code § 55.1-1245. Noncompliance with rental agreement; monetary penalty.; Va. Code § 55.1-1308.2. Notice of intent to sell.</t>
  </si>
  <si>
    <t>Va. Code § 55.1-1204. Terms and conditions of rental agreement; payment of rent; copy of rental agreementfor tenant.</t>
  </si>
  <si>
    <t>A charge for late payment of rent must be provided for in the written rental agreement, and no such late charge shall exceed the lesser of 10 percent of the periodic rent or 10 percent of the remaining balance due and owed by the tenant. Va. Code § 55.1-1204 (E).</t>
  </si>
  <si>
    <t>Va. Code § 55.1-1253. Periodic tenancy; holdover remedies.; Va. Code § 55.1-1258. Retaliatory conduct prohibited.; Va. Code § 55.1-1245. Noncompliance with rental agreement; monetary penalty.</t>
  </si>
  <si>
    <t>A material breach may be cured if the breach is remediable. Va. Code § 55.1-1245(A)-(B).</t>
  </si>
  <si>
    <t>Va. Code § 55.1-1210. Landlord and tenant remedies for abuse of access.</t>
  </si>
  <si>
    <t>Va. Code § 55.1-1250. Landlord’s acceptance of rent with reservation.</t>
  </si>
  <si>
    <t>Va. Code § 55.1-1245. Noncompliance with rental agreement; monetary penalty.; Va. Code § 36-96.3. Unlawful discriminatory housing practices</t>
  </si>
  <si>
    <t>Tenants who are victims of family abuse must either provide their landlord with written documentation or provide their landlord with notice that the perpetrator is on the premises. Va. Code § 55.1-1245.</t>
  </si>
  <si>
    <t>Va. Code § 55.1-1245. Noncompliance with rental agreement; monetary penalty.; Va. Code § 55.1-1253. Periodic tenancy; holdover remedies.; Va. Code § 55.1-1245. Noncompliance with rental agreement; monetary penalty.</t>
  </si>
  <si>
    <t>If rent payment has been rejected due to insufficient funds, the tenant must pay within five days after written notice. Va. Code § 55.1-1245. Pursuant to the non-COVID related law that is effective July 1, 2021, the notice required for nonpayment is 5 days. Va. Code § 55.1-1245.</t>
  </si>
  <si>
    <t>Va. Code § 55.1-1245. Noncompliance with rental agreement; monetary penalty.; Va. Code § 55.1-1245. Noncompliance with rental agreement; monetary penalty.; Va. Code § 55.1-1253. Periodic tenancy; holdover remedies.</t>
  </si>
  <si>
    <t>Nonremedial criminal offenses do not require giving notice. The rental agreement may be terminated immediately, followed by proceedings to recover possession. Va. Code § 55.1-1245.</t>
  </si>
  <si>
    <t>Va. Code § 55.1-1245. Noncompliance with rental agreement; monetary penalty.; Va. Code § 55.1-1245. Noncompliance with rental agreement; monetary penalty.</t>
  </si>
  <si>
    <t>Information on how to cure and the amount owed are only required in a notice for termination based on nonpayment. Va. Code § 55.1-1245.</t>
  </si>
  <si>
    <t>Va. Code § 55.1-1208. Prohibited provisions in rental agreements.; Va. Code § 55.1-1245. Noncompliance with rental agreement; monetary penalty.</t>
  </si>
  <si>
    <t>If rent payment has been rejected due to insufficient funds, the tenant must pay within five days after written notice. Pursuant to the non-COVID related law that is effective July 1, 2021, the amount of time is 5 days. Va. Code § 55.1-1245.</t>
  </si>
  <si>
    <t>Va. Code § 8.01-126. Summons for unlawful detainer issued by magistrate or clerk or judge of a general district court.</t>
  </si>
  <si>
    <t>Va. Code. § 8.01-296. Manner of serving process upon natural persons</t>
  </si>
  <si>
    <t>Va. Code § 8.01-126. Summons for unlawful detainer issued by magistrate or clerk or judge of a general district court.; Va. Code § 8.01-126. Summons for unlawful detainer issued by magistrate or clerk or judge of a general district court.</t>
  </si>
  <si>
    <t>Landlord may proceed with an eviction but the court may dismiss the action if tenant has paid rent. Va. Code § 55.1-1250(A)-(B) .</t>
  </si>
  <si>
    <t>Va. Code § 55.1-1258. Retaliatory conduct prohibited.; Va. Code § 55.1-1241. Landlord’s noncompliance as defense to action for possession for nonpayment of rent.</t>
  </si>
  <si>
    <t>Noncompliance is a defense for action for possession of nonpayment of rent. Va. Code § 55.1-1241.</t>
  </si>
  <si>
    <t>Va. Code § 8.01-129. Appeal from judgment of general district court.</t>
  </si>
  <si>
    <t>Va. Code § 8.01-129. Appeal from judgment of general district court.; Va. Code § 8.01-129. Appeal from judgment of general district court.</t>
  </si>
  <si>
    <t>Va. Code § 8.01-129. Appeal from judgment of general district court.; Va. Code § 8.01-470. Writs on judgments for specific property.</t>
  </si>
  <si>
    <t>Va. Code § 8.01-470. Writs on judgments for specific property.</t>
  </si>
  <si>
    <t>Va. Code § 55.1-1254. Disposal of property abandoned by tenants.</t>
  </si>
  <si>
    <t>Washington</t>
  </si>
  <si>
    <t>Wash. Rev. Code § 59.12.030. Unlawful detainer defined</t>
  </si>
  <si>
    <t>Wash. Rev. Code § 59.18.030. Definitions; Wash. Rev. Code § 59.20.030. Definitions</t>
  </si>
  <si>
    <t>Landlords are prohibited from assessing late fees for nonpayment of rent or late payment of rent occurring on or after February 29, 2020. Proclamation by the Governor 20-19.5.</t>
  </si>
  <si>
    <t>Wash. Rev. Code § 59.12.030. Unlawful detainer defined; Wash. Rev. Code § 59.18.180. Tenant's failure to comply with statutory duties--Landlord to give tenant written notice of noncompliance--Landlord's remedies; Wash. Rev. Code § 59.18.200. Tenancy from month to month or for rental period--Termination--Armed forces exception--Exclusion of children--Conversion to condominium--Demolition, substantial rehabilitation of the premises--Notice—Penalties</t>
  </si>
  <si>
    <t>Due to the COVID-19 pandemic, all landlords are prohibited from evicting tenants except where the eviction is necessary to respond to an immediate and significant risk to the health, safety, or property of others, or where the landlord provides 60 days' notice of their intent to sell the property or personally occupy the property as their primary residence. Proclamation by the Governor 20-19.5.</t>
  </si>
  <si>
    <t>Until March 31 2021, landlords are prohibited from unlawful detainer actions unless the landlord attests the action is necessary to: respond to a significant and immediate risk to the health, safety, or property of others created by the resident; or (b) provides at least 60 days’ written notice of the property owner’s intent to (i) personally occupy the premises as the owner’s primary residence, or (ii) sell the property. Proclamation by the Governor 20-19.5.</t>
  </si>
  <si>
    <t>Wash. Rev. Code § 59.12.030. Unlawful detainer defined; Wash. Rev. Code § 59.18.180. Tenant's failure to comply with statutory duties--Landlord to give tenant written notice of noncompliance--Landlord's remedies</t>
  </si>
  <si>
    <t>Statutory tenant obligations can be cured only if remediable via repair, replacement, or cleaning. Wash. Rev. Code § 59.18.180(1).</t>
  </si>
  <si>
    <t>Wash. Rev. Code § 59.18.240. Reprisals or retaliatory actions by landlord—Prohibited; Wash. Rev. Code § 59.18.290. Removal or exclusion of tenant from premises--Holding over or excluding landlord from premises after termination date--Attorneys' fees</t>
  </si>
  <si>
    <t>For retaliatory evictions, the tenant may recover costs and attorney fees. Wash. Rev. Code § 59.18.250. For unlawful evictions (without a court order), the tenant may receive injunctive relief, actual damages, costs, and attorney fees. Wash. Rev. Code § 59.18.290(1).</t>
  </si>
  <si>
    <t>Wash. Rev. Code § 49.60.222. Unfair practices with respect to real estate transactions, facilities, or services; Wash. Rev. Code § 49.60.222. Unfair practices with respect to real estate transactions, facilities, or services; Wash. Rev. Code § 59.18.580. Victim protection--Limitation on tenant screening service provider disclosures and landlord's rental decisions</t>
  </si>
  <si>
    <t>During the COVID-19 pandemic, landlords must provide 60 days' notice if planning to sell the property. Proclamation by the Governor 20-19.5.</t>
  </si>
  <si>
    <t>Wash. Rev. Code § 59.12.030. Unlawful detainer defined; Wash. Rev. Code § 59.18.200. Tenancy from month to month or for rental period--Termination--Armed forces exception--Exclusion of children--Conversion to condominium--Demolition, substantial rehabilitation of the premises--Notice—Penalties</t>
  </si>
  <si>
    <t>Wash. Rev. Code § 59.12.030. Unlawful detainer defined; Wash. Rev. Code § 59.12.030. Unlawful detainer defined</t>
  </si>
  <si>
    <t>Wash. Rev. Code § 59.12.030. Unlawful detainer defined; Wash. Rev. Code § 59.18.200. Tenancy from month to month or for rental period--Termination--Armed forces exception--Exclusion of children--Conversion to condominium--Demolition, substantial rehabilitation of the premises--Notice—Penalties; Wash. Rev. Code § 59.18.180. Tenant's failure to comply with statutory duties--Landlord to give tenant written notice of noncompliance--Landlord's remedies</t>
  </si>
  <si>
    <t>No notice required in cases of criminal activity. Wash. Rev. Code § 59.12.030(7), § 59.18.180(3)-(5). Three days' notice is required in cases of waste, illegal business, and nuisance. Wash. Rev. Code § 59.12.030(5). Ten days' notice is required in cases of  breach. Wash. Rev. Code § 59.12.030(4). Twenty days' notice is required to terminate periodic tenancy (construed as month-to-month). Wash. Rev. Code § 59.12.030(2), § 59.18.200(1)(a). Thirty days' notice is required in cases of violation of statutory tenant obligations (if curable). Wash. Rev. Code § 59.18.180(1). Ninety days' notice is required for change in policy of excluding children. Wash. Rev. Code § 59.18.200(2)(a). One hundred twenty (120) days' notice is required for changing apartments to condominium ownership, demolition, rehabilitation, or change in use of the premises. Wash. Rev. Code § 59.18.200(2). Sixty days' notice is required for terminating a tenancy during the COVID-19 pandemic so that the landlord can sell the property or occupy the property as their primary residence. Proclamation by the Governor 20-19.5.</t>
  </si>
  <si>
    <t>Wash. Rev. Code § 59.18.057. Notice—Form</t>
  </si>
  <si>
    <t>Notices for nonpayment of rent must include: reason for eviction, amount owed, how to cure, repercussions of failure to cure or vacate, and information on legal services. Wash. Rev. Code § 59.18.057(1). Notices for noncompliance with statutory tenant obligations must specify the noncompliance. Wash. Rev. Code § 59.18.180(1). Notice contents are not specified for other types of evictions.</t>
  </si>
  <si>
    <t>Wash. Rev. Code § 59.18.230. Waiver of chapter provisions prohibited--Provisions prohibited from rental agreement--Distress for rent abolished--Detention of personal property for rent—Remedies</t>
  </si>
  <si>
    <t>Wash. Rev. Code § 36.18.020. Clerk's fees, surcharges</t>
  </si>
  <si>
    <t>Wash. Rev. Code § 59.12.050. Jurisdiction of proceedings</t>
  </si>
  <si>
    <t>Wash. Rev. Code § 59.12.085. Alternative service of summons--Limitation on jurisdiction</t>
  </si>
  <si>
    <t>Wash. Rev. Code § 59.18.365. Unlawful detainer action--Summons—Form</t>
  </si>
  <si>
    <t>The court may issue a default judgment for landlord. Wash. Rev. Code § 59.18.365.</t>
  </si>
  <si>
    <t>Wash. Rev. Code § 59.12.070. Complaint—Summons</t>
  </si>
  <si>
    <t>Typically, the summons must be served 7-30 days before the return day. Wash. Rev. Code § 59.12.070. However, if the summons is served by publication, it only needs to be served 5 days before the return day. Wash. Rev. Code § 59.12.080.</t>
  </si>
  <si>
    <t>Wash. Rev. Code § 59.12.080. Summons--Contents—Service; Wash. Rev. Code § 59.18.365. Unlawful detainer action--Summons—Form</t>
  </si>
  <si>
    <t>Wash. Rev. Code § 59.18.100. Landlord's failure to carry out duties--Repairs effected by tenant--Procedure--Deduction of cost from rent—Limitations; Wash. Rev. Code § 59.18.380. Forcible entry or detainer or unlawful detainer actions--Writ of restitution--Answer--Order--Stay—Bond; Wash. Rev. Code § 59.18.250. Reprisals or retaliatory actions by landlord--Presumptions--Rebuttal—Costs</t>
  </si>
  <si>
    <t>Wash. Rev. Code § 59.18.100. Landlord's failure to carry out duties--Repairs effected by tenant--Procedure--Deduction of cost from rent—Limitations; Wash. Rev. Code § 59.18.240. Reprisals or retaliatory actions by landlord—Prohibited; Wash. Rev. Code § 59.18.380. Forcible entry or detainer or unlawful detainer actions--Writ of restitution--Answer--Order--Stay—Bond; Wash. Rev. Code § 59.18.580. Victim protection--Limitation on tenant screening service provider disclosures and landlord's rental decisions; Wash. Rev. Code § 59.18.250. Reprisals or retaliatory actions by landlord--Presumptions--Rebuttal—Costs</t>
  </si>
  <si>
    <t>Wash. Rev. Code § 59.18.410. Forcible entry or detainer or unlawful detainer actions--Notice of default--Writ of restitution--Judgment—Execution</t>
  </si>
  <si>
    <t>The court may stay issuance or execution of the writ (in actions based on nonpayment) for good cause. Wash. Rev. Code § 59.18.410(3)(a).</t>
  </si>
  <si>
    <t>Wash. Rev. Code § 59.12.200. Appellate review--Stay bond</t>
  </si>
  <si>
    <t>Execution is stayed only if the tenant files a bond with two or more sureties. Wash. Rev. Code § 59.12.200.</t>
  </si>
  <si>
    <t>Wash. Rev. Code § 59.12.220. Writ of restitution suspended pending appeal; Wash. Rev. Code § 59.12.170. Judgment—Execution</t>
  </si>
  <si>
    <t>Wash. Rev. Code § 59.12.170. Judgment—Execution</t>
  </si>
  <si>
    <t>In most cases, the writ can be issued immediately. However, if the eviction is due to nonpayment of rent, and the tenant has complied with the requirement to pay rent as it becomes due while the action is pending, the execution does not issue until 5 days after judgment. Wash. Rev. Code § 59.12.170, § 59.18.375(2)-(4), § 59.18.410(2). If the tenant fails to comply with that requirement, the writ may be issued immediately (even before the eviction hearing). Wash. Rev. Code § 59.18.375(4).</t>
  </si>
  <si>
    <t>Wash. Rev. Code § 59.18.390. Forcible entry or detainer or unlawful detainer actions--Writ of restitution--Service--Tenant's bond—Notice</t>
  </si>
  <si>
    <t>The writ is cancelled if all back rent is paid. Wash. Rev. Code § 59.12.170. The landlord's acceptance of partial payment after issuance of the writ will also invalidate the writ if both the landlord and tenant have signed a written agreement to that effect. Wash. Rev. Code § 59.18.390(1)</t>
  </si>
  <si>
    <t>Wash. Rev. Code § 59.18.312. Writ of restitution--Storage and sale of tenant's property--Use of proceeds from sale--Service by sheriff, form</t>
  </si>
  <si>
    <t>The landlord only has to store the tenant's property after eviction of the tenant provides a written request for storage within 3 days after the eviction. If the tenant does not provide such notice, the landlord may place the property on the nearest public property. If the tenant requests storage, the landlord must store the property and, if the property is worth $250 or less, the landlord may sell the property after 7 days' notice. If the property is worth more $250, the landlord may sell the property after 30 days' notice. Wash. Rev. Code § 59.18.312(3).</t>
  </si>
  <si>
    <t>Wash. Rev. Code § 59.18.315. Mediation of disputes by independent third party</t>
  </si>
  <si>
    <t>Wash. Rev. Code § 59.18.367. Unlawful detainer action--Limited dissemination authorized, when</t>
  </si>
  <si>
    <t>A court may order an unlawful detainer action to be of limited dissemination for one or more persons if: (a) The court finds that the plaintiff's case was sufficiently without basis in fact or law; (b) the tenancy was reinstated under RCW 59.18.410 or other law; or (c) other good cause exists for limiting dissemination of the unlawful detainer action. Wash. Rev. Code § 59.18.367.</t>
  </si>
  <si>
    <t>West Virginia</t>
  </si>
  <si>
    <t>W. Va. Code § 55-3A-1. Petition for summary relief for wrongful occupation of residential rental property</t>
  </si>
  <si>
    <t>W. Va. Code § 37-15-2. Definitions; W. Va. Code § 55-3A-1. Petition for summary relief for wrongful occupation of residential rental property</t>
  </si>
  <si>
    <t>W. Va. Code § 37-15-6. Termination of tenancy</t>
  </si>
  <si>
    <t>W. Va. Code § 37-6-19. Right of reentry; ejectment; unlawful detainer; judgment by default; W. Va. Code § 55-3A-1. Petition for summary relief for wrongful occupation of residential rental property; W. Va. Code § 61-8-5. Houses of ill fame and assignation; penalties; jurisdiction of courts; W. Va. Code § 37-6-5. Notice to terminate tenancy</t>
  </si>
  <si>
    <t>W. Va. Code § 5-11A-5. Discrimination in sale or rental of housing and other prohibited practices; W. Va. Code R. § 77-1-6. Housing Discrimination Prohibited.</t>
  </si>
  <si>
    <t>W. Va. Code § 37-6-5. Notice to terminate tenancy</t>
  </si>
  <si>
    <t>W. Va. Code § 37-6-19. Right of reentry; ejectment; unlawful detainer; judgment by default</t>
  </si>
  <si>
    <t>One month's notice is required to terminate a month-to-month tenancy. W. Va. Code § 37-6-5. Three months' notice is required to terminate a year-to-year tenancy. W. Va. Code § 37-6-5. No notice is required to terminate a tenancy based on other reasons. See W. Va. Code § 37-6-19.</t>
  </si>
  <si>
    <t>Tenants can waive their right to notice for termination of periodic tenancies (e.g. month-to-month). W. Va. Code § 37-6-5. No notice is required for other types of termination.</t>
  </si>
  <si>
    <t>W. Va. Code § 50-3-1. Costs in civil actions</t>
  </si>
  <si>
    <t>If the landlord seeks damages (in addition to possession of the premises), higher fees may apply depending on the amount of damages sought. W. Va. Code § 50-3-1(a).</t>
  </si>
  <si>
    <t>W. Va. Code § 50-2-1. Civil jurisdiction; W. Va. Code § 50-4-8. Removal to circuit court; W. Va. Code § 55-3A-1. Petition for summary relief for wrongful occupation of residential rental property</t>
  </si>
  <si>
    <t>W. Va. Code § 55-3A-1. Petition for summary relief for wrongful occupation of residential rental property; W. Va. R. Civ. P. 4. Summons</t>
  </si>
  <si>
    <t>A tenant must respond in writing to a petition for summary relief. W. Va. Code § 55-3A-1(c). The law does not specify if a response is required for unlawful detainer actions.</t>
  </si>
  <si>
    <t>W. Va. Code § 55-3A-3. Proceedings in court; final order; disposition of abandoned personal property</t>
  </si>
  <si>
    <t>A hearing is forfeited if the tenant fails to respond to a petition for summary relief. W. Va. Code § 55-3A-3. However, a hearing occurs regardless of whether a tenant responds in unlawful detainer proceedings. W. Va. Code § 55-3-3.</t>
  </si>
  <si>
    <t>If the tenant fails to respond to a petition for summary relief, the hearing is forfeited and default judgment is entered for the landlord. W. Va. Code § 55-3A-3. However, a hearing occurs regardless of whether a tenant responds in unlawful detainer proceedings. W. Va. Code § 55-3-3.</t>
  </si>
  <si>
    <t>W. Va. Code § 55-3-3. Return day and service of summons; plea; issue and trial; W. Va. Code § 55-3A-1. Petition for summary relief for wrongful occupation of residential rental property</t>
  </si>
  <si>
    <t>A summons must be served 10 days before the hearing in unlawful detainer actions. W. Va. Code § 55-3-3. The amount of time that a petition for summary relief must be served before a hearing is not specified, but the hearing must be scheduled within 5-10 days of the filing of the petition. W. Va. Code § 55-3A-1(b).</t>
  </si>
  <si>
    <t>W. Va. Code § 55-3A-1. Petition for summary relief for wrongful occupation of residential rental property; W. Va. Code § 55-3A-1. Petition for summary relief for wrongful occupation of residential rental property</t>
  </si>
  <si>
    <t>A petition for summary relief must include the reason for eviction and what a tenant must do to respond. W. Va. Code § 55-3A-1(a), (c). Summons content for unlawful detainer actions are not specified.</t>
  </si>
  <si>
    <t>W. Va. Code § 37-6-23. Effect of payment of rent or relief in equity</t>
  </si>
  <si>
    <t>At any time prior to trial, the tenant can cure nonpayment by paying or tendering all rent due plus interest and costs. W. Va. Code § 37-6-23.</t>
  </si>
  <si>
    <t>A landlord's breach must be based on a "material covenant upon which the duty to pay rent depends" to act as a defense, and only applies as a defense to nonpayment actions. W. Va. Code § 55-3A-3(b).</t>
  </si>
  <si>
    <t>W. Va. Code § 50-5-12. Appeals in civil cases</t>
  </si>
  <si>
    <t>The tenant must appeal within 20 days, if appealing from a magistrates court. W. Va. Code § 50-5-12(a). The time period to appeal from a circuit court is not specified.</t>
  </si>
  <si>
    <t>An appeal does not stay execution of the writ in summary proceedings if the period of tenancy has expired. W. Va. Code § 55-3A-3(g).  An appeal does stay execution of the writ in unlawful detainer actions. W. Va. Code § 50-5-12(a).</t>
  </si>
  <si>
    <t>W. Va. R. Civ. P. 69. Executions and Other Final Process; Proceedings in Aid Thereof</t>
  </si>
  <si>
    <t>W. Va. R. Civ. P. 69. Executions and Other Final Process; Proceedings in Aid Thereof; W. Va. Code § 55-3A-3. Proceedings in court; final order; disposition of abandoned personal property</t>
  </si>
  <si>
    <t>The court order will specify the time when the tenant must vacate the property and if the tenant continues to wrongfully occupy beyond such time, the sheriff will remove the tenant. W. Va. Code § 55-3A-3(f).</t>
  </si>
  <si>
    <t>Typically, a landlord can dispose of the property after 30 days. However, a landlord must store the property for an additional 30 days (i.e. 60 days total) if the property is worth more than $300 and the tenant informs the landlord of their intent to retrieve the property. Finally, the landlord can dispose of property immediately if the tenant informs the landlord in writing that the property is abandoned. W. Va. Code § 55-3A-3(h), (i).</t>
  </si>
  <si>
    <t>Wisconsin</t>
  </si>
  <si>
    <t>Wis. Stat. § 799.40. Eviction actions</t>
  </si>
  <si>
    <t>Wis. Stat. § 710.15. Manufactured and mobile home community regulations; Wis. Admin. Code, ATCP § 134.02. Definitions</t>
  </si>
  <si>
    <t>Wis. Stat. § 710.15. Manufactured and mobile home community regulations</t>
  </si>
  <si>
    <t>Wis. Admin. Code, ATCP § 134.09. Prohibited practices</t>
  </si>
  <si>
    <t>A landlord can only charge a late fee in the amount specified in the rental agreement. Wis. Admin. Code, ATCP § 134.09(8).</t>
  </si>
  <si>
    <t>Wis. Stat. § 704.16. Termination of tenancy for imminent threat of serious physical harm; changing locks; Wis. Stat. § 704.17. Notice terminating tenancies for failure to pay rent or other breach by tenant; Wis. Stat. § 704.17. Notice terminating tenancies for failure to pay rent or other breach by tenant; Wis. Stat. § 704.07. Repairs; untenantability;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704.23. Removal of tenant on termination of tenancy; Wis. Stat. § 704.25. Effect of holding over after expiration of lease; removal of tenant</t>
  </si>
  <si>
    <t>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t>
  </si>
  <si>
    <t>For month-to-month tenancies, a landlord can choose to either give the tenant 5 days' notice with an opportunity to cure, or 14 days' notice (with no opportunity to cure). Wis. Stat. § 704.17(1p). For year-to-year tenancies and leases for 1 year or less, a landlord must give 5 days' notice with an opportunity to cure; however, the landlord need not accept a cure of a second violation within one year. Wis. Stat. § 704.17(2)(a)-(b). For tenants with a lease greater than 1 year, the landlord must accept cures. Wis. Stat. § 704.17(3)(a).</t>
  </si>
  <si>
    <t>Wis. Stat. § 100.264. Violations against elderly or disabled persons; Wis. Stat. § 106.50. Open housing; Wis. Stat. § 106.50. Open housing; Wis. Stat. § 321.62. Service members civil relief; state active duty</t>
  </si>
  <si>
    <t>For discriminatory evictions, a tenant may receive damages, injunctive relief, and attorney fees. Wis. Stat. § 106.50(6)(h), (6m). For unlawful evictions of state service members, a landlord may face a fine or imprisonment. Wis. Stat. § 321.62(11)(c). For violations of Chapter 704, additional "forfeiture" of up to $10,000 may be imposed if the violation was conducted against an elderly or disabled person and certain other conditions are met. Wis. Stat. § 100.264(2).</t>
  </si>
  <si>
    <t>Wis. Stat. § 799.40. Eviction actions; Wis. Stat. § 799.40. Eviction actions</t>
  </si>
  <si>
    <t>Wis. Stat. § 106.50. Open housing; Wis. Stat. § 106.50. Open housing; Wis. Stat. § 704.44. Residential rental agreement that contains certain provisions is void; Wis. Admin. Code, ATCP § 134.08. Prohibited rental agreement provisions — rental agreement that contains certain provisions is void</t>
  </si>
  <si>
    <t>Wis. Stat. § 703.08. Notice prior to conversion of residential property to condominium; Wis. Stat. § 703.08. Notice prior to conversion of residential property to condominium</t>
  </si>
  <si>
    <t>These protections apply only to sales related to conversion to condominiums.  See Wis. Stat. § 703.08.</t>
  </si>
  <si>
    <t>Wis. Stat. § 704.16. Termination of tenancy for imminent threat of serious physical harm; changing locks;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704.19. Notice necessary to terminate periodic tenancies and tenancies at will</t>
  </si>
  <si>
    <t>For month-to-month tenancies, a landlord can choose to give either a 5-day notice (with an opportunity to cure) or a 14-day notice (with no opportunity to cure). Wis. Stat. § 704.17(1p)(a). For year-to-year tenancies and leases for 1 year or less, a landlord must give 5 days' notice with an opportunity to cure; however, if the tenant fails to pay rent a second time within one year, the landlord can terminate (with no opportunity to cure) with 14 days' notice. Wis. Stat. § 704.17(2)(a). For tenants with a lease greater than 1 year, the landlord must give 30 days' notice. Wis. Stat. § 704.17(3)(a).</t>
  </si>
  <si>
    <t>Wis. Stat. § 704.16. Termination of tenancy for imminent threat of serious physical harm; changing locks;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704.19. Notice necessary to terminate periodic tenancies and tenancies at will</t>
  </si>
  <si>
    <t>Five days' notice is required to terminate a tenancy of an "offending tenant" who endangers another tenant. Wis. Stat. § 704.16(3)(b)(3). Five days' notice is also required to terminate month-to-month tenants who commit waste, breach, or violate statutory tenant obligations (with an opportunity to cure), Wis. Stat. § 704.17(1p)(b), any tenant who commits criminal activity, Wis. Stat. § 704.17(1p)(c), (2)(c), (3)(b), (3m)(b)(1); or year-to-year tenants and tenants with leases 1 year or less who commit waste, breach, or violate statutory tenant obligations, Wis. Stat. § 704.17(2)(b). Fourteen days' notice is required to terminate the tenancy of month-to-month tenants who commit waste, breach, or violate statutory tenant obligations (with no opportunity to cure), Wis. Stat. § 704.17(1p)(b)(2), or year-to-year tenants and tenants with a lease of 1 year or less who commit a second instance of waste, breach, or violation of statutory tenant obligations within one year, Wis. Stat. § 704.17(2)(b). Twenty-eight days' notice is required to terminate month-to-month or year-to-year tenancies. Wis. Stat. § 704.19(3). Thirty days' notice is required to terminate a tenancy of a tenant with a lease greater than 1 year who commits waste or breach. Wis. Stat. § 704.17(3)(a).</t>
  </si>
  <si>
    <t>Wis. Stat. § 704.16. Termination of tenancy for imminent threat of serious physical harm; changing locks;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704.17. Notice terminating tenancies for failure to pay rent or other breach by tenant; Wis. Stat. § 704.19. Notice necessary to terminate periodic tenancies and tenancies at will</t>
  </si>
  <si>
    <t>All notices (regardless of the reason) must include the date the rental agreement will terminate. Wis. Stat. § 704.17(4), Wis. Stat. § 704.19(4). Additionally, for evictions of "offending tenants" who endanger another tenant and for evictions of tenants who violate Wis. Stat. § 823.113, the notice must include the reason for eviction and notice of the right to contest the eviction. Wis. Stat. § 704.16(3)(b)(3); Wis. Stat. § 704.17(1p)(c), (2)(c), (3)(b). For evictions based on certain other criminal activity, the notice must include the reason for eviction, an advisement about the right to seek legal counsel, and notice about the right to contest the eviction. Wis. Stat. § 704.17(3m)(b)(1).</t>
  </si>
  <si>
    <t>Wis. Stat. § 704.17. Notice terminating tenancies for failure to pay rent or other breach by tenant</t>
  </si>
  <si>
    <t>Waivers of notice are allowed in leases for more than one year. Waivers of notice are not allowed in other leases or tenancies. Wis. Stat. § 704.17(5)(a).</t>
  </si>
  <si>
    <t>For month-to-month tenancies, a landlord can choose to give either a 5 day notice (with an opportunity to cure) or a 14 day notice (with no opportunity to cure). Wis. Stat. § 704.17(1p)(a). For year-to-year tenancies and leases for 1 year or less, a landlord must give 5 days notice with an opportunity to cure; however, if the tenant fails to pay rent a second time within one year, the landlord can terminate (with no opportunity to cure) with 14 days notice. Wis. Stat. § 704.17(2)(a). For tenants with a lease greater than 1 year, the landlord must give 30 days notice. Wis. Stat. § 704.17(3)(a).</t>
  </si>
  <si>
    <t>Wis. Stat. § 799.255. Small claims fees; Wis. Stat. § 814.62. Fees in garnishment, wage earner and small claims actions</t>
  </si>
  <si>
    <t>Wis. Stat. § 799.01. Applicability of chapter; Wis. Stat. § 799.03. Definition</t>
  </si>
  <si>
    <t>Wis. Stat. § 799.12. Service of summons; Wis. Stat. § 801.11. Personal jurisdiction, manner of serving summons for; Wis. Stat. § 799.42. Service and filing in eviction actions</t>
  </si>
  <si>
    <t>Wis. Stat. § 801.11. Personal jurisdiction, manner of serving summons for; Wis. Stat. § 799.42. Service and filing in eviction actions; Wis. Stat. § 799.12. Service of summons; Wis. Stat. § 799.12. Service of summons</t>
  </si>
  <si>
    <t>Wis. Stat. § 799.43. Defendant's pleading in eviction actions; Wis. Stat. § 799.20. Answer; counterclaim and cross complaint; Wis. Stat. § 799.206. Return date proceedings before court commissioner; Wis. Stat. § 799.207. Proceedings before circuit court commissioner</t>
  </si>
  <si>
    <t>Typically, the tenant must respond on the return date, and the hearing is scheduled thereafter. See Wis. Stat. § 799.20(4), § 799.206(3). However, the hearing may be held on the return date if the parties agree and do not intend to call witnesses. Wis. Stat. § 799.207(1)(b), § 799.21(2).</t>
  </si>
  <si>
    <t>Wis. Stat. § 799.05. Summons; Wis. Stat. § 799.22. Judgment on failure to appear or answer</t>
  </si>
  <si>
    <t>Wis. Stat. § 799.05. Summons</t>
  </si>
  <si>
    <t>Wis. Stat. § 799.41. Complaint in eviction actions; Wis. Stat. § 799.42. Service and filing in eviction actions; Wis. Stat. § 799.05. Summons; Wis. Stat. § 799.05. Summons</t>
  </si>
  <si>
    <t>Wis. Stat. § 321.62. Service members civil relief; state active duty</t>
  </si>
  <si>
    <t>Wis. Stat. § 106.50. Open housing; Wis. Stat. § 704.07. Repairs; untenantability; Wis. Stat. § 704.14. Notice of domestic abuse protections</t>
  </si>
  <si>
    <t>Wis. Stat. § 106.50. Open housing; Wis. Stat. § 704.07. Repairs; untenantability; Wis. Stat. § 704.14. Notice of domestic abuse protections; Wis. Stat. § 704.45. Retaliatory conduct in residential tenancies prohibited</t>
  </si>
  <si>
    <t>To use domestic violence as a defense to eviction, a tenant must prove that the perpetrator was not a guest of the tenant, that the tenant sought an injunction against the perpetrator, or that the perpetrator will no longer be a guest of the tenant. Wis. Stat. § 106.50(5m)(dm). For rent withholding: if a premises becomes untentantable due to damage or casualty, or because the landlord substantially violates their statutory duties or the building code, a tenant may either move out and withhold rent after moving out, or remain in the premises and proportionally abate the rent. Wis. Stat. § 704.07(4).</t>
  </si>
  <si>
    <t>Wis. Stat. § 799.44. Order for judgment; writ of restitution</t>
  </si>
  <si>
    <t>Wis. Stat. § 799.445. Appeal</t>
  </si>
  <si>
    <t>A tenant does not explicitly have to request the stay, but must file an undertaking with surety, and continue to pay rent as it becomes due, to obtain the stay. Wis. Stat. § 799.445.</t>
  </si>
  <si>
    <t>Wis. Stat. § 704.05. Rights and duties of landlord and tenant in absence of written agreement to contrary; Wis. Stat. § 799.45. Execution of writ of restitution; disposal of personal property; Wis. Stat. § 704.05. Rights and duties of landlord and tenant in absence of written agreement to contrary</t>
  </si>
  <si>
    <t>The landlord may dispose of the property immediately after eviction so long as the landlord provided notice to the tenant (in the lease) that the landlord would not store any such property, Wis. Stat. § 704.05(5)(bf); however, if the property is prescription medication or medical equipment, the landlord must hold that property for 7 days. Wis. Stat. § 704.05(5)(am).</t>
  </si>
  <si>
    <t>Wyoming</t>
  </si>
  <si>
    <t>Wyo. Stat. § 1-21-1001. Jurisdiction of circuit courts</t>
  </si>
  <si>
    <t>Nonpayment of rent, Nuisance activity, Property is uninhabitable, Remaining on property after expiration of lease, Statutory tenant obligations, Substantial damage to property, Refusal to allow landlord lawful access to unit</t>
  </si>
  <si>
    <t>Wyo. Stat. § 1-21-1002. When proceedings allowed; Wyo. Stat. § 1-21-1204. Renter’s duties; Wyo. Stat. § 1-21-1205. Prohibited acts by renter; Wyo. Stat. § 1-21-1205. Prohibited acts by renter; Wyo. Stat. § 1-21-1205. Prohibited acts by renter; Wyo. Stat. § 1-21-1211. Owner’s remedies; eviction; judicial remedies; damages; Wyo. Stat. § 1-21-1203. Owner’s duties; notice by renter of noncompliance; duty to correct; exceptions; termination of rental agreement; liability limited</t>
  </si>
  <si>
    <t>Wyo. Stat. § 1-21-1302. Definitions; Wyo. Stat. § 1-21-1303. Breach of lease; recovery of rent; affirmative defense; Wyo. Stat. § 40-26-103. Sale or rental</t>
  </si>
  <si>
    <t>Wyo. Stat. § 1-21-1003. Notice to quit premises required</t>
  </si>
  <si>
    <t>If the owner terminates a lease because the cost of repairs is not reasonable in light of rent charged, notice shall be provided to the renter of at least 10 days, and no more than 20 days, to allow renter time to find substitute housing. Wyo. Stat. § 1-21-1203.  Ten to 20 days' notice is required if the property is uninhabitable and the landlord terminates the agreement (rather than conducting repairs). Wyo. Stat. §1-21-1203(d). Three days' notice is required for all other causes for termination. Wyo. Stat. § 1-21-1003.</t>
  </si>
  <si>
    <t>Wyo. Stat. § 1-21-1004. Summons; service and return</t>
  </si>
  <si>
    <t>Wyo. Stat. § 1-21-1014. Proceedings upon stay on appeal; bond required; Wyo. Stat. § 1-21-1015. Rents to be deposited on appeal; Wyo. Stat. § 1-21-1007. Bond on granting continuance</t>
  </si>
  <si>
    <t>Wyo. Stat. § 1-21-1014. Proceedings upon stay on appeal; bond required</t>
  </si>
  <si>
    <t>The tenant must file a bond with sureties, Wyo. Stat. § 1-21-1014(b), and pay rent as it becomes due, Wyo. Stat. § 1-21-1015.</t>
  </si>
  <si>
    <t>Wyo. Stat. § 1-21-1012. Writ of restitution; issuance</t>
  </si>
  <si>
    <t>Wyo. Stat. § 1-21-1013. Writ of restitution; execution and return</t>
  </si>
  <si>
    <t>Only Sundays are excepted from execution. Wyo. Stat. § 1-21-1013.</t>
  </si>
  <si>
    <t>The law refers generally to "the officer" as the person responsible for executing the writ. Wyo. Stat. § 1-21-1013.</t>
  </si>
  <si>
    <t>Wyo. Stat. § 1-21-1210. Possession of premises and disposition of personal property abandoned by renter after termination of rental agreement</t>
  </si>
  <si>
    <t>Property that is left in the rental unit is presumed to be valueless and abandoned, and can be immediately disposed. Wyo. Stat. § 1-21-1210(a). However, any valuable property must be stored for 7 days with notice to the tenant; if the tenant responds, the property must be stored for additional time. Wyo. Stat. § 1-21-1210(a)(i)-(iii).</t>
  </si>
  <si>
    <t>SEL_LLType_Residential landlords generally</t>
  </si>
  <si>
    <t>SEL_LLType_Corporate landlords</t>
  </si>
  <si>
    <t>SEL_LLType_Landlords with minimal rental properties</t>
  </si>
  <si>
    <t>SEL_LLType_Mobile/manufactured home landlords</t>
  </si>
  <si>
    <t>SEL_LLType_Floating home landlords</t>
  </si>
  <si>
    <t>SEL_MaxLateFee_4% of monthly rent amount</t>
  </si>
  <si>
    <t>SEL_MaxLateFee_5% of rent due</t>
  </si>
  <si>
    <t>SEL_MaxLateFee_5% of monthly rent amount</t>
  </si>
  <si>
    <t>SEL_MaxLateFee_8% of rent due</t>
  </si>
  <si>
    <t>SEL_MaxLateFee_10% of rent due</t>
  </si>
  <si>
    <t>SEL_MaxLateFee_10% of monthly rent amount</t>
  </si>
  <si>
    <t>SEL_MaxLateFee_$15</t>
  </si>
  <si>
    <t>SEL_MaxLateFee_$50</t>
  </si>
  <si>
    <t>SEL_MaxLateFee_$60 per month</t>
  </si>
  <si>
    <t>SEL_MaxLateFee_$100 per month</t>
  </si>
  <si>
    <t>SEL_MaxLateFee_Maximum fee not specified</t>
  </si>
  <si>
    <t>SEL_CauseNonpayment of rent</t>
  </si>
  <si>
    <t>SEL_Cause_Breach</t>
  </si>
  <si>
    <t xml:space="preserve">SEL_CauseMaterial breach </t>
  </si>
  <si>
    <t>SEL_CauseCriminal activity</t>
  </si>
  <si>
    <t>SEL_CauseNuisance activity</t>
  </si>
  <si>
    <t>SEL_CauseProperty is uninhabitable</t>
  </si>
  <si>
    <t>SEL_CauseRemaining on property after expiration of lease</t>
  </si>
  <si>
    <t>SEL_CauseStatutory tenant obligations</t>
  </si>
  <si>
    <t>SEL_Cause_Personal use of owner</t>
  </si>
  <si>
    <t>SEL_Cause_Removal of unit from market</t>
  </si>
  <si>
    <t>SEL_Cause_Endangering property</t>
  </si>
  <si>
    <t>SEL_CauseSubstantial damage to property</t>
  </si>
  <si>
    <t>SEL_Cause_Endangering another person</t>
  </si>
  <si>
    <t>SEL_Cause_Waste</t>
  </si>
  <si>
    <t>SEL_Cause_Refusal to allow landlord lawful access to unit</t>
  </si>
  <si>
    <t>SEL_CauseMaterial falsification on rental application</t>
  </si>
  <si>
    <t>SEL_Cause_Refusal of new lease terms</t>
  </si>
  <si>
    <t>SEL_Cause_Committing domestic violence</t>
  </si>
  <si>
    <t>SEL_Cause_Unauthorized occupant</t>
  </si>
  <si>
    <t>SEL_CureNonpayment of rent</t>
  </si>
  <si>
    <t>SEL_Cure_Breach</t>
  </si>
  <si>
    <t xml:space="preserve">SEL_CureMaterial breach </t>
  </si>
  <si>
    <t>SEL_Cure_Criminal activities</t>
  </si>
  <si>
    <t>SEL_CureNuisance activities</t>
  </si>
  <si>
    <t>SEL_CureStatutory tenant obligations</t>
  </si>
  <si>
    <t>SEL_Cure_Waste</t>
  </si>
  <si>
    <t>SEL_CureSubstantial damage to property</t>
  </si>
  <si>
    <t xml:space="preserve">SEL_Cure_Cause not specified </t>
  </si>
  <si>
    <t>SEL_Penalty_Fine assessed to landlord</t>
  </si>
  <si>
    <t>SEL_PenaltyDamages</t>
  </si>
  <si>
    <t>SEL_PenaltyAttorney fees</t>
  </si>
  <si>
    <t>SEL_Penalty_Criminal charge for landlord</t>
  </si>
  <si>
    <t>SEL_PenaltyInjunctive relief</t>
  </si>
  <si>
    <t>SEL_Penalty_Remedies not specified</t>
  </si>
  <si>
    <t>SEL_UnlawfulEvictMultiple protected classes under Federal Fair Housing Act</t>
  </si>
  <si>
    <t xml:space="preserve">SEL_UnlawfulEvict_Tenant experienced domestic violence </t>
  </si>
  <si>
    <t>SEL_UnlawfulEvict_Age</t>
  </si>
  <si>
    <t>SEL_UnlawfulEvict_Source of income</t>
  </si>
  <si>
    <t>SEL_UnlawfulEvict_Marital status</t>
  </si>
  <si>
    <t>SEL_UnlawfulEvict_Sexual orientation</t>
  </si>
  <si>
    <t>SEL_UnlawfulEvict_Gender identity</t>
  </si>
  <si>
    <t>SEL_UnlawfulEvict_Military status</t>
  </si>
  <si>
    <t>SEL_UnlawfulEvict_Ancestry</t>
  </si>
  <si>
    <t>SEL_UnlawfulEvict_Immigration status</t>
  </si>
  <si>
    <t>SEL_UnlawfulEvict_Creed</t>
  </si>
  <si>
    <t>SEL_UnlawfulEvict_Calls for emergency assistance</t>
  </si>
  <si>
    <t>SEL_UnlawfulEvict_Political affiliation</t>
  </si>
  <si>
    <t>SEL_UnlawfulEvict_Physical characteristics</t>
  </si>
  <si>
    <t>SEL_UnlawfulEvict_Basis not specified</t>
  </si>
  <si>
    <t>SEL_Sell_Extended notices</t>
  </si>
  <si>
    <t>SEL_Sell_Assistance with relocation costs</t>
  </si>
  <si>
    <t>SEL_Sell_Tenants’ rights to purchase first</t>
  </si>
  <si>
    <t>SEL_Sell_Additional notice to local government</t>
  </si>
  <si>
    <t>SEL_Sell_Continuing landlord's lease obligations</t>
  </si>
  <si>
    <t>SEL_Sell_Just cause for eviction</t>
  </si>
  <si>
    <t>SEL_SellNo protection specified</t>
  </si>
  <si>
    <t>SEL_ForecloseExtended notices</t>
  </si>
  <si>
    <t>SEL_Foreclose_Just cause for eviction</t>
  </si>
  <si>
    <t>SEL_Foreclose_Sealed court records</t>
  </si>
  <si>
    <t>SEL_Foreclose_Continuing landlord's lease obligation</t>
  </si>
  <si>
    <t>SEL_Foreclose_No protection specified</t>
  </si>
  <si>
    <t xml:space="preserve">SEL_NoticeToVacateYes, for evictions for nonpayment of rent </t>
  </si>
  <si>
    <t xml:space="preserve">SEL_NoticeToVacateYes, for evictions for reasons other than nonpayment of rent     </t>
  </si>
  <si>
    <t>SEL_NoticeToVacate_No</t>
  </si>
  <si>
    <t>SEL_MinNonpayment_3 days</t>
  </si>
  <si>
    <t>SEL_MinNonpayment_5 days</t>
  </si>
  <si>
    <t>SEL_MinNonpayment7 days</t>
  </si>
  <si>
    <t>SEL_MinNonpayment_10 days</t>
  </si>
  <si>
    <t>SEL_MinNonpayment_13 days</t>
  </si>
  <si>
    <t>SEL_MinNonpayment_14 days</t>
  </si>
  <si>
    <t>SEL_MinNonpayment_30 days</t>
  </si>
  <si>
    <t>SEL_MinNonpayment_Minimum amount of notice not specified</t>
  </si>
  <si>
    <t>SEL_MinNonpayment_Landlord not required to give notice if evicting for nonpayment</t>
  </si>
  <si>
    <t>SEL_MinOther_1 day</t>
  </si>
  <si>
    <t>SEL_MinOther_3 days</t>
  </si>
  <si>
    <t>SEL_MinOther_5 days</t>
  </si>
  <si>
    <t>SEL_MinOther7 days</t>
  </si>
  <si>
    <t>SEL_MinOther_10 days</t>
  </si>
  <si>
    <t>SEL_MinOther_14 days</t>
  </si>
  <si>
    <t>SEL_MinOther_15 days</t>
  </si>
  <si>
    <t>SEL_MinOther_20 days</t>
  </si>
  <si>
    <t>SEL_MinOther_21 days</t>
  </si>
  <si>
    <t>SEL_MinOther_28 days</t>
  </si>
  <si>
    <t>SEL_MinOther30 days</t>
  </si>
  <si>
    <t>SEL_MinOther_45 days</t>
  </si>
  <si>
    <t>SEL_MinOther_60 days</t>
  </si>
  <si>
    <t>SEL_MinOther_90 days</t>
  </si>
  <si>
    <t>SEL_MinOther_91 days</t>
  </si>
  <si>
    <t>SEL_MinOther_120 days</t>
  </si>
  <si>
    <t>SEL_MinOther_180 days</t>
  </si>
  <si>
    <t>SEL_MinOther_270 days</t>
  </si>
  <si>
    <t>SEL_MinOther_18 months</t>
  </si>
  <si>
    <t>SEL_MinOther_36 months</t>
  </si>
  <si>
    <t>SEL_MinOther_Minimum amount of notice not specified</t>
  </si>
  <si>
    <t>SEL_NoticeContentReason for eviction</t>
  </si>
  <si>
    <t>SEL_NoticeContentDate rental agreement will terminate</t>
  </si>
  <si>
    <t>SEL_NoticeContent_How to cure</t>
  </si>
  <si>
    <t>SEL_NoticeContentAmount owed</t>
  </si>
  <si>
    <t>SEL_NoticeContent_Repercussions for failure to cure</t>
  </si>
  <si>
    <t>SEL_NoticeContent_Repercussions for failure to vacate</t>
  </si>
  <si>
    <t>SEL_NoticeContent_Information on legal services</t>
  </si>
  <si>
    <t>SEL_NoticeContent_Information on rights</t>
  </si>
  <si>
    <t>SEL_NoticeContent_Required notice contents not specified</t>
  </si>
  <si>
    <t>SEL_BackRentAmount_3 days</t>
  </si>
  <si>
    <t>SEL_BackRentAmount_5 days</t>
  </si>
  <si>
    <t>SEL_BackRentAmount_6 days</t>
  </si>
  <si>
    <t>SEL_BackRentAmount7 days</t>
  </si>
  <si>
    <t>SEL_BackRentAmount_10 days</t>
  </si>
  <si>
    <t>SEL_BackRentAmount_12 days</t>
  </si>
  <si>
    <t>SEL_BackRentAmount_14 days</t>
  </si>
  <si>
    <t>SEL_BackRentAmount_20 days</t>
  </si>
  <si>
    <t>SEL_BackRentAmount_30 days</t>
  </si>
  <si>
    <t>SEL_FilingFee_$2</t>
  </si>
  <si>
    <t>SEL_FilingFee_$15</t>
  </si>
  <si>
    <t>SEL_FilingFee_$20</t>
  </si>
  <si>
    <t>SEL_FilingFee_$22</t>
  </si>
  <si>
    <t>SEL_FilingFee_$25</t>
  </si>
  <si>
    <t>SEL_FilingFee_$30</t>
  </si>
  <si>
    <t>SEL_FilingFee_$35</t>
  </si>
  <si>
    <t>SEL_FilingFee_$45</t>
  </si>
  <si>
    <t>SEL_FilingFee_$46</t>
  </si>
  <si>
    <t>SEL_FilingFee_$48</t>
  </si>
  <si>
    <t>SEL_FilingFee_$56</t>
  </si>
  <si>
    <t>SEL_FilingFee_$58</t>
  </si>
  <si>
    <t>SEL_FilingFee_$65</t>
  </si>
  <si>
    <t>SEL_FilingFee_$80</t>
  </si>
  <si>
    <t>SEL_FilingFee_$85</t>
  </si>
  <si>
    <t>SEL_FilingFee_$88</t>
  </si>
  <si>
    <t>SEL_FilingFee_$95</t>
  </si>
  <si>
    <t>SEL_FilingFee_$96</t>
  </si>
  <si>
    <t>SEL_FilingFee_$120</t>
  </si>
  <si>
    <t>SEL_FilingFee_$125</t>
  </si>
  <si>
    <t>SEL_FilingFee_$150</t>
  </si>
  <si>
    <t>SEL_FilingFee_$166</t>
  </si>
  <si>
    <t>SEL_FilingFee_$175</t>
  </si>
  <si>
    <t>SEL_FilingFee_$180</t>
  </si>
  <si>
    <t>SEL_FilingFee_$220</t>
  </si>
  <si>
    <t>SEL_FilingFee_$227</t>
  </si>
  <si>
    <t>SEL_FilingFee_$250</t>
  </si>
  <si>
    <t>SEL_FilingFee_$285</t>
  </si>
  <si>
    <t>SEL_FilingFee_$295</t>
  </si>
  <si>
    <t>SEL_FilingFeeFiling fee not specified</t>
  </si>
  <si>
    <t>SEL_Court_Municipal court</t>
  </si>
  <si>
    <t>SEL_Court_County court</t>
  </si>
  <si>
    <t>SEL_Court_Circuit court</t>
  </si>
  <si>
    <t>SEL_CourtDistrict court</t>
  </si>
  <si>
    <t>SEL_Court_State court</t>
  </si>
  <si>
    <t>SEL_Court_Magistrates court</t>
  </si>
  <si>
    <t>SEL_Court_Justice of the Peace court</t>
  </si>
  <si>
    <t>SEL_Court_Superior court</t>
  </si>
  <si>
    <t>SEL_Court_Housing court</t>
  </si>
  <si>
    <t>SEL_Court_Court of common pleas</t>
  </si>
  <si>
    <t>SEL_Court_Justice court</t>
  </si>
  <si>
    <t>SEL_Court_High court</t>
  </si>
  <si>
    <t>SEL_Court_Court not specified</t>
  </si>
  <si>
    <t>SEL_PrimaryServicePersonal service</t>
  </si>
  <si>
    <t>SEL_PrimaryService_Mail</t>
  </si>
  <si>
    <t>SEL_PrimaryService_Certified mail</t>
  </si>
  <si>
    <t>SEL_PrimaryService_Delivery by commercial carrier</t>
  </si>
  <si>
    <t>SEL_PrimaryService_Publication</t>
  </si>
  <si>
    <t>SEL_PrimaryService_Posting</t>
  </si>
  <si>
    <t>SEL_PrimaryService_Posting and mail</t>
  </si>
  <si>
    <t>SEL_PrimaryService_Personal service and mail</t>
  </si>
  <si>
    <t>SEL_PrimaryService_Certified mail and regular mail</t>
  </si>
  <si>
    <t>SEL_PrimaryService_Personal service to suitable person other than defendant</t>
  </si>
  <si>
    <t>SEL_PrimaryService_Personal service to suitable person other than defendant and mail</t>
  </si>
  <si>
    <t>SEL_PrimaryService_Primary method of service not specified</t>
  </si>
  <si>
    <t>SEL_SecondaryService_Personal service</t>
  </si>
  <si>
    <t>SEL_SecondaryService_Mail</t>
  </si>
  <si>
    <t>SEL_SecondaryService_Certified mail</t>
  </si>
  <si>
    <t>SEL_SecondaryService_Delivery by commercial carrier</t>
  </si>
  <si>
    <t>SEL_SecondaryService_Publication</t>
  </si>
  <si>
    <t>SEL_SecondaryService_Posting</t>
  </si>
  <si>
    <t>SEL_SecondaryService_Publication and mail</t>
  </si>
  <si>
    <t>SEL_SecondaryService_Publication and certified mail</t>
  </si>
  <si>
    <t>SEL_SecondaryServicePosting and mail</t>
  </si>
  <si>
    <t>SEL_SecondaryService_Posting and certified mail</t>
  </si>
  <si>
    <t>SEL_SecondaryServicePersonal service to suitable person other than defendant</t>
  </si>
  <si>
    <t>SEL_SecondaryService_Personal service to suitable person other than defendant and mail</t>
  </si>
  <si>
    <t>SEL_SecondaryService_Posting and Personal service to suitable person other than defendant and mail</t>
  </si>
  <si>
    <t>SEL_SecondaryService_Certified mail and regular mail</t>
  </si>
  <si>
    <t>SEL_SecondaryService_Secondary methods of service not specified</t>
  </si>
  <si>
    <t>SEL_ForfeitResult_Default judgment for landlord</t>
  </si>
  <si>
    <t>SEL_SummonsTime_2 days</t>
  </si>
  <si>
    <t>SEL_SummonsTime_3 days</t>
  </si>
  <si>
    <t>SEL_SummonsTime_4 days</t>
  </si>
  <si>
    <t>SEL_SummonsTime_5 days</t>
  </si>
  <si>
    <t>SEL_SummonsTime_6 days</t>
  </si>
  <si>
    <t>SEL_SummonsTime_7 days</t>
  </si>
  <si>
    <t>SEL_SummonsTime_10 days</t>
  </si>
  <si>
    <t>SEL_SummonsTime_14 days</t>
  </si>
  <si>
    <t>SEL_SummonsTime_30 days</t>
  </si>
  <si>
    <t>SEL_SummonsTimeMinimum number of days not specified</t>
  </si>
  <si>
    <t>SEL_SummonsContent_Reason for eviction</t>
  </si>
  <si>
    <t>SEL_SummonsContentRepercussions for failure to appear</t>
  </si>
  <si>
    <t>SEL_SummonsContent_What a tenant must do to respond</t>
  </si>
  <si>
    <t>SEL_SummonsContent_Amount owed</t>
  </si>
  <si>
    <t>SEL_SummonsContent_Information on legal services</t>
  </si>
  <si>
    <t>SEL_SummonsContent_Information on appeal process</t>
  </si>
  <si>
    <t>SEL_SummonsContent_Right to jury trial</t>
  </si>
  <si>
    <t>SEL_SummonsContent_Landlord’s disposal of tenant’s property</t>
  </si>
  <si>
    <t>SEL_SummonsContent_Retaliatory eviction is unlawful</t>
  </si>
  <si>
    <t>SEL_SummonsContent_Items required on the summons not specified</t>
  </si>
  <si>
    <t>SEL_LLHalt_Landlord accepts payment of rent</t>
  </si>
  <si>
    <t>SEL_LLHalt_Tenant offers to pay back rent prior to the judgment</t>
  </si>
  <si>
    <t>SEL_LLHalt_Tenant unable to pay rent due to military service</t>
  </si>
  <si>
    <t>SEL_LLHaltReasons requiring landlord to halt the eviction process not specified</t>
  </si>
  <si>
    <t xml:space="preserve">SEL_TRebuttalAvail_Discriminatory eviction </t>
  </si>
  <si>
    <t>SEL_TRebuttalAvailLandlord retaliation</t>
  </si>
  <si>
    <t>SEL_TRebuttalAvailLandlord refused to complete repairs</t>
  </si>
  <si>
    <t>SEL_TRebuttalAvailLandlord noncompliance with statutory duty</t>
  </si>
  <si>
    <t>SEL_TRebuttalAvail_Tenant experienced domestic violence</t>
  </si>
  <si>
    <t>SEL_TRebuttalAvailProperty is uninhabitable</t>
  </si>
  <si>
    <t>SEL_TRebuttalAvail_Tenant lawfully deducted costs from rent</t>
  </si>
  <si>
    <t>SEL_TRebuttalAvail_Tenant lawfully withheld rent</t>
  </si>
  <si>
    <t xml:space="preserve">SEL_TRebuttalAvailLandlord accepted partial payment </t>
  </si>
  <si>
    <t>SEL_TRebuttalAvailLandlord committed breach</t>
  </si>
  <si>
    <t>SEL_TRebuttalAvail_Calls for emergency assistance</t>
  </si>
  <si>
    <t>SEL_TRebuttalAvail_Tenant was unaware of criminal activity</t>
  </si>
  <si>
    <t>SEL_TRebuttalAvail_Landlord refused voucher</t>
  </si>
  <si>
    <t>SEL_TRebuttalAvail_Any legal defense</t>
  </si>
  <si>
    <t>SEL_TRebuttalAvail_Any equitable defense</t>
  </si>
  <si>
    <t xml:space="preserve">SEL_LLAttorney_Corporate landlords </t>
  </si>
  <si>
    <t>SEL_LLAttorney_No landlords</t>
  </si>
  <si>
    <t xml:space="preserve">SEL_LLAttorneyRequired landlord representation not specified </t>
  </si>
  <si>
    <t>SEL_StayIssuance_Request more time to relocate</t>
  </si>
  <si>
    <t>SEL_StayIssuance_Request more time to pay rent</t>
  </si>
  <si>
    <t>SEL_StayIssuance_Tenant is ill</t>
  </si>
  <si>
    <t>SEL_StayIssuance_Tenant is service member</t>
  </si>
  <si>
    <t>SEL_StayIssuance_Good cause</t>
  </si>
  <si>
    <t xml:space="preserve">SEL_StayIssuanceReason for requesting stay of writ issuance not specified </t>
  </si>
  <si>
    <t>SEL_AppealBond_Yes</t>
  </si>
  <si>
    <t>SEL_AppealBond_No</t>
  </si>
  <si>
    <t>SEL_AppealBondAppeal bond requirement not specified</t>
  </si>
  <si>
    <t>SEL_RemoveTermWrit of possession</t>
  </si>
  <si>
    <t>SEL_RemoveTerm_Writ of eviction</t>
  </si>
  <si>
    <t xml:space="preserve">SEL_RemoveTerm_Writ of execution     </t>
  </si>
  <si>
    <t>SEL_RemoveTerm_Writ of ejectment</t>
  </si>
  <si>
    <t>SEL_RemoveTermWrit of restitution</t>
  </si>
  <si>
    <t>SEL_RemoveTerm_Warrant of restitution</t>
  </si>
  <si>
    <t>SEL_RemoveTerm_Writ of assistance</t>
  </si>
  <si>
    <t>SEL_RemoveTerm_Warrant of ejectment</t>
  </si>
  <si>
    <t>SEL_RemoveTerm_Warrant of eviction</t>
  </si>
  <si>
    <t>SEL_RemoveTerm_Warrant for removal</t>
  </si>
  <si>
    <t>SEL_RemoveTerm_Writ for removal</t>
  </si>
  <si>
    <t>SEL_RemoveTerm_Warrant for possession</t>
  </si>
  <si>
    <t>SEL_RemoveTerm_Order of restitution</t>
  </si>
  <si>
    <t>SEL_RemoveTerm_Writ of habere facias possessionem</t>
  </si>
  <si>
    <t>SEL_RemoveTerm_Execution for possession</t>
  </si>
  <si>
    <t>SEL_RemoveTerm_Eviction order</t>
  </si>
  <si>
    <t>SEL_RemoveTerm_Order of possession</t>
  </si>
  <si>
    <t>SEL_RemoveTerm_Restitution of premises</t>
  </si>
  <si>
    <t>SEL_RemoveTerm_Execution</t>
  </si>
  <si>
    <t>SEL_RemoveTerm_Writ of recovery of premises and order to vacate</t>
  </si>
  <si>
    <t>SEL_RemoveTerm_Summary order for removal</t>
  </si>
  <si>
    <t>SEL_RemoveTerm_Term not specified</t>
  </si>
  <si>
    <t>SEL_StayExecution_Weekend</t>
  </si>
  <si>
    <t>SEL_StayExecution_Holiday</t>
  </si>
  <si>
    <t>SEL_StayExecution_Nighttime</t>
  </si>
  <si>
    <t>SEL_StayExecution_Military</t>
  </si>
  <si>
    <t>SEL_StayExecution_Inclement Weather</t>
  </si>
  <si>
    <t>SEL_StayExecution_Public Emergency</t>
  </si>
  <si>
    <t>SEL_StayExecution_Financial insolvency</t>
  </si>
  <si>
    <t>SEL_StayExecution_Good cause</t>
  </si>
  <si>
    <t>SEL_StayExecution_Completion of drug treatment program</t>
  </si>
  <si>
    <t>SEL_StayExecutionCircumstances that postpone not specified</t>
  </si>
  <si>
    <t>SEL_WritEntity_Municipal police department</t>
  </si>
  <si>
    <t>SEL_WritEntityCounty sheriff’s office</t>
  </si>
  <si>
    <t>SEL_WritEntityConstable</t>
  </si>
  <si>
    <t>SEL_WritEntity_Marshal</t>
  </si>
  <si>
    <t>SEL_WritEntity_Private company</t>
  </si>
  <si>
    <t>SEL_WritEntity_Bailiff</t>
  </si>
  <si>
    <t>SEL_WritEntity_Officer of the court</t>
  </si>
  <si>
    <t>SEL_WritEntity_Entity not specified</t>
  </si>
  <si>
    <t>SEL_AccessRegulate_Sealing of records</t>
  </si>
  <si>
    <t>SEL_AccessRegulate_Expungement of records</t>
  </si>
  <si>
    <t>SEL_AccessRegulate_Disclosure on tenant screening report</t>
  </si>
  <si>
    <t>SEL_AccessRegulate_Inclusion of eviction records in credit reports</t>
  </si>
  <si>
    <t>SEL_RecordsInaccess_Immediately</t>
  </si>
  <si>
    <t>SEL_RecordsInaccess_At time of judgment</t>
  </si>
  <si>
    <t>SEL_RecordsInaccess_10 days after judgment</t>
  </si>
  <si>
    <t>SEL_RecordsInaccess_Time frame not specified</t>
  </si>
  <si>
    <t>SEL_AutoInaccess_Judgment for tenant</t>
  </si>
  <si>
    <t xml:space="preserve">SEL_AutoInaccess_Dismissal of case </t>
  </si>
  <si>
    <t>SEL_AutoInaccess_Cases after certain time period</t>
  </si>
  <si>
    <t>SEL_AutoInaccess_Foreclosure cases</t>
  </si>
  <si>
    <t>SEL_AutoInaccess_No cases automatically made inaccessible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</si>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</sst>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0" fontId="16" fillId="33" borderId="0" xfId="0" applyFont="1" applyFill="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L60"/>
  <sheetViews>
    <sheetView tabSelected="1" workbookViewId="0">
      <pane xSplit="1" topLeftCell="B1" activePane="topRight" state="frozen"/>
      <selection pane="topRight"/>
    </sheetView>
  </sheetViews>
  <sheetFormatPr defaultRowHeight="14.45"/>
  <cols>
    <col min="1" max="1" width="16.5703125" customWidth="1"/>
    <col min="2" max="4" width="11.7109375" customWidth="1"/>
  </cols>
  <sheetData>
    <row r="1" spans="1:168" s="2" customFormat="1" ht="57.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row>
    <row r="2" spans="1:168">
      <c r="A2" t="s">
        <v>168</v>
      </c>
      <c r="B2" s="1">
        <v>44105</v>
      </c>
      <c r="C2" s="1">
        <v>44197</v>
      </c>
      <c r="D2">
        <v>1</v>
      </c>
      <c r="E2" t="s">
        <v>169</v>
      </c>
      <c r="G2">
        <v>0</v>
      </c>
      <c r="P2">
        <v>0</v>
      </c>
      <c r="V2" t="s">
        <v>170</v>
      </c>
      <c r="W2" t="s">
        <v>171</v>
      </c>
      <c r="Y2">
        <v>0</v>
      </c>
      <c r="AB2" t="str">
        <f>("Nonpayment of rent, Material breach , Nuisance activities, Statutory tenant obligations, Substantial damage to property")</f>
        <v>Nonpayment of rent, Material breach , Nuisance activities, Statutory tenant obligations, Substantial damage to property</v>
      </c>
      <c r="AC2" t="s">
        <v>172</v>
      </c>
      <c r="AD2" t="s">
        <v>173</v>
      </c>
      <c r="AE2" t="str">
        <f>("Damages, Attorney fees, Injunctive relief")</f>
        <v>Damages, Attorney fees, Injunctive relief</v>
      </c>
      <c r="AF2" t="s">
        <v>174</v>
      </c>
      <c r="AH2" t="str">
        <f>("No")</f>
        <v>No</v>
      </c>
      <c r="AI2" t="s">
        <v>175</v>
      </c>
      <c r="AJ2" t="s">
        <v>176</v>
      </c>
      <c r="AK2" t="str">
        <f>("Multiple protected classes under Federal Fair Housing Act")</f>
        <v>Multiple protected classes under Federal Fair Housing Act</v>
      </c>
      <c r="AL2" t="s">
        <v>177</v>
      </c>
      <c r="AN2" t="str">
        <f>("No protection specified")</f>
        <v>No protection specified</v>
      </c>
      <c r="AQ2" t="str">
        <f>("Extended notices")</f>
        <v>Extended notices</v>
      </c>
      <c r="AR2" t="s">
        <v>178</v>
      </c>
      <c r="AS2" t="s">
        <v>179</v>
      </c>
      <c r="AT2" t="str">
        <f t="shared" ref="AT2:AT11" si="0">("Yes, for evictions for nonpayment of rent , Yes, for evictions for reasons other than nonpayment of rent     ")</f>
        <v xml:space="preserve">Yes, for evictions for nonpayment of rent , Yes, for evictions for reasons other than nonpayment of rent     </v>
      </c>
      <c r="AU2" t="s">
        <v>180</v>
      </c>
      <c r="AW2" t="str">
        <f>("7 days")</f>
        <v>7 days</v>
      </c>
      <c r="AX2" t="s">
        <v>181</v>
      </c>
      <c r="AZ2" t="str">
        <f>("7 days, 30 days")</f>
        <v>7 days, 30 days</v>
      </c>
      <c r="BA2" t="s">
        <v>182</v>
      </c>
      <c r="BB2" t="s">
        <v>183</v>
      </c>
      <c r="BC2" t="str">
        <f>("Reason for eviction, Date rental agreement will terminate, Amount owed")</f>
        <v>Reason for eviction, Date rental agreement will terminate, Amount owed</v>
      </c>
      <c r="BD2" t="s">
        <v>184</v>
      </c>
      <c r="BF2" t="str">
        <f>("Yes")</f>
        <v>Yes</v>
      </c>
      <c r="BG2" t="s">
        <v>185</v>
      </c>
      <c r="BI2">
        <v>1</v>
      </c>
      <c r="BJ2" t="s">
        <v>181</v>
      </c>
      <c r="BL2" t="str">
        <f>("7 days")</f>
        <v>7 days</v>
      </c>
      <c r="BM2" t="s">
        <v>181</v>
      </c>
      <c r="BO2" t="str">
        <f>("Filing fee not specified")</f>
        <v>Filing fee not specified</v>
      </c>
      <c r="BR2" t="str">
        <f>("District court")</f>
        <v>District court</v>
      </c>
      <c r="BS2" t="s">
        <v>186</v>
      </c>
      <c r="BU2" t="str">
        <f>("Personal service")</f>
        <v>Personal service</v>
      </c>
      <c r="BV2" t="s">
        <v>187</v>
      </c>
      <c r="BX2" t="str">
        <f>("Posting and mail, Personal service to suitable person other than defendant")</f>
        <v>Posting and mail, Personal service to suitable person other than defendant</v>
      </c>
      <c r="BY2" t="s">
        <v>188</v>
      </c>
      <c r="CA2">
        <v>1</v>
      </c>
      <c r="CB2" t="s">
        <v>189</v>
      </c>
      <c r="CD2" t="str">
        <f>("Forfeiture of hearing not specified ")</f>
        <v xml:space="preserve">Forfeiture of hearing not specified </v>
      </c>
      <c r="CJ2" t="str">
        <f>("Minimum number of days not specified")</f>
        <v>Minimum number of days not specified</v>
      </c>
      <c r="CM2" t="str">
        <f>("Repercussions for failure to appear")</f>
        <v>Repercussions for failure to appear</v>
      </c>
      <c r="CN2" t="s">
        <v>190</v>
      </c>
      <c r="CP2" t="str">
        <f>("Reasons requiring landlord to halt the eviction process not specified")</f>
        <v>Reasons requiring landlord to halt the eviction process not specified</v>
      </c>
      <c r="CS2">
        <v>1</v>
      </c>
      <c r="CT2" t="s">
        <v>191</v>
      </c>
      <c r="CV2" t="str">
        <f>("Landlord retaliation, Landlord refused to complete repairs, Landlord noncompliance with statutory duty, Property is uninhabitable, Landlord accepted partial payment , Landlord committed breach")</f>
        <v>Landlord retaliation, Landlord refused to complete repairs, Landlord noncompliance with statutory duty, Property is uninhabitable, Landlord accepted partial payment , Landlord committed breach</v>
      </c>
      <c r="CW2" t="s">
        <v>192</v>
      </c>
      <c r="CY2" t="str">
        <f t="shared" ref="CY2:CY11" si="1">("Required landlord representation not specified ")</f>
        <v xml:space="preserve">Required landlord representation not specified </v>
      </c>
      <c r="DB2">
        <v>0</v>
      </c>
      <c r="DE2" t="str">
        <f>("Reason for requesting stay of writ issuance not specified ")</f>
        <v xml:space="preserve">Reason for requesting stay of writ issuance not specified </v>
      </c>
      <c r="DH2" t="str">
        <f>("7 days")</f>
        <v>7 days</v>
      </c>
      <c r="DI2" t="s">
        <v>188</v>
      </c>
      <c r="DK2" t="str">
        <f>("Appeal bond requirement not specified")</f>
        <v>Appeal bond requirement not specified</v>
      </c>
      <c r="DN2">
        <v>1</v>
      </c>
      <c r="DO2" t="s">
        <v>188</v>
      </c>
      <c r="DQ2" t="str">
        <f>("Duration of pending appeal")</f>
        <v>Duration of pending appeal</v>
      </c>
      <c r="DR2" t="s">
        <v>188</v>
      </c>
      <c r="DT2">
        <v>1</v>
      </c>
      <c r="DU2" t="s">
        <v>188</v>
      </c>
      <c r="DV2" t="s">
        <v>193</v>
      </c>
      <c r="DW2" t="str">
        <f>("Writ of possession, Writ of restitution")</f>
        <v>Writ of possession, Writ of restitution</v>
      </c>
      <c r="DX2" t="s">
        <v>188</v>
      </c>
      <c r="DZ2" t="str">
        <f>("7 days")</f>
        <v>7 days</v>
      </c>
      <c r="EA2" t="s">
        <v>188</v>
      </c>
      <c r="EC2" t="str">
        <f t="shared" ref="EC2:EC7" si="2">("Circumstances that postpone not specified")</f>
        <v>Circumstances that postpone not specified</v>
      </c>
      <c r="EF2" t="str">
        <f>("Minimum number of days not specified")</f>
        <v>Minimum number of days not specified</v>
      </c>
      <c r="EI2" t="str">
        <f>("County sheriff’s office, Constable")</f>
        <v>County sheriff’s office, Constable</v>
      </c>
      <c r="EJ2" t="s">
        <v>194</v>
      </c>
      <c r="EL2" t="str">
        <f>("Cancellation of writ not specified")</f>
        <v>Cancellation of writ not specified</v>
      </c>
      <c r="EO2" t="str">
        <f>("14 days")</f>
        <v>14 days</v>
      </c>
      <c r="EP2" t="s">
        <v>195</v>
      </c>
      <c r="ER2" t="str">
        <f t="shared" ref="ER2:ER8" si="3">("No")</f>
        <v>No</v>
      </c>
      <c r="EU2">
        <v>0</v>
      </c>
    </row>
    <row r="3" spans="1:168">
      <c r="A3" t="s">
        <v>196</v>
      </c>
      <c r="B3" s="1">
        <v>43983</v>
      </c>
      <c r="C3" s="1">
        <v>44197</v>
      </c>
      <c r="D3">
        <v>1</v>
      </c>
      <c r="E3" t="s">
        <v>197</v>
      </c>
      <c r="G3">
        <v>1</v>
      </c>
      <c r="H3" t="s">
        <v>198</v>
      </c>
      <c r="J3" t="str">
        <f>("Residential landlords generally, Mobile/manufactured home landlords")</f>
        <v>Residential landlords generally, Mobile/manufactured home landlords</v>
      </c>
      <c r="K3" t="s">
        <v>198</v>
      </c>
      <c r="M3">
        <v>1</v>
      </c>
      <c r="N3" t="s">
        <v>199</v>
      </c>
      <c r="P3">
        <v>0</v>
      </c>
      <c r="V3" t="s">
        <v>200</v>
      </c>
      <c r="W3" t="s">
        <v>201</v>
      </c>
      <c r="Y3">
        <v>0</v>
      </c>
      <c r="AB3" t="str">
        <f>("Nonpayment of rent, Material breach , Nuisance activities, Statutory tenant obligations")</f>
        <v>Nonpayment of rent, Material breach , Nuisance activities, Statutory tenant obligations</v>
      </c>
      <c r="AC3" t="s">
        <v>202</v>
      </c>
      <c r="AE3" t="str">
        <f>("Damages, Injunctive relief")</f>
        <v>Damages, Injunctive relief</v>
      </c>
      <c r="AF3" t="s">
        <v>203</v>
      </c>
      <c r="AH3" t="str">
        <f>("No")</f>
        <v>No</v>
      </c>
      <c r="AI3" t="s">
        <v>204</v>
      </c>
      <c r="AJ3" t="s">
        <v>205</v>
      </c>
      <c r="AK3" t="str">
        <f>("Multiple protected classes under Federal Fair Housing Act, Marital status")</f>
        <v>Multiple protected classes under Federal Fair Housing Act, Marital status</v>
      </c>
      <c r="AL3" t="s">
        <v>206</v>
      </c>
      <c r="AN3" t="str">
        <f>("No protection specified")</f>
        <v>No protection specified</v>
      </c>
      <c r="AQ3" t="str">
        <f>("No protection specified")</f>
        <v>No protection specified</v>
      </c>
      <c r="AT3" t="str">
        <f t="shared" si="0"/>
        <v xml:space="preserve">Yes, for evictions for nonpayment of rent , Yes, for evictions for reasons other than nonpayment of rent     </v>
      </c>
      <c r="AU3" t="s">
        <v>207</v>
      </c>
      <c r="AV3" t="s">
        <v>208</v>
      </c>
      <c r="AW3" t="str">
        <f>("7 days")</f>
        <v>7 days</v>
      </c>
      <c r="AX3" t="s">
        <v>209</v>
      </c>
      <c r="AZ3" t="str">
        <f>("1 day, 10 days, 30 days")</f>
        <v>1 day, 10 days, 30 days</v>
      </c>
      <c r="BA3" t="s">
        <v>210</v>
      </c>
      <c r="BB3" t="s">
        <v>211</v>
      </c>
      <c r="BC3" t="str">
        <f>("Reason for eviction, Date rental agreement will terminate, How to cure, Repercussions for failure to vacate")</f>
        <v>Reason for eviction, Date rental agreement will terminate, How to cure, Repercussions for failure to vacate</v>
      </c>
      <c r="BD3" t="s">
        <v>212</v>
      </c>
      <c r="BF3" t="str">
        <f>("No")</f>
        <v>No</v>
      </c>
      <c r="BG3" t="s">
        <v>213</v>
      </c>
      <c r="BI3">
        <v>1</v>
      </c>
      <c r="BJ3" t="s">
        <v>214</v>
      </c>
      <c r="BL3" t="str">
        <f>("7 days")</f>
        <v>7 days</v>
      </c>
      <c r="BM3" t="s">
        <v>214</v>
      </c>
      <c r="BO3" t="str">
        <f>("$150, $250")</f>
        <v>$150, $250</v>
      </c>
      <c r="BP3" t="s">
        <v>215</v>
      </c>
      <c r="BQ3" t="s">
        <v>216</v>
      </c>
      <c r="BR3" t="str">
        <f>("District court, Superior court")</f>
        <v>District court, Superior court</v>
      </c>
      <c r="BS3" t="s">
        <v>217</v>
      </c>
      <c r="BT3" t="s">
        <v>218</v>
      </c>
      <c r="BU3" t="str">
        <f>("Personal service, Certified mail, Personal service to suitable person other than defendant")</f>
        <v>Personal service, Certified mail, Personal service to suitable person other than defendant</v>
      </c>
      <c r="BV3" t="s">
        <v>219</v>
      </c>
      <c r="BX3" t="str">
        <f>("Publication")</f>
        <v>Publication</v>
      </c>
      <c r="BY3" t="s">
        <v>220</v>
      </c>
      <c r="CA3">
        <v>0</v>
      </c>
      <c r="CJ3" t="str">
        <f>("2 days")</f>
        <v>2 days</v>
      </c>
      <c r="CK3" t="s">
        <v>221</v>
      </c>
      <c r="CM3" t="str">
        <f>("Repercussions for failure to appear")</f>
        <v>Repercussions for failure to appear</v>
      </c>
      <c r="CN3" t="s">
        <v>222</v>
      </c>
      <c r="CP3" t="str">
        <f>("Tenant offers to pay back rent prior to the judgment")</f>
        <v>Tenant offers to pay back rent prior to the judgment</v>
      </c>
      <c r="CQ3" t="s">
        <v>223</v>
      </c>
      <c r="CS3">
        <v>1</v>
      </c>
      <c r="CT3" t="s">
        <v>224</v>
      </c>
      <c r="CV3" t="s">
        <v>225</v>
      </c>
      <c r="CW3" t="s">
        <v>226</v>
      </c>
      <c r="CY3" t="str">
        <f t="shared" si="1"/>
        <v xml:space="preserve">Required landlord representation not specified </v>
      </c>
      <c r="DB3">
        <v>0</v>
      </c>
      <c r="DE3" t="str">
        <f>("Reason for requesting stay of writ issuance not specified ")</f>
        <v xml:space="preserve">Reason for requesting stay of writ issuance not specified </v>
      </c>
      <c r="DH3" t="str">
        <f>("30 days")</f>
        <v>30 days</v>
      </c>
      <c r="DI3" t="s">
        <v>227</v>
      </c>
      <c r="DK3" t="str">
        <f>("Yes")</f>
        <v>Yes</v>
      </c>
      <c r="DL3" t="s">
        <v>227</v>
      </c>
      <c r="DN3">
        <v>0</v>
      </c>
      <c r="DW3" t="str">
        <f>("Term not specified")</f>
        <v>Term not specified</v>
      </c>
      <c r="DZ3" t="str">
        <f>("Minimum amount of time not specified")</f>
        <v>Minimum amount of time not specified</v>
      </c>
      <c r="EC3" t="str">
        <f t="shared" si="2"/>
        <v>Circumstances that postpone not specified</v>
      </c>
      <c r="EF3" t="str">
        <f>("Minimum number of days not specified")</f>
        <v>Minimum number of days not specified</v>
      </c>
      <c r="EI3" t="str">
        <f>("Entity not specified")</f>
        <v>Entity not specified</v>
      </c>
      <c r="EL3" t="str">
        <f>("Cancellation of writ not specified")</f>
        <v>Cancellation of writ not specified</v>
      </c>
      <c r="EO3" t="str">
        <f>("Length of time not specified")</f>
        <v>Length of time not specified</v>
      </c>
      <c r="ER3" t="str">
        <f t="shared" si="3"/>
        <v>No</v>
      </c>
      <c r="EU3">
        <v>0</v>
      </c>
    </row>
    <row r="4" spans="1:168">
      <c r="A4" t="s">
        <v>228</v>
      </c>
      <c r="B4" s="1">
        <v>44197</v>
      </c>
      <c r="C4" s="1">
        <v>44197</v>
      </c>
      <c r="D4">
        <v>1</v>
      </c>
      <c r="E4" t="s">
        <v>229</v>
      </c>
      <c r="G4">
        <v>0</v>
      </c>
      <c r="P4">
        <v>0</v>
      </c>
      <c r="V4" t="str">
        <f>("Nonpayment of rent, Material breach , Remaining on property after expiration of lease, Substantial damage to property")</f>
        <v>Nonpayment of rent, Material breach , Remaining on property after expiration of lease, Substantial damage to property</v>
      </c>
      <c r="W4" t="s">
        <v>230</v>
      </c>
      <c r="Y4">
        <v>0</v>
      </c>
      <c r="AB4" t="str">
        <f>("Nonpayment of rent, Material breach , Substantial damage to property")</f>
        <v>Nonpayment of rent, Material breach , Substantial damage to property</v>
      </c>
      <c r="AC4" t="s">
        <v>231</v>
      </c>
      <c r="AE4" t="str">
        <f>("Remedies not specified")</f>
        <v>Remedies not specified</v>
      </c>
      <c r="AH4" t="str">
        <f>("Waiver not specified")</f>
        <v>Waiver not specified</v>
      </c>
      <c r="AK4" t="str">
        <f>("Basis not specified")</f>
        <v>Basis not specified</v>
      </c>
      <c r="AN4" t="str">
        <f>("No protection specified")</f>
        <v>No protection specified</v>
      </c>
      <c r="AQ4" t="str">
        <f>("No protection specified")</f>
        <v>No protection specified</v>
      </c>
      <c r="AT4" t="str">
        <f t="shared" si="0"/>
        <v xml:space="preserve">Yes, for evictions for nonpayment of rent , Yes, for evictions for reasons other than nonpayment of rent     </v>
      </c>
      <c r="AU4" t="s">
        <v>232</v>
      </c>
      <c r="AW4" t="str">
        <f>("7 days")</f>
        <v>7 days</v>
      </c>
      <c r="AX4" t="s">
        <v>229</v>
      </c>
      <c r="AZ4" t="str">
        <f>("7 days")</f>
        <v>7 days</v>
      </c>
      <c r="BA4" t="s">
        <v>229</v>
      </c>
      <c r="BC4" t="str">
        <f>("Reason for eviction, Date rental agreement will terminate, How to cure, Amount owed")</f>
        <v>Reason for eviction, Date rental agreement will terminate, How to cure, Amount owed</v>
      </c>
      <c r="BD4" t="s">
        <v>233</v>
      </c>
      <c r="BF4" t="str">
        <f>("Waiver provision not specified")</f>
        <v>Waiver provision not specified</v>
      </c>
      <c r="BI4">
        <v>1</v>
      </c>
      <c r="BJ4" t="s">
        <v>229</v>
      </c>
      <c r="BL4" t="str">
        <f>("7 days")</f>
        <v>7 days</v>
      </c>
      <c r="BM4" t="s">
        <v>229</v>
      </c>
      <c r="BO4" t="str">
        <f>("Filing fee not specified")</f>
        <v>Filing fee not specified</v>
      </c>
      <c r="BR4" t="str">
        <f>("High court")</f>
        <v>High court</v>
      </c>
      <c r="BS4" t="s">
        <v>234</v>
      </c>
      <c r="BU4" t="str">
        <f>("Personal service, Certified mail, Publication")</f>
        <v>Personal service, Certified mail, Publication</v>
      </c>
      <c r="BV4" t="s">
        <v>235</v>
      </c>
      <c r="BX4" t="str">
        <f>("Publication")</f>
        <v>Publication</v>
      </c>
      <c r="BY4" t="s">
        <v>236</v>
      </c>
      <c r="BZ4" t="s">
        <v>237</v>
      </c>
      <c r="CA4">
        <v>0</v>
      </c>
      <c r="CJ4" t="str">
        <f>("3 days")</f>
        <v>3 days</v>
      </c>
      <c r="CK4" t="s">
        <v>238</v>
      </c>
      <c r="CM4" t="str">
        <f>("Reason for eviction, Repercussions for failure to appear, Amount owed")</f>
        <v>Reason for eviction, Repercussions for failure to appear, Amount owed</v>
      </c>
      <c r="CN4" t="s">
        <v>239</v>
      </c>
      <c r="CP4" t="str">
        <f>("Reasons requiring landlord to halt the eviction process not specified")</f>
        <v>Reasons requiring landlord to halt the eviction process not specified</v>
      </c>
      <c r="CS4">
        <v>1</v>
      </c>
      <c r="CT4" t="s">
        <v>240</v>
      </c>
      <c r="CV4" t="str">
        <f>("Landlord retaliation, Landlord committed breach")</f>
        <v>Landlord retaliation, Landlord committed breach</v>
      </c>
      <c r="CW4" t="s">
        <v>240</v>
      </c>
      <c r="CY4" t="str">
        <f t="shared" si="1"/>
        <v xml:space="preserve">Required landlord representation not specified </v>
      </c>
      <c r="DB4">
        <v>0</v>
      </c>
      <c r="DE4" t="str">
        <f>("Good cause")</f>
        <v>Good cause</v>
      </c>
      <c r="DF4" t="s">
        <v>241</v>
      </c>
      <c r="DH4" t="str">
        <f>("10 days")</f>
        <v>10 days</v>
      </c>
      <c r="DI4" t="s">
        <v>242</v>
      </c>
      <c r="DK4" t="str">
        <f>("No")</f>
        <v>No</v>
      </c>
      <c r="DN4">
        <v>1</v>
      </c>
      <c r="DO4" t="s">
        <v>243</v>
      </c>
      <c r="DQ4" t="str">
        <f>("Duration of pending appeal")</f>
        <v>Duration of pending appeal</v>
      </c>
      <c r="DR4" t="s">
        <v>244</v>
      </c>
      <c r="DT4">
        <v>1</v>
      </c>
      <c r="DU4" t="s">
        <v>245</v>
      </c>
      <c r="DV4" t="s">
        <v>246</v>
      </c>
      <c r="DW4" t="str">
        <f>("Writ of restitution")</f>
        <v>Writ of restitution</v>
      </c>
      <c r="DX4" t="s">
        <v>247</v>
      </c>
      <c r="DZ4" t="str">
        <f>("Writ can be issued immediately")</f>
        <v>Writ can be issued immediately</v>
      </c>
      <c r="EA4" t="s">
        <v>248</v>
      </c>
      <c r="EB4" t="s">
        <v>249</v>
      </c>
      <c r="EC4" t="str">
        <f t="shared" si="2"/>
        <v>Circumstances that postpone not specified</v>
      </c>
      <c r="EF4" t="str">
        <f>("Minimum number of days not specified")</f>
        <v>Minimum number of days not specified</v>
      </c>
      <c r="EI4" t="str">
        <f>("Entity not specified")</f>
        <v>Entity not specified</v>
      </c>
      <c r="EL4" t="str">
        <f>("Yes, if all back rent is paid")</f>
        <v>Yes, if all back rent is paid</v>
      </c>
      <c r="EM4" t="s">
        <v>250</v>
      </c>
      <c r="EO4" t="str">
        <f>("Length of time not specified")</f>
        <v>Length of time not specified</v>
      </c>
      <c r="ER4" t="str">
        <f t="shared" si="3"/>
        <v>No</v>
      </c>
      <c r="EU4">
        <v>0</v>
      </c>
    </row>
    <row r="5" spans="1:168">
      <c r="A5" t="s">
        <v>251</v>
      </c>
      <c r="B5" s="1">
        <v>43831</v>
      </c>
      <c r="C5" s="1">
        <v>44197</v>
      </c>
      <c r="D5">
        <v>1</v>
      </c>
      <c r="E5" t="s">
        <v>252</v>
      </c>
      <c r="G5">
        <v>1</v>
      </c>
      <c r="H5" t="s">
        <v>253</v>
      </c>
      <c r="J5" t="str">
        <f>("Residential landlords generally, Mobile/manufactured home landlords")</f>
        <v>Residential landlords generally, Mobile/manufactured home landlords</v>
      </c>
      <c r="K5" t="s">
        <v>253</v>
      </c>
      <c r="M5">
        <v>1</v>
      </c>
      <c r="N5" t="s">
        <v>253</v>
      </c>
      <c r="P5">
        <v>1</v>
      </c>
      <c r="Q5" t="s">
        <v>254</v>
      </c>
      <c r="S5" t="str">
        <f>("Maximum fee not specified")</f>
        <v>Maximum fee not specified</v>
      </c>
      <c r="U5" t="s">
        <v>255</v>
      </c>
      <c r="V5" t="s">
        <v>256</v>
      </c>
      <c r="W5" t="s">
        <v>257</v>
      </c>
      <c r="Y5">
        <v>0</v>
      </c>
      <c r="AB5" t="str">
        <f>("Nonpayment of rent, Material breach , Statutory tenant obligations")</f>
        <v>Nonpayment of rent, Material breach , Statutory tenant obligations</v>
      </c>
      <c r="AC5" t="s">
        <v>258</v>
      </c>
      <c r="AD5" t="s">
        <v>259</v>
      </c>
      <c r="AE5" t="str">
        <f>("Damages, Attorney fees, Injunctive relief")</f>
        <v>Damages, Attorney fees, Injunctive relief</v>
      </c>
      <c r="AF5" t="s">
        <v>260</v>
      </c>
      <c r="AH5" t="str">
        <f>("Yes")</f>
        <v>Yes</v>
      </c>
      <c r="AI5" t="s">
        <v>261</v>
      </c>
      <c r="AJ5" t="s">
        <v>262</v>
      </c>
      <c r="AK5" t="str">
        <f>("Multiple protected classes under Federal Fair Housing Act")</f>
        <v>Multiple protected classes under Federal Fair Housing Act</v>
      </c>
      <c r="AL5" t="s">
        <v>263</v>
      </c>
      <c r="AN5" t="str">
        <f>("No protection specified")</f>
        <v>No protection specified</v>
      </c>
      <c r="AQ5" t="str">
        <f>("No protection specified")</f>
        <v>No protection specified</v>
      </c>
      <c r="AT5" t="str">
        <f t="shared" si="0"/>
        <v xml:space="preserve">Yes, for evictions for nonpayment of rent , Yes, for evictions for reasons other than nonpayment of rent     </v>
      </c>
      <c r="AU5" t="s">
        <v>264</v>
      </c>
      <c r="AV5" t="s">
        <v>265</v>
      </c>
      <c r="AW5" t="str">
        <f>("5 days")</f>
        <v>5 days</v>
      </c>
      <c r="AX5" t="s">
        <v>266</v>
      </c>
      <c r="AZ5" t="str">
        <f>("5 days, 10 days, 30 days")</f>
        <v>5 days, 10 days, 30 days</v>
      </c>
      <c r="BA5" t="s">
        <v>267</v>
      </c>
      <c r="BB5" t="s">
        <v>268</v>
      </c>
      <c r="BC5" t="str">
        <f>("Reason for eviction, Date rental agreement will terminate")</f>
        <v>Reason for eviction, Date rental agreement will terminate</v>
      </c>
      <c r="BD5" t="s">
        <v>269</v>
      </c>
      <c r="BF5" t="str">
        <f>("No")</f>
        <v>No</v>
      </c>
      <c r="BG5" t="s">
        <v>270</v>
      </c>
      <c r="BI5">
        <v>1</v>
      </c>
      <c r="BJ5" t="s">
        <v>266</v>
      </c>
      <c r="BL5" t="str">
        <f>("5 days")</f>
        <v>5 days</v>
      </c>
      <c r="BM5" t="s">
        <v>266</v>
      </c>
      <c r="BO5" t="str">
        <f>("$35")</f>
        <v>$35</v>
      </c>
      <c r="BP5" t="s">
        <v>271</v>
      </c>
      <c r="BR5" t="str">
        <f>("Justice of the Peace court")</f>
        <v>Justice of the Peace court</v>
      </c>
      <c r="BS5" t="s">
        <v>272</v>
      </c>
      <c r="BU5" t="str">
        <f>("Personal service")</f>
        <v>Personal service</v>
      </c>
      <c r="BV5" t="s">
        <v>273</v>
      </c>
      <c r="BX5" t="str">
        <f>("Posting and certified mail")</f>
        <v>Posting and certified mail</v>
      </c>
      <c r="BY5" t="s">
        <v>274</v>
      </c>
      <c r="CA5">
        <v>0</v>
      </c>
      <c r="CB5" t="s">
        <v>275</v>
      </c>
      <c r="CJ5" t="str">
        <f>("2 days")</f>
        <v>2 days</v>
      </c>
      <c r="CK5" t="s">
        <v>276</v>
      </c>
      <c r="CM5" t="str">
        <f>("Reason for eviction, Repercussions for failure to appear, What a tenant must do to respond, Amount owed, Information on legal services, Information on appeal process")</f>
        <v>Reason for eviction, Repercussions for failure to appear, What a tenant must do to respond, Amount owed, Information on legal services, Information on appeal process</v>
      </c>
      <c r="CN5" t="s">
        <v>277</v>
      </c>
      <c r="CP5" t="str">
        <f>("Tenant offers to pay back rent prior to the judgment")</f>
        <v>Tenant offers to pay back rent prior to the judgment</v>
      </c>
      <c r="CQ5" t="s">
        <v>266</v>
      </c>
      <c r="CS5">
        <v>1</v>
      </c>
      <c r="CT5" t="s">
        <v>278</v>
      </c>
      <c r="CV5" t="str">
        <f>("Landlord retaliation, Landlord refused to complete repairs, Landlord noncompliance with statutory duty, Property is uninhabitable, Landlord accepted partial payment , Landlord committed breach")</f>
        <v>Landlord retaliation, Landlord refused to complete repairs, Landlord noncompliance with statutory duty, Property is uninhabitable, Landlord accepted partial payment , Landlord committed breach</v>
      </c>
      <c r="CW5" t="s">
        <v>279</v>
      </c>
      <c r="CX5" t="s">
        <v>280</v>
      </c>
      <c r="CY5" t="str">
        <f t="shared" si="1"/>
        <v xml:space="preserve">Required landlord representation not specified </v>
      </c>
      <c r="DB5">
        <v>0</v>
      </c>
      <c r="DE5" t="str">
        <f>("Reason for requesting stay of writ issuance not specified ")</f>
        <v xml:space="preserve">Reason for requesting stay of writ issuance not specified </v>
      </c>
      <c r="DH5" t="str">
        <f>("5 days")</f>
        <v>5 days</v>
      </c>
      <c r="DI5" t="s">
        <v>272</v>
      </c>
      <c r="DK5" t="str">
        <f>("Yes")</f>
        <v>Yes</v>
      </c>
      <c r="DL5" t="s">
        <v>272</v>
      </c>
      <c r="DN5">
        <v>1</v>
      </c>
      <c r="DO5" t="s">
        <v>281</v>
      </c>
      <c r="DQ5" t="str">
        <f>("Duration of pending appeal")</f>
        <v>Duration of pending appeal</v>
      </c>
      <c r="DR5" t="s">
        <v>282</v>
      </c>
      <c r="DT5">
        <v>1</v>
      </c>
      <c r="DU5" t="s">
        <v>272</v>
      </c>
      <c r="DV5" t="s">
        <v>283</v>
      </c>
      <c r="DW5" t="str">
        <f>("Writ of restitution")</f>
        <v>Writ of restitution</v>
      </c>
      <c r="DX5" t="s">
        <v>284</v>
      </c>
      <c r="DZ5" t="str">
        <f>("Writ can be issued immediately")</f>
        <v>Writ can be issued immediately</v>
      </c>
      <c r="EA5" t="s">
        <v>285</v>
      </c>
      <c r="EB5" t="s">
        <v>286</v>
      </c>
      <c r="EC5" t="str">
        <f t="shared" si="2"/>
        <v>Circumstances that postpone not specified</v>
      </c>
      <c r="EF5" t="str">
        <f>("Writ can be executed immediately after issuance")</f>
        <v>Writ can be executed immediately after issuance</v>
      </c>
      <c r="EG5" t="s">
        <v>284</v>
      </c>
      <c r="EI5" t="str">
        <f>("County sheriff’s office, Constable")</f>
        <v>County sheriff’s office, Constable</v>
      </c>
      <c r="EJ5" t="s">
        <v>287</v>
      </c>
      <c r="EL5" t="str">
        <f>("No")</f>
        <v>No</v>
      </c>
      <c r="EM5" t="s">
        <v>266</v>
      </c>
      <c r="EN5" t="s">
        <v>288</v>
      </c>
      <c r="EO5" t="str">
        <f>("14 days")</f>
        <v>14 days</v>
      </c>
      <c r="EP5" t="s">
        <v>289</v>
      </c>
      <c r="ER5" t="str">
        <f t="shared" si="3"/>
        <v>No</v>
      </c>
      <c r="EU5">
        <v>0</v>
      </c>
    </row>
    <row r="6" spans="1:168">
      <c r="A6" t="s">
        <v>290</v>
      </c>
      <c r="B6" s="1">
        <v>43670</v>
      </c>
      <c r="C6" s="1">
        <v>44197</v>
      </c>
      <c r="D6">
        <v>1</v>
      </c>
      <c r="E6" t="s">
        <v>291</v>
      </c>
      <c r="G6">
        <v>1</v>
      </c>
      <c r="H6" t="s">
        <v>292</v>
      </c>
      <c r="J6" t="str">
        <f>("Residential landlords generally, Mobile/manufactured home landlords")</f>
        <v>Residential landlords generally, Mobile/manufactured home landlords</v>
      </c>
      <c r="K6" t="s">
        <v>292</v>
      </c>
      <c r="M6">
        <v>1</v>
      </c>
      <c r="N6" t="s">
        <v>293</v>
      </c>
      <c r="P6">
        <v>0</v>
      </c>
      <c r="V6" t="s">
        <v>294</v>
      </c>
      <c r="W6" t="s">
        <v>295</v>
      </c>
      <c r="Y6">
        <v>0</v>
      </c>
      <c r="AB6" t="str">
        <f>("Nonpayment of rent, Breach, Nuisance activities, Statutory tenant obligations, Substantial damage to property")</f>
        <v>Nonpayment of rent, Breach, Nuisance activities, Statutory tenant obligations, Substantial damage to property</v>
      </c>
      <c r="AC6" t="s">
        <v>296</v>
      </c>
      <c r="AD6" t="s">
        <v>297</v>
      </c>
      <c r="AE6" t="str">
        <f>("Remedies not specified")</f>
        <v>Remedies not specified</v>
      </c>
      <c r="AH6" t="str">
        <f>("Waiver not specified")</f>
        <v>Waiver not specified</v>
      </c>
      <c r="AK6" t="str">
        <f>("Multiple protected classes under Federal Fair Housing Act, Tenant experienced domestic violence , Military status")</f>
        <v>Multiple protected classes under Federal Fair Housing Act, Tenant experienced domestic violence , Military status</v>
      </c>
      <c r="AL6" t="s">
        <v>298</v>
      </c>
      <c r="AM6" t="s">
        <v>299</v>
      </c>
      <c r="AN6" t="str">
        <f>("No protection specified")</f>
        <v>No protection specified</v>
      </c>
      <c r="AQ6" t="str">
        <f>("No protection specified")</f>
        <v>No protection specified</v>
      </c>
      <c r="AT6" t="str">
        <f t="shared" si="0"/>
        <v xml:space="preserve">Yes, for evictions for nonpayment of rent , Yes, for evictions for reasons other than nonpayment of rent     </v>
      </c>
      <c r="AU6" t="s">
        <v>300</v>
      </c>
      <c r="AV6" t="s">
        <v>301</v>
      </c>
      <c r="AW6" t="str">
        <f>("3 days, 10 days")</f>
        <v>3 days, 10 days</v>
      </c>
      <c r="AX6" t="s">
        <v>302</v>
      </c>
      <c r="AY6" t="s">
        <v>303</v>
      </c>
      <c r="AZ6" t="str">
        <f>("14 days, 30 days")</f>
        <v>14 days, 30 days</v>
      </c>
      <c r="BA6" t="s">
        <v>304</v>
      </c>
      <c r="BB6" t="s">
        <v>305</v>
      </c>
      <c r="BC6" t="str">
        <f>("Reason for eviction, Date rental agreement will terminate, Repercussions for failure to cure")</f>
        <v>Reason for eviction, Date rental agreement will terminate, Repercussions for failure to cure</v>
      </c>
      <c r="BD6" t="s">
        <v>306</v>
      </c>
      <c r="BE6" t="s">
        <v>307</v>
      </c>
      <c r="BF6" t="str">
        <f>("Waiver provision not specified")</f>
        <v>Waiver provision not specified</v>
      </c>
      <c r="BI6">
        <v>1</v>
      </c>
      <c r="BJ6" t="s">
        <v>308</v>
      </c>
      <c r="BL6" t="str">
        <f>("3 days, 5 days, 10 days")</f>
        <v>3 days, 5 days, 10 days</v>
      </c>
      <c r="BM6" t="s">
        <v>302</v>
      </c>
      <c r="BN6" t="s">
        <v>309</v>
      </c>
      <c r="BO6" t="str">
        <f>("$65")</f>
        <v>$65</v>
      </c>
      <c r="BP6" t="s">
        <v>310</v>
      </c>
      <c r="BQ6" t="s">
        <v>311</v>
      </c>
      <c r="BR6" t="str">
        <f>("Circuit court, District court")</f>
        <v>Circuit court, District court</v>
      </c>
      <c r="BS6" t="s">
        <v>312</v>
      </c>
      <c r="BU6" t="str">
        <f>("Personal service, Mail, Certified mail, Delivery by commercial carrier, Personal service to suitable person other than defendant")</f>
        <v>Personal service, Mail, Certified mail, Delivery by commercial carrier, Personal service to suitable person other than defendant</v>
      </c>
      <c r="BV6" t="s">
        <v>313</v>
      </c>
      <c r="BX6" t="str">
        <f>("Posting")</f>
        <v>Posting</v>
      </c>
      <c r="BY6" t="s">
        <v>314</v>
      </c>
      <c r="CA6">
        <v>1</v>
      </c>
      <c r="CB6" t="s">
        <v>315</v>
      </c>
      <c r="CD6" t="str">
        <f>("Yes")</f>
        <v>Yes</v>
      </c>
      <c r="CE6" t="s">
        <v>316</v>
      </c>
      <c r="CG6" t="str">
        <f>("Default judgment for landlord")</f>
        <v>Default judgment for landlord</v>
      </c>
      <c r="CH6" t="s">
        <v>317</v>
      </c>
      <c r="CJ6" t="str">
        <f>("Minimum number of days not specified")</f>
        <v>Minimum number of days not specified</v>
      </c>
      <c r="CM6" t="str">
        <f>("Reason for eviction, Repercussions for failure to appear, What a tenant must do to respond")</f>
        <v>Reason for eviction, Repercussions for failure to appear, What a tenant must do to respond</v>
      </c>
      <c r="CN6" t="s">
        <v>318</v>
      </c>
      <c r="CP6" t="str">
        <f>("Reasons requiring landlord to halt the eviction process not specified")</f>
        <v>Reasons requiring landlord to halt the eviction process not specified</v>
      </c>
      <c r="CS6">
        <v>0</v>
      </c>
      <c r="CY6" t="str">
        <f t="shared" si="1"/>
        <v xml:space="preserve">Required landlord representation not specified </v>
      </c>
      <c r="DB6">
        <v>0</v>
      </c>
      <c r="DE6" t="str">
        <f>("Reason for requesting stay of writ issuance not specified ")</f>
        <v xml:space="preserve">Reason for requesting stay of writ issuance not specified </v>
      </c>
      <c r="DH6" t="str">
        <f>("30 days")</f>
        <v>30 days</v>
      </c>
      <c r="DI6" t="s">
        <v>319</v>
      </c>
      <c r="DK6" t="str">
        <f>("Yes")</f>
        <v>Yes</v>
      </c>
      <c r="DL6" t="s">
        <v>320</v>
      </c>
      <c r="DN6">
        <v>1</v>
      </c>
      <c r="DO6" t="s">
        <v>321</v>
      </c>
      <c r="DQ6" t="str">
        <f>("Length of stay not specified")</f>
        <v>Length of stay not specified</v>
      </c>
      <c r="DT6">
        <v>0</v>
      </c>
      <c r="DW6" t="str">
        <f>("Writ of possession")</f>
        <v>Writ of possession</v>
      </c>
      <c r="DX6" t="s">
        <v>322</v>
      </c>
      <c r="DZ6" t="str">
        <f>("Writ can be issued immediately")</f>
        <v>Writ can be issued immediately</v>
      </c>
      <c r="EA6" t="s">
        <v>323</v>
      </c>
      <c r="EC6" t="str">
        <f t="shared" si="2"/>
        <v>Circumstances that postpone not specified</v>
      </c>
      <c r="EF6" t="str">
        <f>("1 day")</f>
        <v>1 day</v>
      </c>
      <c r="EG6" t="s">
        <v>324</v>
      </c>
      <c r="EH6" t="s">
        <v>325</v>
      </c>
      <c r="EI6" t="str">
        <f>("Municipal police department, County sheriff’s office")</f>
        <v>Municipal police department, County sheriff’s office</v>
      </c>
      <c r="EJ6" t="s">
        <v>326</v>
      </c>
      <c r="EL6" t="str">
        <f>("No")</f>
        <v>No</v>
      </c>
      <c r="EM6" t="s">
        <v>327</v>
      </c>
      <c r="EO6" t="str">
        <f>("Immediately")</f>
        <v>Immediately</v>
      </c>
      <c r="EP6" t="s">
        <v>328</v>
      </c>
      <c r="EQ6" t="s">
        <v>329</v>
      </c>
      <c r="ER6" t="str">
        <f t="shared" si="3"/>
        <v>No</v>
      </c>
      <c r="EU6">
        <v>0</v>
      </c>
    </row>
    <row r="7" spans="1:168">
      <c r="A7" t="s">
        <v>330</v>
      </c>
      <c r="B7" s="1">
        <v>44197</v>
      </c>
      <c r="C7" s="1">
        <v>44197</v>
      </c>
      <c r="D7">
        <v>1</v>
      </c>
      <c r="E7" t="s">
        <v>331</v>
      </c>
      <c r="G7">
        <v>1</v>
      </c>
      <c r="H7" t="s">
        <v>332</v>
      </c>
      <c r="J7" t="str">
        <f>("Residential landlords generally, Mobile/manufactured home landlords, Floating home landlords")</f>
        <v>Residential landlords generally, Mobile/manufactured home landlords, Floating home landlords</v>
      </c>
      <c r="K7" t="s">
        <v>332</v>
      </c>
      <c r="M7">
        <v>1</v>
      </c>
      <c r="N7" t="s">
        <v>333</v>
      </c>
      <c r="P7">
        <v>0</v>
      </c>
      <c r="V7" t="s">
        <v>334</v>
      </c>
      <c r="W7" t="s">
        <v>335</v>
      </c>
      <c r="X7" t="s">
        <v>336</v>
      </c>
      <c r="Y7">
        <v>1</v>
      </c>
      <c r="Z7" t="s">
        <v>337</v>
      </c>
      <c r="AA7" t="s">
        <v>338</v>
      </c>
      <c r="AB7" t="str">
        <f>("Nonpayment of rent, Material breach ")</f>
        <v xml:space="preserve">Nonpayment of rent, Material breach </v>
      </c>
      <c r="AC7" t="s">
        <v>339</v>
      </c>
      <c r="AD7" t="s">
        <v>340</v>
      </c>
      <c r="AE7" t="str">
        <f>("Fine assessed to landlord, Damages, Attorney fees, Injunctive relief")</f>
        <v>Fine assessed to landlord, Damages, Attorney fees, Injunctive relief</v>
      </c>
      <c r="AF7" t="s">
        <v>341</v>
      </c>
      <c r="AH7" t="str">
        <f>("Waiver not specified")</f>
        <v>Waiver not specified</v>
      </c>
      <c r="AK7" t="s">
        <v>342</v>
      </c>
      <c r="AL7" t="s">
        <v>343</v>
      </c>
      <c r="AM7" t="s">
        <v>344</v>
      </c>
      <c r="AN7" t="str">
        <f>("Extended notices")</f>
        <v>Extended notices</v>
      </c>
      <c r="AO7" t="s">
        <v>345</v>
      </c>
      <c r="AP7" t="s">
        <v>346</v>
      </c>
      <c r="AQ7" t="str">
        <f>("Extended notices, Continuing landlord's lease obligation")</f>
        <v>Extended notices, Continuing landlord's lease obligation</v>
      </c>
      <c r="AR7" t="s">
        <v>347</v>
      </c>
      <c r="AT7" t="str">
        <f t="shared" si="0"/>
        <v xml:space="preserve">Yes, for evictions for nonpayment of rent , Yes, for evictions for reasons other than nonpayment of rent     </v>
      </c>
      <c r="AU7" t="s">
        <v>348</v>
      </c>
      <c r="AW7" t="str">
        <f>("3 days")</f>
        <v>3 days</v>
      </c>
      <c r="AX7" t="s">
        <v>349</v>
      </c>
      <c r="AY7" t="s">
        <v>350</v>
      </c>
      <c r="AZ7" t="str">
        <f>("3 days, 30 days, 60 days")</f>
        <v>3 days, 30 days, 60 days</v>
      </c>
      <c r="BA7" t="s">
        <v>351</v>
      </c>
      <c r="BB7" t="s">
        <v>352</v>
      </c>
      <c r="BC7" t="str">
        <f>("Reason for eviction, How to cure, Amount owed")</f>
        <v>Reason for eviction, How to cure, Amount owed</v>
      </c>
      <c r="BD7" t="s">
        <v>349</v>
      </c>
      <c r="BE7" t="s">
        <v>353</v>
      </c>
      <c r="BF7" t="str">
        <f>("Waiver provision not specified")</f>
        <v>Waiver provision not specified</v>
      </c>
      <c r="BH7" t="s">
        <v>354</v>
      </c>
      <c r="BI7">
        <v>1</v>
      </c>
      <c r="BJ7" t="s">
        <v>349</v>
      </c>
      <c r="BL7" t="str">
        <f>("3 days")</f>
        <v>3 days</v>
      </c>
      <c r="BM7" t="s">
        <v>349</v>
      </c>
      <c r="BO7" t="str">
        <f>("$220")</f>
        <v>$220</v>
      </c>
      <c r="BP7" t="s">
        <v>355</v>
      </c>
      <c r="BQ7" t="s">
        <v>356</v>
      </c>
      <c r="BR7" t="str">
        <f>("Superior court")</f>
        <v>Superior court</v>
      </c>
      <c r="BS7" t="s">
        <v>357</v>
      </c>
      <c r="BU7" t="str">
        <f>("Personal service, Mail, Certified mail, Personal service to suitable person other than defendant")</f>
        <v>Personal service, Mail, Certified mail, Personal service to suitable person other than defendant</v>
      </c>
      <c r="BV7" t="s">
        <v>358</v>
      </c>
      <c r="BX7" t="str">
        <f>("Publication and mail, Posting and certified mail")</f>
        <v>Publication and mail, Posting and certified mail</v>
      </c>
      <c r="BY7" t="s">
        <v>359</v>
      </c>
      <c r="CA7">
        <v>1</v>
      </c>
      <c r="CB7" t="s">
        <v>360</v>
      </c>
      <c r="CC7" t="s">
        <v>361</v>
      </c>
      <c r="CD7" t="str">
        <f>("Yes")</f>
        <v>Yes</v>
      </c>
      <c r="CE7" t="s">
        <v>362</v>
      </c>
      <c r="CG7" t="str">
        <f>("Default judgment for landlord")</f>
        <v>Default judgment for landlord</v>
      </c>
      <c r="CH7" t="s">
        <v>362</v>
      </c>
      <c r="CJ7" t="str">
        <f>("Minimum number of days not specified")</f>
        <v>Minimum number of days not specified</v>
      </c>
      <c r="CM7" t="str">
        <f>("Repercussions for failure to appear, What a tenant must do to respond")</f>
        <v>Repercussions for failure to appear, What a tenant must do to respond</v>
      </c>
      <c r="CN7" t="s">
        <v>363</v>
      </c>
      <c r="CP7" t="str">
        <f>("Reasons requiring landlord to halt the eviction process not specified")</f>
        <v>Reasons requiring landlord to halt the eviction process not specified</v>
      </c>
      <c r="CS7">
        <v>1</v>
      </c>
      <c r="CT7" t="s">
        <v>364</v>
      </c>
      <c r="CV7" t="str">
        <f>("Discriminatory eviction , Landlord retaliation, Landlord noncompliance with statutory duty, Property is uninhabitable, Calls for emergency assistance")</f>
        <v>Discriminatory eviction , Landlord retaliation, Landlord noncompliance with statutory duty, Property is uninhabitable, Calls for emergency assistance</v>
      </c>
      <c r="CW7" t="s">
        <v>365</v>
      </c>
      <c r="CY7" t="str">
        <f t="shared" si="1"/>
        <v xml:space="preserve">Required landlord representation not specified </v>
      </c>
      <c r="DB7">
        <v>0</v>
      </c>
      <c r="DE7" t="str">
        <f>("Reason for requesting stay of writ issuance not specified ")</f>
        <v xml:space="preserve">Reason for requesting stay of writ issuance not specified </v>
      </c>
      <c r="DH7" t="str">
        <f>("30 days")</f>
        <v>30 days</v>
      </c>
      <c r="DI7" t="s">
        <v>366</v>
      </c>
      <c r="DK7" t="str">
        <f>("Appeal bond requirement not specified")</f>
        <v>Appeal bond requirement not specified</v>
      </c>
      <c r="DN7">
        <v>0</v>
      </c>
      <c r="DO7" t="s">
        <v>367</v>
      </c>
      <c r="DP7" t="s">
        <v>368</v>
      </c>
      <c r="DW7" t="str">
        <f>("Writ of possession, Writ of execution     ")</f>
        <v xml:space="preserve">Writ of possession, Writ of execution     </v>
      </c>
      <c r="DX7" t="s">
        <v>369</v>
      </c>
      <c r="DZ7" t="str">
        <f>("Writ can be issued immediately")</f>
        <v>Writ can be issued immediately</v>
      </c>
      <c r="EA7" t="s">
        <v>370</v>
      </c>
      <c r="EC7" t="str">
        <f t="shared" si="2"/>
        <v>Circumstances that postpone not specified</v>
      </c>
      <c r="EF7" t="str">
        <f>("Minimum number of days not specified")</f>
        <v>Minimum number of days not specified</v>
      </c>
      <c r="EH7" t="s">
        <v>371</v>
      </c>
      <c r="EI7" t="str">
        <f>("County sheriff’s office, Marshal")</f>
        <v>County sheriff’s office, Marshal</v>
      </c>
      <c r="EJ7" t="s">
        <v>372</v>
      </c>
      <c r="EK7" t="s">
        <v>373</v>
      </c>
      <c r="EL7" t="str">
        <f>("Yes, if all back rent is paid")</f>
        <v>Yes, if all back rent is paid</v>
      </c>
      <c r="EM7" t="s">
        <v>374</v>
      </c>
      <c r="EO7" t="str">
        <f>("15 days")</f>
        <v>15 days</v>
      </c>
      <c r="EP7" t="s">
        <v>375</v>
      </c>
      <c r="EQ7" t="s">
        <v>376</v>
      </c>
      <c r="ER7" t="str">
        <f t="shared" si="3"/>
        <v>No</v>
      </c>
      <c r="EU7">
        <v>1</v>
      </c>
      <c r="EV7" t="s">
        <v>377</v>
      </c>
      <c r="EX7" t="str">
        <f>("Sealing of records, Inclusion of eviction records in credit reports")</f>
        <v>Sealing of records, Inclusion of eviction records in credit reports</v>
      </c>
      <c r="EY7" t="s">
        <v>377</v>
      </c>
      <c r="EZ7" t="s">
        <v>378</v>
      </c>
      <c r="FA7">
        <v>1</v>
      </c>
      <c r="FB7" t="s">
        <v>379</v>
      </c>
      <c r="FD7" t="str">
        <f>("Immediately")</f>
        <v>Immediately</v>
      </c>
      <c r="FE7" t="s">
        <v>379</v>
      </c>
      <c r="FF7" t="s">
        <v>380</v>
      </c>
      <c r="FG7" t="str">
        <f>("Judgment for tenant")</f>
        <v>Judgment for tenant</v>
      </c>
      <c r="FH7" t="s">
        <v>381</v>
      </c>
      <c r="FI7" t="s">
        <v>382</v>
      </c>
      <c r="FJ7">
        <v>1</v>
      </c>
      <c r="FK7" t="s">
        <v>383</v>
      </c>
      <c r="FL7" t="s">
        <v>384</v>
      </c>
    </row>
    <row r="8" spans="1:168">
      <c r="A8" t="s">
        <v>385</v>
      </c>
      <c r="B8" s="1">
        <v>44197</v>
      </c>
      <c r="C8" s="1">
        <v>44197</v>
      </c>
      <c r="D8">
        <v>1</v>
      </c>
      <c r="E8" t="s">
        <v>386</v>
      </c>
      <c r="G8">
        <v>1</v>
      </c>
      <c r="H8" t="s">
        <v>387</v>
      </c>
      <c r="J8" t="str">
        <f>("Residential landlords generally, Landlords with minimal rental properties, Mobile/manufactured home landlords")</f>
        <v>Residential landlords generally, Landlords with minimal rental properties, Mobile/manufactured home landlords</v>
      </c>
      <c r="K8" t="s">
        <v>387</v>
      </c>
      <c r="M8">
        <v>1</v>
      </c>
      <c r="N8" t="s">
        <v>388</v>
      </c>
      <c r="P8">
        <v>0</v>
      </c>
      <c r="V8" t="str">
        <f>("Nonpayment of rent, Breach, Criminal activity, Remaining on property after expiration of lease, Endangering property, Endangering another person")</f>
        <v>Nonpayment of rent, Breach, Criminal activity, Remaining on property after expiration of lease, Endangering property, Endangering another person</v>
      </c>
      <c r="W8" t="s">
        <v>389</v>
      </c>
      <c r="Y8">
        <v>0</v>
      </c>
      <c r="AB8" t="str">
        <f>("Nonpayment of rent, Breach")</f>
        <v>Nonpayment of rent, Breach</v>
      </c>
      <c r="AC8" t="s">
        <v>390</v>
      </c>
      <c r="AD8" t="s">
        <v>391</v>
      </c>
      <c r="AE8" t="str">
        <f>("Fine assessed to landlord, Damages, Attorney fees")</f>
        <v>Fine assessed to landlord, Damages, Attorney fees</v>
      </c>
      <c r="AF8" t="s">
        <v>392</v>
      </c>
      <c r="AG8" t="s">
        <v>393</v>
      </c>
      <c r="AH8" t="str">
        <f>("Waiver not specified")</f>
        <v>Waiver not specified</v>
      </c>
      <c r="AK8" t="str">
        <f>("Multiple protected classes under Federal Fair Housing Act, Source of income, Marital status, Sexual orientation, Military status, Ancestry, Immigration status, Creed, Calls for emergency assistance")</f>
        <v>Multiple protected classes under Federal Fair Housing Act, Source of income, Marital status, Sexual orientation, Military status, Ancestry, Immigration status, Creed, Calls for emergency assistance</v>
      </c>
      <c r="AL8" t="s">
        <v>394</v>
      </c>
      <c r="AM8" t="s">
        <v>395</v>
      </c>
      <c r="AN8" t="str">
        <f>("No protection specified")</f>
        <v>No protection specified</v>
      </c>
      <c r="AQ8" t="str">
        <f>("No protection specified")</f>
        <v>No protection specified</v>
      </c>
      <c r="AT8" t="str">
        <f t="shared" si="0"/>
        <v xml:space="preserve">Yes, for evictions for nonpayment of rent , Yes, for evictions for reasons other than nonpayment of rent     </v>
      </c>
      <c r="AU8" t="s">
        <v>396</v>
      </c>
      <c r="AW8" t="str">
        <f>("10 days")</f>
        <v>10 days</v>
      </c>
      <c r="AX8" t="s">
        <v>386</v>
      </c>
      <c r="AZ8" t="str">
        <f>("3 days, 10 days, 21 days, 28 days, 91 days")</f>
        <v>3 days, 10 days, 21 days, 28 days, 91 days</v>
      </c>
      <c r="BA8" t="s">
        <v>397</v>
      </c>
      <c r="BB8" t="s">
        <v>398</v>
      </c>
      <c r="BC8" t="str">
        <f>("Reason for eviction, Date rental agreement will terminate")</f>
        <v>Reason for eviction, Date rental agreement will terminate</v>
      </c>
      <c r="BD8" t="s">
        <v>399</v>
      </c>
      <c r="BF8" t="str">
        <f>("No")</f>
        <v>No</v>
      </c>
      <c r="BG8" t="s">
        <v>386</v>
      </c>
      <c r="BH8" t="s">
        <v>400</v>
      </c>
      <c r="BI8">
        <v>1</v>
      </c>
      <c r="BJ8" t="s">
        <v>386</v>
      </c>
      <c r="BL8" t="str">
        <f>("10 days")</f>
        <v>10 days</v>
      </c>
      <c r="BM8" t="s">
        <v>386</v>
      </c>
      <c r="BO8" t="str">
        <f>("$85, $250")</f>
        <v>$85, $250</v>
      </c>
      <c r="BP8" t="s">
        <v>401</v>
      </c>
      <c r="BQ8" t="s">
        <v>402</v>
      </c>
      <c r="BR8" t="str">
        <f>("County court, District court")</f>
        <v>County court, District court</v>
      </c>
      <c r="BS8" t="s">
        <v>403</v>
      </c>
      <c r="BU8" t="str">
        <f>("Personal service")</f>
        <v>Personal service</v>
      </c>
      <c r="BV8" t="s">
        <v>404</v>
      </c>
      <c r="BX8" t="str">
        <f>("Posting and mail")</f>
        <v>Posting and mail</v>
      </c>
      <c r="BY8" t="s">
        <v>404</v>
      </c>
      <c r="CA8">
        <v>0</v>
      </c>
      <c r="CJ8" t="str">
        <f>("7 days")</f>
        <v>7 days</v>
      </c>
      <c r="CK8" t="s">
        <v>404</v>
      </c>
      <c r="CM8" t="str">
        <f>("Reason for eviction, Repercussions for failure to appear, What a tenant must do to respond")</f>
        <v>Reason for eviction, Repercussions for failure to appear, What a tenant must do to respond</v>
      </c>
      <c r="CN8" t="s">
        <v>405</v>
      </c>
      <c r="CP8" t="str">
        <f>("Reasons requiring landlord to halt the eviction process not specified")</f>
        <v>Reasons requiring landlord to halt the eviction process not specified</v>
      </c>
      <c r="CS8">
        <v>1</v>
      </c>
      <c r="CT8" t="s">
        <v>406</v>
      </c>
      <c r="CV8" t="s">
        <v>407</v>
      </c>
      <c r="CW8" t="s">
        <v>408</v>
      </c>
      <c r="CX8" t="s">
        <v>409</v>
      </c>
      <c r="CY8" t="str">
        <f t="shared" si="1"/>
        <v xml:space="preserve">Required landlord representation not specified </v>
      </c>
      <c r="DB8">
        <v>0</v>
      </c>
      <c r="DD8" t="s">
        <v>410</v>
      </c>
      <c r="DE8" t="str">
        <f>("Reason for requesting stay of writ issuance not specified ")</f>
        <v xml:space="preserve">Reason for requesting stay of writ issuance not specified </v>
      </c>
      <c r="DH8" t="str">
        <f>("14 days")</f>
        <v>14 days</v>
      </c>
      <c r="DI8" t="s">
        <v>411</v>
      </c>
      <c r="DJ8" t="s">
        <v>412</v>
      </c>
      <c r="DK8" t="str">
        <f>("Yes")</f>
        <v>Yes</v>
      </c>
      <c r="DL8" t="s">
        <v>413</v>
      </c>
      <c r="DN8">
        <v>1</v>
      </c>
      <c r="DO8" t="s">
        <v>414</v>
      </c>
      <c r="DQ8" t="str">
        <f>("Length of stay not specified")</f>
        <v>Length of stay not specified</v>
      </c>
      <c r="DT8">
        <v>0</v>
      </c>
      <c r="DU8" t="s">
        <v>414</v>
      </c>
      <c r="DW8" t="str">
        <f>("Writ of restitution")</f>
        <v>Writ of restitution</v>
      </c>
      <c r="DX8" t="s">
        <v>415</v>
      </c>
      <c r="DZ8" t="str">
        <f>("2 days")</f>
        <v>2 days</v>
      </c>
      <c r="EA8" t="s">
        <v>415</v>
      </c>
      <c r="EC8" t="str">
        <f>("Nighttime")</f>
        <v>Nighttime</v>
      </c>
      <c r="ED8" t="s">
        <v>415</v>
      </c>
      <c r="EF8" t="str">
        <f>("Minimum number of days not specified")</f>
        <v>Minimum number of days not specified</v>
      </c>
      <c r="EI8" t="str">
        <f>("County sheriff’s office")</f>
        <v>County sheriff’s office</v>
      </c>
      <c r="EJ8" t="s">
        <v>415</v>
      </c>
      <c r="EL8" t="str">
        <f>("Cancellation of writ not specified")</f>
        <v>Cancellation of writ not specified</v>
      </c>
      <c r="EO8" t="str">
        <f>("Immediately")</f>
        <v>Immediately</v>
      </c>
      <c r="EP8" t="s">
        <v>415</v>
      </c>
      <c r="ER8" t="str">
        <f t="shared" si="3"/>
        <v>No</v>
      </c>
      <c r="EU8">
        <v>1</v>
      </c>
      <c r="EV8" t="s">
        <v>416</v>
      </c>
      <c r="EX8" t="str">
        <f>("Sealing of records")</f>
        <v>Sealing of records</v>
      </c>
      <c r="EY8" t="s">
        <v>416</v>
      </c>
      <c r="FA8">
        <v>1</v>
      </c>
      <c r="FB8" t="s">
        <v>416</v>
      </c>
      <c r="FD8" t="str">
        <f>("Immediately")</f>
        <v>Immediately</v>
      </c>
      <c r="FE8" t="s">
        <v>417</v>
      </c>
      <c r="FF8" t="s">
        <v>418</v>
      </c>
      <c r="FG8" t="str">
        <f>("Judgment for tenant, Dismissal of case ")</f>
        <v xml:space="preserve">Judgment for tenant, Dismissal of case </v>
      </c>
      <c r="FH8" t="s">
        <v>417</v>
      </c>
      <c r="FI8" t="s">
        <v>419</v>
      </c>
      <c r="FJ8">
        <v>1</v>
      </c>
      <c r="FK8" t="s">
        <v>416</v>
      </c>
      <c r="FL8" t="s">
        <v>420</v>
      </c>
    </row>
    <row r="9" spans="1:168">
      <c r="A9" t="s">
        <v>421</v>
      </c>
      <c r="B9" s="1">
        <v>44188</v>
      </c>
      <c r="C9" s="1">
        <v>44197</v>
      </c>
      <c r="D9">
        <v>1</v>
      </c>
      <c r="E9" t="s">
        <v>422</v>
      </c>
      <c r="G9">
        <v>1</v>
      </c>
      <c r="H9" t="s">
        <v>423</v>
      </c>
      <c r="J9" t="str">
        <f>("Residential landlords generally, Mobile/manufactured home landlords")</f>
        <v>Residential landlords generally, Mobile/manufactured home landlords</v>
      </c>
      <c r="K9" t="s">
        <v>423</v>
      </c>
      <c r="M9">
        <v>1</v>
      </c>
      <c r="N9" t="s">
        <v>424</v>
      </c>
      <c r="P9">
        <v>0</v>
      </c>
      <c r="V9" t="s">
        <v>425</v>
      </c>
      <c r="W9" t="s">
        <v>426</v>
      </c>
      <c r="X9" t="s">
        <v>427</v>
      </c>
      <c r="Y9">
        <v>0</v>
      </c>
      <c r="AA9" t="s">
        <v>428</v>
      </c>
      <c r="AB9" t="str">
        <f>("Material breach , Nuisance activities, Statutory tenant obligations")</f>
        <v>Material breach , Nuisance activities, Statutory tenant obligations</v>
      </c>
      <c r="AC9" t="s">
        <v>422</v>
      </c>
      <c r="AD9" t="s">
        <v>429</v>
      </c>
      <c r="AE9" t="str">
        <f>("Damages, Attorney fees, Criminal charge for landlord, Injunctive relief")</f>
        <v>Damages, Attorney fees, Criminal charge for landlord, Injunctive relief</v>
      </c>
      <c r="AF9" t="s">
        <v>430</v>
      </c>
      <c r="AG9" t="s">
        <v>431</v>
      </c>
      <c r="AH9" t="str">
        <f>("No")</f>
        <v>No</v>
      </c>
      <c r="AI9" t="s">
        <v>432</v>
      </c>
      <c r="AJ9" t="s">
        <v>433</v>
      </c>
      <c r="AK9" t="str">
        <f>("Multiple protected classes under Federal Fair Housing Act, Age, Source of income, Marital status, Sexual orientation, Gender identity, Military status, Ancestry, Creed")</f>
        <v>Multiple protected classes under Federal Fair Housing Act, Age, Source of income, Marital status, Sexual orientation, Gender identity, Military status, Ancestry, Creed</v>
      </c>
      <c r="AL9" t="s">
        <v>434</v>
      </c>
      <c r="AN9" t="str">
        <f>("Extended notices, Assistance with relocation costs, Tenants’ rights to purchase first, Additional notice to local government, Continuing landlord's lease obligations, Just cause for eviction")</f>
        <v>Extended notices, Assistance with relocation costs, Tenants’ rights to purchase first, Additional notice to local government, Continuing landlord's lease obligations, Just cause for eviction</v>
      </c>
      <c r="AO9" t="s">
        <v>435</v>
      </c>
      <c r="AP9" t="s">
        <v>436</v>
      </c>
      <c r="AQ9" t="str">
        <f>("Just cause for eviction")</f>
        <v>Just cause for eviction</v>
      </c>
      <c r="AR9" t="s">
        <v>437</v>
      </c>
      <c r="AS9" t="s">
        <v>438</v>
      </c>
      <c r="AT9" t="str">
        <f t="shared" si="0"/>
        <v xml:space="preserve">Yes, for evictions for nonpayment of rent , Yes, for evictions for reasons other than nonpayment of rent     </v>
      </c>
      <c r="AU9" t="s">
        <v>439</v>
      </c>
      <c r="AV9" t="s">
        <v>301</v>
      </c>
      <c r="AW9" t="str">
        <f>("3 days")</f>
        <v>3 days</v>
      </c>
      <c r="AX9" t="s">
        <v>440</v>
      </c>
      <c r="AZ9" t="str">
        <f>("3 days, 15 days, 180 days")</f>
        <v>3 days, 15 days, 180 days</v>
      </c>
      <c r="BA9" t="s">
        <v>441</v>
      </c>
      <c r="BB9" t="s">
        <v>442</v>
      </c>
      <c r="BC9" t="str">
        <f>("Reason for eviction, Date rental agreement will terminate")</f>
        <v>Reason for eviction, Date rental agreement will terminate</v>
      </c>
      <c r="BD9" t="s">
        <v>443</v>
      </c>
      <c r="BE9" t="s">
        <v>444</v>
      </c>
      <c r="BF9" t="str">
        <f>("No")</f>
        <v>No</v>
      </c>
      <c r="BG9" t="s">
        <v>445</v>
      </c>
      <c r="BH9" t="s">
        <v>446</v>
      </c>
      <c r="BI9">
        <v>1</v>
      </c>
      <c r="BJ9" t="s">
        <v>447</v>
      </c>
      <c r="BL9" t="str">
        <f>("12 days")</f>
        <v>12 days</v>
      </c>
      <c r="BM9" t="s">
        <v>447</v>
      </c>
      <c r="BO9" t="str">
        <f>("$175")</f>
        <v>$175</v>
      </c>
      <c r="BP9" t="s">
        <v>448</v>
      </c>
      <c r="BR9" t="str">
        <f>("Superior court")</f>
        <v>Superior court</v>
      </c>
      <c r="BS9" t="s">
        <v>449</v>
      </c>
      <c r="BU9" t="str">
        <f>("Personal service, Posting")</f>
        <v>Personal service, Posting</v>
      </c>
      <c r="BV9" t="s">
        <v>450</v>
      </c>
      <c r="BX9" t="str">
        <f>("Secondary methods of service not specified")</f>
        <v>Secondary methods of service not specified</v>
      </c>
      <c r="CA9">
        <v>1</v>
      </c>
      <c r="CB9" t="s">
        <v>451</v>
      </c>
      <c r="CD9" t="str">
        <f>("Yes")</f>
        <v>Yes</v>
      </c>
      <c r="CE9" t="s">
        <v>451</v>
      </c>
      <c r="CG9" t="str">
        <f>("Default judgment for landlord")</f>
        <v>Default judgment for landlord</v>
      </c>
      <c r="CH9" t="s">
        <v>451</v>
      </c>
      <c r="CJ9" t="str">
        <f>("Minimum number of days not specified")</f>
        <v>Minimum number of days not specified</v>
      </c>
      <c r="CL9" t="s">
        <v>452</v>
      </c>
      <c r="CM9" t="str">
        <f>("Reason for eviction")</f>
        <v>Reason for eviction</v>
      </c>
      <c r="CN9" t="s">
        <v>449</v>
      </c>
      <c r="CP9" t="str">
        <f>("Reasons requiring landlord to halt the eviction process not specified")</f>
        <v>Reasons requiring landlord to halt the eviction process not specified</v>
      </c>
      <c r="CS9">
        <v>1</v>
      </c>
      <c r="CT9" t="s">
        <v>453</v>
      </c>
      <c r="CV9" t="str">
        <f>("Landlord retaliation, Tenant lawfully deducted costs from rent, Tenant lawfully withheld rent, Any legal defense, Any equitable defense")</f>
        <v>Landlord retaliation, Tenant lawfully deducted costs from rent, Tenant lawfully withheld rent, Any legal defense, Any equitable defense</v>
      </c>
      <c r="CW9" t="s">
        <v>454</v>
      </c>
      <c r="CY9" t="str">
        <f t="shared" si="1"/>
        <v xml:space="preserve">Required landlord representation not specified </v>
      </c>
      <c r="DB9">
        <v>0</v>
      </c>
      <c r="DE9" t="str">
        <f>("Request more time to relocate")</f>
        <v>Request more time to relocate</v>
      </c>
      <c r="DF9" t="s">
        <v>455</v>
      </c>
      <c r="DG9" t="s">
        <v>456</v>
      </c>
      <c r="DH9" t="str">
        <f>("5 days")</f>
        <v>5 days</v>
      </c>
      <c r="DI9" t="s">
        <v>457</v>
      </c>
      <c r="DK9" t="str">
        <f>("Yes")</f>
        <v>Yes</v>
      </c>
      <c r="DL9" t="s">
        <v>458</v>
      </c>
      <c r="DN9">
        <v>1</v>
      </c>
      <c r="DO9" t="s">
        <v>459</v>
      </c>
      <c r="DQ9" t="str">
        <f>("Duration of pending appeal")</f>
        <v>Duration of pending appeal</v>
      </c>
      <c r="DR9" t="s">
        <v>459</v>
      </c>
      <c r="DT9">
        <v>0</v>
      </c>
      <c r="DU9" t="s">
        <v>459</v>
      </c>
      <c r="DW9" t="str">
        <f>("Execution")</f>
        <v>Execution</v>
      </c>
      <c r="DX9" t="s">
        <v>460</v>
      </c>
      <c r="DZ9" t="str">
        <f>("5 days")</f>
        <v>5 days</v>
      </c>
      <c r="EA9" t="s">
        <v>459</v>
      </c>
      <c r="EC9" t="str">
        <f>("Circumstances that postpone not specified")</f>
        <v>Circumstances that postpone not specified</v>
      </c>
      <c r="EE9" t="s">
        <v>461</v>
      </c>
      <c r="EF9" t="str">
        <f>("1 day")</f>
        <v>1 day</v>
      </c>
      <c r="EG9" t="s">
        <v>462</v>
      </c>
      <c r="EI9" t="str">
        <f>("Marshal")</f>
        <v>Marshal</v>
      </c>
      <c r="EJ9" t="s">
        <v>462</v>
      </c>
      <c r="EL9" t="str">
        <f>("Cancellation of writ not specified")</f>
        <v>Cancellation of writ not specified</v>
      </c>
      <c r="EO9" t="str">
        <f>("15 days")</f>
        <v>15 days</v>
      </c>
      <c r="EP9" t="s">
        <v>462</v>
      </c>
      <c r="ER9" t="str">
        <f>("Yes, mediation is required sometimes")</f>
        <v>Yes, mediation is required sometimes</v>
      </c>
      <c r="ES9" t="s">
        <v>463</v>
      </c>
      <c r="EU9">
        <v>0</v>
      </c>
    </row>
    <row r="10" spans="1:168">
      <c r="A10" t="s">
        <v>464</v>
      </c>
      <c r="B10" s="1">
        <v>43914</v>
      </c>
      <c r="C10" s="1">
        <v>44197</v>
      </c>
      <c r="D10">
        <v>1</v>
      </c>
      <c r="E10" t="s">
        <v>465</v>
      </c>
      <c r="G10">
        <v>1</v>
      </c>
      <c r="H10" t="s">
        <v>466</v>
      </c>
      <c r="J10" t="str">
        <f>("Residential landlords generally, Mobile/manufactured home landlords")</f>
        <v>Residential landlords generally, Mobile/manufactured home landlords</v>
      </c>
      <c r="K10" t="s">
        <v>467</v>
      </c>
      <c r="M10">
        <v>1</v>
      </c>
      <c r="N10" t="s">
        <v>468</v>
      </c>
      <c r="P10">
        <v>1</v>
      </c>
      <c r="Q10" t="s">
        <v>469</v>
      </c>
      <c r="R10" t="s">
        <v>470</v>
      </c>
      <c r="S10" t="str">
        <f>("5% of monthly rent amount")</f>
        <v>5% of monthly rent amount</v>
      </c>
      <c r="T10" t="s">
        <v>471</v>
      </c>
      <c r="V10" t="s">
        <v>472</v>
      </c>
      <c r="W10" t="s">
        <v>473</v>
      </c>
      <c r="Y10">
        <v>0</v>
      </c>
      <c r="AB10" t="str">
        <f>("Nonpayment of rent, Material breach ")</f>
        <v xml:space="preserve">Nonpayment of rent, Material breach </v>
      </c>
      <c r="AC10" t="s">
        <v>474</v>
      </c>
      <c r="AD10" t="s">
        <v>475</v>
      </c>
      <c r="AE10" t="str">
        <f>("Damages, Attorney fees")</f>
        <v>Damages, Attorney fees</v>
      </c>
      <c r="AF10" t="s">
        <v>476</v>
      </c>
      <c r="AH10" t="str">
        <f>("Waiver not specified")</f>
        <v>Waiver not specified</v>
      </c>
      <c r="AJ10" t="s">
        <v>475</v>
      </c>
      <c r="AK10" t="s">
        <v>477</v>
      </c>
      <c r="AL10" t="s">
        <v>478</v>
      </c>
      <c r="AN10" t="str">
        <f>("No protection specified")</f>
        <v>No protection specified</v>
      </c>
      <c r="AQ10" t="str">
        <f>("No protection specified")</f>
        <v>No protection specified</v>
      </c>
      <c r="AT10" t="str">
        <f t="shared" si="0"/>
        <v xml:space="preserve">Yes, for evictions for nonpayment of rent , Yes, for evictions for reasons other than nonpayment of rent     </v>
      </c>
      <c r="AU10" t="s">
        <v>479</v>
      </c>
      <c r="AV10" t="s">
        <v>301</v>
      </c>
      <c r="AW10" t="str">
        <f>("5 days")</f>
        <v>5 days</v>
      </c>
      <c r="AX10" t="s">
        <v>480</v>
      </c>
      <c r="AZ10" t="str">
        <f>("7 days, 60 days")</f>
        <v>7 days, 60 days</v>
      </c>
      <c r="BA10" t="s">
        <v>481</v>
      </c>
      <c r="BB10" t="s">
        <v>482</v>
      </c>
      <c r="BC10" t="str">
        <f>("Reason for eviction")</f>
        <v>Reason for eviction</v>
      </c>
      <c r="BD10" t="s">
        <v>483</v>
      </c>
      <c r="BE10" t="s">
        <v>484</v>
      </c>
      <c r="BF10" t="str">
        <f>("No")</f>
        <v>No</v>
      </c>
      <c r="BG10" t="s">
        <v>485</v>
      </c>
      <c r="BI10">
        <v>1</v>
      </c>
      <c r="BJ10" t="s">
        <v>480</v>
      </c>
      <c r="BL10" t="str">
        <f>("5 days")</f>
        <v>5 days</v>
      </c>
      <c r="BM10" t="s">
        <v>471</v>
      </c>
      <c r="BO10" t="str">
        <f>("$35")</f>
        <v>$35</v>
      </c>
      <c r="BP10" t="s">
        <v>486</v>
      </c>
      <c r="BR10" t="str">
        <f>("Justice of the Peace court")</f>
        <v>Justice of the Peace court</v>
      </c>
      <c r="BS10" t="s">
        <v>487</v>
      </c>
      <c r="BU10" t="str">
        <f>("Personal service")</f>
        <v>Personal service</v>
      </c>
      <c r="BV10" t="s">
        <v>488</v>
      </c>
      <c r="BX10" t="str">
        <f>("Posting and certified mail, Personal service to suitable person other than defendant")</f>
        <v>Posting and certified mail, Personal service to suitable person other than defendant</v>
      </c>
      <c r="BY10" t="s">
        <v>489</v>
      </c>
      <c r="CA10">
        <v>0</v>
      </c>
      <c r="CJ10" t="str">
        <f>("5 days")</f>
        <v>5 days</v>
      </c>
      <c r="CK10" t="s">
        <v>490</v>
      </c>
      <c r="CL10" t="s">
        <v>491</v>
      </c>
      <c r="CM10" t="str">
        <f>("Items required on the summons not specified")</f>
        <v>Items required on the summons not specified</v>
      </c>
      <c r="CP10" t="str">
        <f>("Landlord accepts payment of rent")</f>
        <v>Landlord accepts payment of rent</v>
      </c>
      <c r="CQ10" t="s">
        <v>480</v>
      </c>
      <c r="CS10">
        <v>1</v>
      </c>
      <c r="CT10" t="s">
        <v>492</v>
      </c>
      <c r="CV10" t="str">
        <f>("Landlord retaliation, Tenant experienced domestic violence, Calls for emergency assistance")</f>
        <v>Landlord retaliation, Tenant experienced domestic violence, Calls for emergency assistance</v>
      </c>
      <c r="CW10" t="s">
        <v>493</v>
      </c>
      <c r="CY10" t="str">
        <f t="shared" si="1"/>
        <v xml:space="preserve">Required landlord representation not specified </v>
      </c>
      <c r="DB10">
        <v>0</v>
      </c>
      <c r="DE10" t="str">
        <f>("Reason for requesting stay of writ issuance not specified ")</f>
        <v xml:space="preserve">Reason for requesting stay of writ issuance not specified </v>
      </c>
      <c r="DH10" t="str">
        <f>("5 days")</f>
        <v>5 days</v>
      </c>
      <c r="DI10" t="s">
        <v>494</v>
      </c>
      <c r="DK10" t="str">
        <f>("Yes")</f>
        <v>Yes</v>
      </c>
      <c r="DL10" t="s">
        <v>494</v>
      </c>
      <c r="DN10">
        <v>1</v>
      </c>
      <c r="DO10" t="s">
        <v>494</v>
      </c>
      <c r="DP10" t="s">
        <v>495</v>
      </c>
      <c r="DQ10" t="str">
        <f>("Length of stay not specified")</f>
        <v>Length of stay not specified</v>
      </c>
      <c r="DT10">
        <v>1</v>
      </c>
      <c r="DU10" t="s">
        <v>494</v>
      </c>
      <c r="DW10" t="str">
        <f>("Writ of possession")</f>
        <v>Writ of possession</v>
      </c>
      <c r="DX10" t="s">
        <v>496</v>
      </c>
      <c r="DZ10" t="str">
        <f>("5 days")</f>
        <v>5 days</v>
      </c>
      <c r="EA10" t="s">
        <v>494</v>
      </c>
      <c r="EC10" t="str">
        <f>("Nighttime")</f>
        <v>Nighttime</v>
      </c>
      <c r="ED10" t="s">
        <v>496</v>
      </c>
      <c r="EF10" t="str">
        <f>("10 days")</f>
        <v>10 days</v>
      </c>
      <c r="EG10" t="s">
        <v>497</v>
      </c>
      <c r="EI10" t="str">
        <f>("County sheriff’s office, Constable")</f>
        <v>County sheriff’s office, Constable</v>
      </c>
      <c r="EJ10" t="s">
        <v>496</v>
      </c>
      <c r="EL10" t="str">
        <f>("Yes, if all back rent is paid")</f>
        <v>Yes, if all back rent is paid</v>
      </c>
      <c r="EM10" t="s">
        <v>498</v>
      </c>
      <c r="EN10" t="s">
        <v>499</v>
      </c>
      <c r="EO10" t="str">
        <f>("7 days")</f>
        <v>7 days</v>
      </c>
      <c r="EP10" t="s">
        <v>496</v>
      </c>
      <c r="EQ10" t="s">
        <v>500</v>
      </c>
      <c r="ER10" t="str">
        <f>("No")</f>
        <v>No</v>
      </c>
      <c r="EU10">
        <v>0</v>
      </c>
    </row>
    <row r="11" spans="1:168">
      <c r="A11" t="s">
        <v>501</v>
      </c>
      <c r="B11" s="1">
        <v>44188</v>
      </c>
      <c r="C11" s="1">
        <v>44197</v>
      </c>
      <c r="D11">
        <v>1</v>
      </c>
      <c r="E11" t="s">
        <v>502</v>
      </c>
      <c r="G11">
        <v>0</v>
      </c>
      <c r="P11">
        <v>1</v>
      </c>
      <c r="Q11" t="s">
        <v>503</v>
      </c>
      <c r="S11" t="str">
        <f>("5% of rent due")</f>
        <v>5% of rent due</v>
      </c>
      <c r="T11" t="s">
        <v>503</v>
      </c>
      <c r="U11" t="s">
        <v>504</v>
      </c>
      <c r="V11" t="str">
        <f>("Nonpayment of rent, Breach, Criminal activity, Nuisance activity, Property is uninhabitable, Personal use of owner, Removal of unit from market")</f>
        <v>Nonpayment of rent, Breach, Criminal activity, Nuisance activity, Property is uninhabitable, Personal use of owner, Removal of unit from market</v>
      </c>
      <c r="W11" t="s">
        <v>505</v>
      </c>
      <c r="X11" t="s">
        <v>506</v>
      </c>
      <c r="Y11">
        <v>1</v>
      </c>
      <c r="Z11" t="s">
        <v>502</v>
      </c>
      <c r="AB11" t="str">
        <f>("Nonpayment of rent, Breach")</f>
        <v>Nonpayment of rent, Breach</v>
      </c>
      <c r="AC11" t="s">
        <v>507</v>
      </c>
      <c r="AE11" t="str">
        <f>("Fine assessed to landlord, Damages, Attorney fees, Criminal charge for landlord, Injunctive relief")</f>
        <v>Fine assessed to landlord, Damages, Attorney fees, Criminal charge for landlord, Injunctive relief</v>
      </c>
      <c r="AF11" t="s">
        <v>508</v>
      </c>
      <c r="AG11" t="s">
        <v>509</v>
      </c>
      <c r="AH11" t="str">
        <f>("Waiver not specified")</f>
        <v>Waiver not specified</v>
      </c>
      <c r="AK11" t="s">
        <v>510</v>
      </c>
      <c r="AL11" t="s">
        <v>511</v>
      </c>
      <c r="AM11" t="s">
        <v>512</v>
      </c>
      <c r="AN11" t="str">
        <f>("Extended notices, Assistance with relocation costs, Tenants’ rights to purchase first, Additional notice to local government, Continuing landlord's lease obligations")</f>
        <v>Extended notices, Assistance with relocation costs, Tenants’ rights to purchase first, Additional notice to local government, Continuing landlord's lease obligations</v>
      </c>
      <c r="AO11" t="s">
        <v>513</v>
      </c>
      <c r="AP11" t="s">
        <v>514</v>
      </c>
      <c r="AQ11" t="str">
        <f>("No protection specified")</f>
        <v>No protection specified</v>
      </c>
      <c r="AT11" t="str">
        <f t="shared" si="0"/>
        <v xml:space="preserve">Yes, for evictions for nonpayment of rent , Yes, for evictions for reasons other than nonpayment of rent     </v>
      </c>
      <c r="AU11" t="s">
        <v>515</v>
      </c>
      <c r="AV11" t="s">
        <v>516</v>
      </c>
      <c r="AW11" t="str">
        <f>("30 days")</f>
        <v>30 days</v>
      </c>
      <c r="AX11" t="s">
        <v>517</v>
      </c>
      <c r="AY11" t="s">
        <v>518</v>
      </c>
      <c r="AZ11" t="str">
        <f>("30 days, 90 days, 120 days, 180 days")</f>
        <v>30 days, 90 days, 120 days, 180 days</v>
      </c>
      <c r="BA11" t="s">
        <v>519</v>
      </c>
      <c r="BB11" t="s">
        <v>520</v>
      </c>
      <c r="BC11" t="str">
        <f>("Reason for eviction, Information on rights")</f>
        <v>Reason for eviction, Information on rights</v>
      </c>
      <c r="BD11" t="s">
        <v>521</v>
      </c>
      <c r="BE11" t="s">
        <v>522</v>
      </c>
      <c r="BF11" t="str">
        <f>("Yes")</f>
        <v>Yes</v>
      </c>
      <c r="BG11" t="s">
        <v>523</v>
      </c>
      <c r="BI11">
        <v>1</v>
      </c>
      <c r="BJ11" t="s">
        <v>524</v>
      </c>
      <c r="BK11" t="s">
        <v>525</v>
      </c>
      <c r="BL11" t="str">
        <f>("30 days")</f>
        <v>30 days</v>
      </c>
      <c r="BM11" t="s">
        <v>524</v>
      </c>
      <c r="BO11" t="str">
        <f>("Filing fee not specified")</f>
        <v>Filing fee not specified</v>
      </c>
      <c r="BR11" t="str">
        <f>("Superior court")</f>
        <v>Superior court</v>
      </c>
      <c r="BS11" t="s">
        <v>526</v>
      </c>
      <c r="BU11" t="str">
        <f>("Primary method of service not specified")</f>
        <v>Primary method of service not specified</v>
      </c>
      <c r="BX11" t="str">
        <f>("Posting and mail, Personal service to suitable person other than defendant")</f>
        <v>Posting and mail, Personal service to suitable person other than defendant</v>
      </c>
      <c r="BY11" t="s">
        <v>527</v>
      </c>
      <c r="CA11">
        <v>0</v>
      </c>
      <c r="CJ11" t="str">
        <f>("5 days, 7 days")</f>
        <v>5 days, 7 days</v>
      </c>
      <c r="CK11" t="s">
        <v>528</v>
      </c>
      <c r="CL11" t="s">
        <v>529</v>
      </c>
      <c r="CM11" t="str">
        <f>("What a tenant must do to respond")</f>
        <v>What a tenant must do to respond</v>
      </c>
      <c r="CN11" t="s">
        <v>530</v>
      </c>
      <c r="CP11" t="str">
        <f>("Tenant offers to pay back rent prior to the judgment")</f>
        <v>Tenant offers to pay back rent prior to the judgment</v>
      </c>
      <c r="CQ11" t="s">
        <v>531</v>
      </c>
      <c r="CR11" t="s">
        <v>532</v>
      </c>
      <c r="CS11">
        <v>1</v>
      </c>
      <c r="CT11" t="s">
        <v>533</v>
      </c>
      <c r="CV11" t="str">
        <f>("Landlord retaliation, Tenant experienced domestic violence, Tenant lawfully withheld rent, Any equitable defense")</f>
        <v>Landlord retaliation, Tenant experienced domestic violence, Tenant lawfully withheld rent, Any equitable defense</v>
      </c>
      <c r="CW11" t="s">
        <v>533</v>
      </c>
      <c r="CX11" t="s">
        <v>534</v>
      </c>
      <c r="CY11" t="str">
        <f t="shared" si="1"/>
        <v xml:space="preserve">Required landlord representation not specified </v>
      </c>
      <c r="DB11">
        <v>0</v>
      </c>
      <c r="DE11" t="str">
        <f>("Reason for requesting stay of writ issuance not specified ")</f>
        <v xml:space="preserve">Reason for requesting stay of writ issuance not specified </v>
      </c>
      <c r="DH11" t="str">
        <f>("30 days")</f>
        <v>30 days</v>
      </c>
      <c r="DI11" t="s">
        <v>535</v>
      </c>
      <c r="DK11" t="str">
        <f>("No")</f>
        <v>No</v>
      </c>
      <c r="DL11" t="s">
        <v>536</v>
      </c>
      <c r="DN11">
        <v>0</v>
      </c>
      <c r="DW11" t="str">
        <f>("Writ of restitution")</f>
        <v>Writ of restitution</v>
      </c>
      <c r="DX11" t="s">
        <v>537</v>
      </c>
      <c r="DZ11" t="str">
        <f>("Writ can be issued immediately")</f>
        <v>Writ can be issued immediately</v>
      </c>
      <c r="EA11" t="s">
        <v>538</v>
      </c>
      <c r="EB11" t="s">
        <v>539</v>
      </c>
      <c r="EC11" t="str">
        <f>("Inclement Weather, Public Emergency")</f>
        <v>Inclement Weather, Public Emergency</v>
      </c>
      <c r="ED11" t="s">
        <v>502</v>
      </c>
      <c r="EE11" t="s">
        <v>540</v>
      </c>
      <c r="EF11" t="str">
        <f>("21 days")</f>
        <v>21 days</v>
      </c>
      <c r="EG11" t="s">
        <v>541</v>
      </c>
      <c r="EI11" t="str">
        <f>("Marshal")</f>
        <v>Marshal</v>
      </c>
      <c r="EJ11" t="s">
        <v>541</v>
      </c>
      <c r="EL11" t="str">
        <f>("Yes, if all back rent is paid")</f>
        <v>Yes, if all back rent is paid</v>
      </c>
      <c r="EM11" t="s">
        <v>542</v>
      </c>
      <c r="EO11" t="str">
        <f>("7 days")</f>
        <v>7 days</v>
      </c>
      <c r="EP11" t="s">
        <v>543</v>
      </c>
      <c r="ER11" t="str">
        <f>("Yes, mediation is optional")</f>
        <v>Yes, mediation is optional</v>
      </c>
      <c r="ES11" t="s">
        <v>544</v>
      </c>
      <c r="EU11">
        <v>0</v>
      </c>
    </row>
    <row r="12" spans="1:168">
      <c r="A12" t="s">
        <v>545</v>
      </c>
      <c r="B12" s="1">
        <v>44197</v>
      </c>
      <c r="C12" s="1">
        <v>44197</v>
      </c>
      <c r="D12">
        <v>0</v>
      </c>
      <c r="F12" t="s">
        <v>546</v>
      </c>
    </row>
    <row r="13" spans="1:168">
      <c r="A13" t="s">
        <v>547</v>
      </c>
      <c r="B13" s="1">
        <v>44013</v>
      </c>
      <c r="C13" s="1">
        <v>44197</v>
      </c>
      <c r="D13">
        <v>1</v>
      </c>
      <c r="E13" t="s">
        <v>548</v>
      </c>
      <c r="G13">
        <v>1</v>
      </c>
      <c r="H13" t="s">
        <v>549</v>
      </c>
      <c r="J13" t="str">
        <f>("Residential landlords generally, Mobile/manufactured home landlords")</f>
        <v>Residential landlords generally, Mobile/manufactured home landlords</v>
      </c>
      <c r="K13" t="s">
        <v>549</v>
      </c>
      <c r="M13">
        <v>1</v>
      </c>
      <c r="N13" t="s">
        <v>550</v>
      </c>
      <c r="P13">
        <v>0</v>
      </c>
      <c r="V13" t="str">
        <f>("Nonpayment of rent, Material breach , Nuisance activity, Remaining on property after expiration of lease, Statutory tenant obligations")</f>
        <v>Nonpayment of rent, Material breach , Nuisance activity, Remaining on property after expiration of lease, Statutory tenant obligations</v>
      </c>
      <c r="W13" t="s">
        <v>551</v>
      </c>
      <c r="Y13">
        <v>0</v>
      </c>
      <c r="AB13" t="str">
        <f>("Nonpayment of rent, Material breach , Nuisance activities, Statutory tenant obligations")</f>
        <v>Nonpayment of rent, Material breach , Nuisance activities, Statutory tenant obligations</v>
      </c>
      <c r="AC13" t="s">
        <v>552</v>
      </c>
      <c r="AD13" t="s">
        <v>553</v>
      </c>
      <c r="AE13" t="str">
        <f>("Damages, Attorney fees")</f>
        <v>Damages, Attorney fees</v>
      </c>
      <c r="AF13" t="s">
        <v>554</v>
      </c>
      <c r="AH13" t="str">
        <f>("No")</f>
        <v>No</v>
      </c>
      <c r="AI13" t="s">
        <v>555</v>
      </c>
      <c r="AK13" t="str">
        <f>("Multiple protected classes under Federal Fair Housing Act")</f>
        <v>Multiple protected classes under Federal Fair Housing Act</v>
      </c>
      <c r="AL13" t="s">
        <v>556</v>
      </c>
      <c r="AN13" t="str">
        <f>("No protection specified")</f>
        <v>No protection specified</v>
      </c>
      <c r="AQ13" t="str">
        <f>("No protection specified")</f>
        <v>No protection specified</v>
      </c>
      <c r="AT13" t="str">
        <f t="shared" ref="AT13:AT24" si="4">("Yes, for evictions for nonpayment of rent , Yes, for evictions for reasons other than nonpayment of rent     ")</f>
        <v xml:space="preserve">Yes, for evictions for nonpayment of rent , Yes, for evictions for reasons other than nonpayment of rent     </v>
      </c>
      <c r="AU13" t="s">
        <v>557</v>
      </c>
      <c r="AW13" t="str">
        <f>("3 days")</f>
        <v>3 days</v>
      </c>
      <c r="AX13" t="s">
        <v>555</v>
      </c>
      <c r="AZ13" t="str">
        <f>("7 days, 15 days, 30 days, 60 days")</f>
        <v>7 days, 15 days, 30 days, 60 days</v>
      </c>
      <c r="BA13" t="s">
        <v>558</v>
      </c>
      <c r="BB13" t="s">
        <v>559</v>
      </c>
      <c r="BC13" t="str">
        <f>("Reason for eviction, Date rental agreement will terminate, Amount owed, Repercussions for failure to cure")</f>
        <v>Reason for eviction, Date rental agreement will terminate, Amount owed, Repercussions for failure to cure</v>
      </c>
      <c r="BD13" t="s">
        <v>555</v>
      </c>
      <c r="BE13" t="s">
        <v>560</v>
      </c>
      <c r="BF13" t="str">
        <f>("No")</f>
        <v>No</v>
      </c>
      <c r="BG13" t="s">
        <v>555</v>
      </c>
      <c r="BI13">
        <v>1</v>
      </c>
      <c r="BJ13" t="s">
        <v>555</v>
      </c>
      <c r="BL13" t="str">
        <f>("3 days")</f>
        <v>3 days</v>
      </c>
      <c r="BM13" t="s">
        <v>555</v>
      </c>
      <c r="BO13" t="str">
        <f>("$180")</f>
        <v>$180</v>
      </c>
      <c r="BP13" t="s">
        <v>561</v>
      </c>
      <c r="BQ13" t="s">
        <v>562</v>
      </c>
      <c r="BR13" t="str">
        <f>("County court, Circuit court")</f>
        <v>County court, Circuit court</v>
      </c>
      <c r="BS13" t="s">
        <v>548</v>
      </c>
      <c r="BT13" t="s">
        <v>563</v>
      </c>
      <c r="BU13" t="str">
        <f>("Personal service, Certified mail, Publication")</f>
        <v>Personal service, Certified mail, Publication</v>
      </c>
      <c r="BV13" t="s">
        <v>564</v>
      </c>
      <c r="BX13" t="str">
        <f>("Posting and mail")</f>
        <v>Posting and mail</v>
      </c>
      <c r="BY13" t="s">
        <v>565</v>
      </c>
      <c r="CA13">
        <v>1</v>
      </c>
      <c r="CB13" t="s">
        <v>566</v>
      </c>
      <c r="CD13" t="str">
        <f>("Yes")</f>
        <v>Yes</v>
      </c>
      <c r="CE13" t="s">
        <v>567</v>
      </c>
      <c r="CG13" t="str">
        <f>("Default judgment for landlord")</f>
        <v>Default judgment for landlord</v>
      </c>
      <c r="CH13" t="s">
        <v>567</v>
      </c>
      <c r="CJ13" t="str">
        <f>("5 days")</f>
        <v>5 days</v>
      </c>
      <c r="CK13" t="s">
        <v>568</v>
      </c>
      <c r="CM13" t="str">
        <f>("Reason for eviction, What a tenant must do to respond, Amount owed, Right to jury trial")</f>
        <v>Reason for eviction, What a tenant must do to respond, Amount owed, Right to jury trial</v>
      </c>
      <c r="CN13" t="s">
        <v>569</v>
      </c>
      <c r="CP13" t="str">
        <f>("Reasons requiring landlord to halt the eviction process not specified")</f>
        <v>Reasons requiring landlord to halt the eviction process not specified</v>
      </c>
      <c r="CS13">
        <v>1</v>
      </c>
      <c r="CT13" t="s">
        <v>570</v>
      </c>
      <c r="CV13" t="str">
        <f>("Landlord retaliation, Landlord refused to complete repairs, Landlord noncompliance with statutory duty, Property is uninhabitable, Any legal defense, Any equitable defense")</f>
        <v>Landlord retaliation, Landlord refused to complete repairs, Landlord noncompliance with statutory duty, Property is uninhabitable, Any legal defense, Any equitable defense</v>
      </c>
      <c r="CW13" t="s">
        <v>570</v>
      </c>
      <c r="CY13" t="str">
        <f t="shared" ref="CY13:CY23" si="5">("Required landlord representation not specified ")</f>
        <v xml:space="preserve">Required landlord representation not specified </v>
      </c>
      <c r="DB13">
        <v>0</v>
      </c>
      <c r="DE13" t="str">
        <f t="shared" ref="DE13:DE24" si="6">("Reason for requesting stay of writ issuance not specified ")</f>
        <v xml:space="preserve">Reason for requesting stay of writ issuance not specified </v>
      </c>
      <c r="DH13" t="str">
        <f>("30 days")</f>
        <v>30 days</v>
      </c>
      <c r="DI13" t="s">
        <v>571</v>
      </c>
      <c r="DK13" t="str">
        <f>("Appeal bond requirement not specified")</f>
        <v>Appeal bond requirement not specified</v>
      </c>
      <c r="DN13">
        <v>0</v>
      </c>
      <c r="DW13" t="str">
        <f>("Writ of possession")</f>
        <v>Writ of possession</v>
      </c>
      <c r="DX13" t="s">
        <v>572</v>
      </c>
      <c r="DZ13" t="str">
        <f>("Writ can be issued immediately")</f>
        <v>Writ can be issued immediately</v>
      </c>
      <c r="EA13" t="s">
        <v>573</v>
      </c>
      <c r="EC13" t="str">
        <f>("Circumstances that postpone not specified")</f>
        <v>Circumstances that postpone not specified</v>
      </c>
      <c r="EF13" t="str">
        <f>("1 day")</f>
        <v>1 day</v>
      </c>
      <c r="EG13" t="s">
        <v>573</v>
      </c>
      <c r="EI13" t="str">
        <f>("County sheriff’s office")</f>
        <v>County sheriff’s office</v>
      </c>
      <c r="EJ13" t="s">
        <v>573</v>
      </c>
      <c r="EL13" t="str">
        <f>("Cancellation of writ not specified")</f>
        <v>Cancellation of writ not specified</v>
      </c>
      <c r="EO13" t="str">
        <f>("10 days")</f>
        <v>10 days</v>
      </c>
      <c r="EP13" t="s">
        <v>574</v>
      </c>
      <c r="EQ13" t="s">
        <v>575</v>
      </c>
      <c r="ER13" t="str">
        <f t="shared" ref="ER13:ER23" si="7">("No")</f>
        <v>No</v>
      </c>
      <c r="EU13">
        <v>0</v>
      </c>
    </row>
    <row r="14" spans="1:168">
      <c r="A14" t="s">
        <v>576</v>
      </c>
      <c r="B14" s="1">
        <v>44197</v>
      </c>
      <c r="C14" s="1">
        <v>44197</v>
      </c>
      <c r="D14">
        <v>1</v>
      </c>
      <c r="E14" t="s">
        <v>577</v>
      </c>
      <c r="G14">
        <v>1</v>
      </c>
      <c r="H14" t="s">
        <v>578</v>
      </c>
      <c r="J14" t="str">
        <f>("Residential landlords generally, Mobile/manufactured home landlords")</f>
        <v>Residential landlords generally, Mobile/manufactured home landlords</v>
      </c>
      <c r="K14" t="s">
        <v>579</v>
      </c>
      <c r="M14">
        <v>1</v>
      </c>
      <c r="N14" t="s">
        <v>578</v>
      </c>
      <c r="P14">
        <v>0</v>
      </c>
      <c r="V14" t="str">
        <f>("Nonpayment of rent, Breach, Criminal activity, Remaining on property after expiration of lease, Substantial damage to property, Endangering another person")</f>
        <v>Nonpayment of rent, Breach, Criminal activity, Remaining on property after expiration of lease, Substantial damage to property, Endangering another person</v>
      </c>
      <c r="W14" t="s">
        <v>580</v>
      </c>
      <c r="Y14">
        <v>0</v>
      </c>
      <c r="AB14" t="str">
        <f>("Cause not specified ")</f>
        <v xml:space="preserve">Cause not specified </v>
      </c>
      <c r="AE14" t="str">
        <f>("Fine assessed to landlord, Damages, Attorney fees, Criminal charge for landlord")</f>
        <v>Fine assessed to landlord, Damages, Attorney fees, Criminal charge for landlord</v>
      </c>
      <c r="AF14" t="s">
        <v>581</v>
      </c>
      <c r="AG14" t="s">
        <v>582</v>
      </c>
      <c r="AH14" t="str">
        <f>("Waiver not specified")</f>
        <v>Waiver not specified</v>
      </c>
      <c r="AK14" t="str">
        <f>("Multiple protected classes under Federal Fair Housing Act")</f>
        <v>Multiple protected classes under Federal Fair Housing Act</v>
      </c>
      <c r="AL14" t="s">
        <v>583</v>
      </c>
      <c r="AN14" t="str">
        <f>("No protection specified")</f>
        <v>No protection specified</v>
      </c>
      <c r="AQ14" t="str">
        <f>("No protection specified")</f>
        <v>No protection specified</v>
      </c>
      <c r="AT14" t="str">
        <f t="shared" si="4"/>
        <v xml:space="preserve">Yes, for evictions for nonpayment of rent , Yes, for evictions for reasons other than nonpayment of rent     </v>
      </c>
      <c r="AU14" t="s">
        <v>584</v>
      </c>
      <c r="AV14" t="s">
        <v>585</v>
      </c>
      <c r="AW14" t="str">
        <f>("Minimum amount of notice not specified")</f>
        <v>Minimum amount of notice not specified</v>
      </c>
      <c r="AZ14" t="str">
        <f>("60 days")</f>
        <v>60 days</v>
      </c>
      <c r="BA14" t="s">
        <v>586</v>
      </c>
      <c r="BB14" t="s">
        <v>587</v>
      </c>
      <c r="BC14" t="str">
        <f>("Required notice contents not specified")</f>
        <v>Required notice contents not specified</v>
      </c>
      <c r="BF14" t="str">
        <f>("Waiver provision not specified")</f>
        <v>Waiver provision not specified</v>
      </c>
      <c r="BI14">
        <v>0</v>
      </c>
      <c r="BO14" t="str">
        <f>("Filing fee not specified")</f>
        <v>Filing fee not specified</v>
      </c>
      <c r="BR14" t="str">
        <f>("State court, Magistrates court, Superior court")</f>
        <v>State court, Magistrates court, Superior court</v>
      </c>
      <c r="BS14" t="s">
        <v>588</v>
      </c>
      <c r="BU14" t="str">
        <f>("Personal service")</f>
        <v>Personal service</v>
      </c>
      <c r="BV14" t="s">
        <v>589</v>
      </c>
      <c r="BX14" t="str">
        <f>("Posting and mail, Personal service to suitable person other than defendant")</f>
        <v>Posting and mail, Personal service to suitable person other than defendant</v>
      </c>
      <c r="BY14" t="s">
        <v>589</v>
      </c>
      <c r="CA14">
        <v>1</v>
      </c>
      <c r="CB14" t="s">
        <v>589</v>
      </c>
      <c r="CD14" t="str">
        <f>("Yes")</f>
        <v>Yes</v>
      </c>
      <c r="CE14" t="s">
        <v>590</v>
      </c>
      <c r="CG14" t="str">
        <f>("Default judgment for landlord")</f>
        <v>Default judgment for landlord</v>
      </c>
      <c r="CH14" t="s">
        <v>590</v>
      </c>
      <c r="CJ14" t="str">
        <f>("Minimum number of days not specified")</f>
        <v>Minimum number of days not specified</v>
      </c>
      <c r="CM14" t="str">
        <f>("What a tenant must do to respond")</f>
        <v>What a tenant must do to respond</v>
      </c>
      <c r="CN14" t="s">
        <v>589</v>
      </c>
      <c r="CP14" t="str">
        <f>("Tenant offers to pay back rent prior to the judgment")</f>
        <v>Tenant offers to pay back rent prior to the judgment</v>
      </c>
      <c r="CQ14" t="s">
        <v>591</v>
      </c>
      <c r="CS14">
        <v>1</v>
      </c>
      <c r="CT14" t="s">
        <v>592</v>
      </c>
      <c r="CV14" t="str">
        <f>("Landlord retaliation, Any legal defense, Any equitable defense")</f>
        <v>Landlord retaliation, Any legal defense, Any equitable defense</v>
      </c>
      <c r="CW14" t="s">
        <v>593</v>
      </c>
      <c r="CX14" t="s">
        <v>594</v>
      </c>
      <c r="CY14" t="str">
        <f t="shared" si="5"/>
        <v xml:space="preserve">Required landlord representation not specified </v>
      </c>
      <c r="DB14">
        <v>0</v>
      </c>
      <c r="DE14" t="str">
        <f t="shared" si="6"/>
        <v xml:space="preserve">Reason for requesting stay of writ issuance not specified </v>
      </c>
      <c r="DH14" t="str">
        <f>("7 days")</f>
        <v>7 days</v>
      </c>
      <c r="DI14" t="s">
        <v>595</v>
      </c>
      <c r="DK14" t="str">
        <f>("Appeal bond requirement not specified")</f>
        <v>Appeal bond requirement not specified</v>
      </c>
      <c r="DN14">
        <v>1</v>
      </c>
      <c r="DO14" t="s">
        <v>596</v>
      </c>
      <c r="DQ14" t="str">
        <f>("Duration of pending appeal")</f>
        <v>Duration of pending appeal</v>
      </c>
      <c r="DR14" t="s">
        <v>595</v>
      </c>
      <c r="DT14">
        <v>1</v>
      </c>
      <c r="DU14" t="s">
        <v>595</v>
      </c>
      <c r="DV14" t="s">
        <v>597</v>
      </c>
      <c r="DW14" t="str">
        <f>("Writ of possession")</f>
        <v>Writ of possession</v>
      </c>
      <c r="DX14" t="s">
        <v>598</v>
      </c>
      <c r="DZ14" t="str">
        <f>("Minimum amount of time not specified")</f>
        <v>Minimum amount of time not specified</v>
      </c>
      <c r="EC14" t="str">
        <f>("Circumstances that postpone not specified")</f>
        <v>Circumstances that postpone not specified</v>
      </c>
      <c r="EF14" t="str">
        <f>("7 days")</f>
        <v>7 days</v>
      </c>
      <c r="EG14" t="s">
        <v>599</v>
      </c>
      <c r="EI14" t="str">
        <f>("County sheriff’s office, Constable, Marshal")</f>
        <v>County sheriff’s office, Constable, Marshal</v>
      </c>
      <c r="EJ14" t="s">
        <v>599</v>
      </c>
      <c r="EL14" t="str">
        <f>("Cancellation of writ not specified")</f>
        <v>Cancellation of writ not specified</v>
      </c>
      <c r="EO14" t="str">
        <f>("Immediately")</f>
        <v>Immediately</v>
      </c>
      <c r="EP14" t="s">
        <v>599</v>
      </c>
      <c r="ER14" t="str">
        <f t="shared" si="7"/>
        <v>No</v>
      </c>
      <c r="EU14">
        <v>0</v>
      </c>
    </row>
    <row r="15" spans="1:168">
      <c r="A15" t="s">
        <v>600</v>
      </c>
      <c r="B15" s="1">
        <v>44008</v>
      </c>
      <c r="C15" s="1">
        <v>44197</v>
      </c>
      <c r="D15">
        <v>1</v>
      </c>
      <c r="E15" t="s">
        <v>601</v>
      </c>
      <c r="G15">
        <v>1</v>
      </c>
      <c r="H15" t="s">
        <v>602</v>
      </c>
      <c r="J15" t="str">
        <f>("Residential landlords generally, Mobile/manufactured home landlords")</f>
        <v>Residential landlords generally, Mobile/manufactured home landlords</v>
      </c>
      <c r="K15" t="s">
        <v>602</v>
      </c>
      <c r="M15">
        <v>0</v>
      </c>
      <c r="P15">
        <v>0</v>
      </c>
      <c r="V15" t="str">
        <f>("Nonpayment of rent, Breach, Remaining on property after expiration of lease, Statutory tenant obligations, Waste, Refusal to allow landlord lawful access to unit")</f>
        <v>Nonpayment of rent, Breach, Remaining on property after expiration of lease, Statutory tenant obligations, Waste, Refusal to allow landlord lawful access to unit</v>
      </c>
      <c r="W15" t="s">
        <v>603</v>
      </c>
      <c r="Y15">
        <v>0</v>
      </c>
      <c r="AB15" t="str">
        <f>("Nonpayment of rent, Breach, Material breach , Statutory tenant obligations")</f>
        <v>Nonpayment of rent, Breach, Material breach , Statutory tenant obligations</v>
      </c>
      <c r="AC15" t="s">
        <v>604</v>
      </c>
      <c r="AD15" t="s">
        <v>605</v>
      </c>
      <c r="AE15" t="str">
        <f>("Damages, Injunctive relief")</f>
        <v>Damages, Injunctive relief</v>
      </c>
      <c r="AF15" t="s">
        <v>606</v>
      </c>
      <c r="AH15" t="str">
        <f>("Waiver not specified")</f>
        <v>Waiver not specified</v>
      </c>
      <c r="AK15" t="str">
        <f>("Multiple protected classes under Federal Fair Housing Act, Tenant experienced domestic violence ")</f>
        <v xml:space="preserve">Multiple protected classes under Federal Fair Housing Act, Tenant experienced domestic violence </v>
      </c>
      <c r="AL15" t="s">
        <v>607</v>
      </c>
      <c r="AM15" t="s">
        <v>608</v>
      </c>
      <c r="AN15" t="str">
        <f>("No protection specified")</f>
        <v>No protection specified</v>
      </c>
      <c r="AQ15" t="str">
        <f>("No protection specified")</f>
        <v>No protection specified</v>
      </c>
      <c r="AT15" t="str">
        <f t="shared" si="4"/>
        <v xml:space="preserve">Yes, for evictions for nonpayment of rent , Yes, for evictions for reasons other than nonpayment of rent     </v>
      </c>
      <c r="AU15" t="s">
        <v>609</v>
      </c>
      <c r="AW15" t="str">
        <f>("30 days")</f>
        <v>30 days</v>
      </c>
      <c r="AX15" t="s">
        <v>610</v>
      </c>
      <c r="AZ15" t="str">
        <f>("3 days, 5 days")</f>
        <v>3 days, 5 days</v>
      </c>
      <c r="BA15" t="s">
        <v>611</v>
      </c>
      <c r="BB15" t="s">
        <v>612</v>
      </c>
      <c r="BC15" t="str">
        <f>("Reason for eviction, Date rental agreement will terminate")</f>
        <v>Reason for eviction, Date rental agreement will terminate</v>
      </c>
      <c r="BD15" t="s">
        <v>610</v>
      </c>
      <c r="BF15" t="str">
        <f>("No")</f>
        <v>No</v>
      </c>
      <c r="BG15" t="s">
        <v>613</v>
      </c>
      <c r="BI15">
        <v>1</v>
      </c>
      <c r="BJ15" t="s">
        <v>610</v>
      </c>
      <c r="BL15" t="str">
        <f>("30 days")</f>
        <v>30 days</v>
      </c>
      <c r="BM15" t="s">
        <v>610</v>
      </c>
      <c r="BO15" t="str">
        <f>("Filing fee not specified")</f>
        <v>Filing fee not specified</v>
      </c>
      <c r="BQ15" t="s">
        <v>614</v>
      </c>
      <c r="BR15" t="str">
        <f>("Superior court")</f>
        <v>Superior court</v>
      </c>
      <c r="BS15" t="s">
        <v>615</v>
      </c>
      <c r="BU15" t="str">
        <f>("Personal service, Personal service to suitable person other than defendant")</f>
        <v>Personal service, Personal service to suitable person other than defendant</v>
      </c>
      <c r="BV15" t="s">
        <v>616</v>
      </c>
      <c r="BX15" t="str">
        <f>("Publication and mail")</f>
        <v>Publication and mail</v>
      </c>
      <c r="BY15" t="s">
        <v>616</v>
      </c>
      <c r="CA15">
        <v>0</v>
      </c>
      <c r="CJ15" t="str">
        <f>("Minimum number of days not specified")</f>
        <v>Minimum number of days not specified</v>
      </c>
      <c r="CM15" t="str">
        <f>("Reason for eviction, Repercussions for failure to appear, What a tenant must do to respond")</f>
        <v>Reason for eviction, Repercussions for failure to appear, What a tenant must do to respond</v>
      </c>
      <c r="CN15" t="s">
        <v>617</v>
      </c>
      <c r="CP15" t="str">
        <f t="shared" ref="CP15:CP22" si="8">("Reasons requiring landlord to halt the eviction process not specified")</f>
        <v>Reasons requiring landlord to halt the eviction process not specified</v>
      </c>
      <c r="CS15">
        <v>1</v>
      </c>
      <c r="CT15" t="s">
        <v>618</v>
      </c>
      <c r="CV15" t="str">
        <f>("Tenant experienced domestic violence")</f>
        <v>Tenant experienced domestic violence</v>
      </c>
      <c r="CW15" t="s">
        <v>619</v>
      </c>
      <c r="CY15" t="str">
        <f t="shared" si="5"/>
        <v xml:space="preserve">Required landlord representation not specified </v>
      </c>
      <c r="DB15">
        <v>0</v>
      </c>
      <c r="DE15" t="str">
        <f t="shared" si="6"/>
        <v xml:space="preserve">Reason for requesting stay of writ issuance not specified </v>
      </c>
      <c r="DH15" t="str">
        <f>("30 days")</f>
        <v>30 days</v>
      </c>
      <c r="DI15" t="s">
        <v>620</v>
      </c>
      <c r="DK15" t="str">
        <f>("Yes")</f>
        <v>Yes</v>
      </c>
      <c r="DL15" t="s">
        <v>621</v>
      </c>
      <c r="DN15">
        <v>1</v>
      </c>
      <c r="DO15" t="s">
        <v>621</v>
      </c>
      <c r="DQ15" t="str">
        <f>("Length of stay not specified")</f>
        <v>Length of stay not specified</v>
      </c>
      <c r="DT15">
        <v>1</v>
      </c>
      <c r="DU15" t="s">
        <v>622</v>
      </c>
      <c r="DW15" t="str">
        <f>("Writ of execution     ")</f>
        <v xml:space="preserve">Writ of execution     </v>
      </c>
      <c r="DX15" t="s">
        <v>623</v>
      </c>
      <c r="DZ15" t="str">
        <f>("Writ can be issued immediately")</f>
        <v>Writ can be issued immediately</v>
      </c>
      <c r="EA15" t="s">
        <v>624</v>
      </c>
      <c r="EC15" t="str">
        <f>("Circumstances that postpone not specified")</f>
        <v>Circumstances that postpone not specified</v>
      </c>
      <c r="EF15" t="str">
        <f>("10 days")</f>
        <v>10 days</v>
      </c>
      <c r="EG15" t="s">
        <v>621</v>
      </c>
      <c r="EI15" t="str">
        <f>("Marshal")</f>
        <v>Marshal</v>
      </c>
      <c r="EJ15" t="s">
        <v>623</v>
      </c>
      <c r="EL15" t="str">
        <f>("Cancellation of writ not specified")</f>
        <v>Cancellation of writ not specified</v>
      </c>
      <c r="EO15" t="str">
        <f>("Length of time not specified")</f>
        <v>Length of time not specified</v>
      </c>
      <c r="ER15" t="str">
        <f t="shared" si="7"/>
        <v>No</v>
      </c>
      <c r="EU15">
        <v>0</v>
      </c>
    </row>
    <row r="16" spans="1:168">
      <c r="A16" t="s">
        <v>625</v>
      </c>
      <c r="B16" s="1">
        <v>44197</v>
      </c>
      <c r="C16" s="1">
        <v>44197</v>
      </c>
      <c r="D16">
        <v>1</v>
      </c>
      <c r="E16" t="s">
        <v>626</v>
      </c>
      <c r="G16">
        <v>0</v>
      </c>
      <c r="P16">
        <v>1</v>
      </c>
      <c r="Q16" t="s">
        <v>627</v>
      </c>
      <c r="S16" t="str">
        <f>("8% of rent due")</f>
        <v>8% of rent due</v>
      </c>
      <c r="T16" t="s">
        <v>627</v>
      </c>
      <c r="V16" t="s">
        <v>628</v>
      </c>
      <c r="W16" t="s">
        <v>629</v>
      </c>
      <c r="X16" t="s">
        <v>630</v>
      </c>
      <c r="Y16">
        <v>0</v>
      </c>
      <c r="AB16" t="str">
        <f>("Nuisance activities, Statutory tenant obligations")</f>
        <v>Nuisance activities, Statutory tenant obligations</v>
      </c>
      <c r="AC16" t="s">
        <v>631</v>
      </c>
      <c r="AE16" t="str">
        <f>("Damages, Attorney fees, Injunctive relief")</f>
        <v>Damages, Attorney fees, Injunctive relief</v>
      </c>
      <c r="AF16" t="s">
        <v>632</v>
      </c>
      <c r="AH16" t="str">
        <f>("No")</f>
        <v>No</v>
      </c>
      <c r="AI16" t="s">
        <v>633</v>
      </c>
      <c r="AJ16" t="s">
        <v>630</v>
      </c>
      <c r="AK16" t="str">
        <f>("Multiple protected classes under Federal Fair Housing Act, Age, Marital status, Sexual orientation, Gender identity, Ancestry")</f>
        <v>Multiple protected classes under Federal Fair Housing Act, Age, Marital status, Sexual orientation, Gender identity, Ancestry</v>
      </c>
      <c r="AL16" t="s">
        <v>634</v>
      </c>
      <c r="AN16" t="str">
        <f>("No protection specified")</f>
        <v>No protection specified</v>
      </c>
      <c r="AQ16" t="str">
        <f>("No protection specified")</f>
        <v>No protection specified</v>
      </c>
      <c r="AT16" t="str">
        <f t="shared" si="4"/>
        <v xml:space="preserve">Yes, for evictions for nonpayment of rent , Yes, for evictions for reasons other than nonpayment of rent     </v>
      </c>
      <c r="AU16" t="s">
        <v>635</v>
      </c>
      <c r="AV16" t="s">
        <v>636</v>
      </c>
      <c r="AW16" t="str">
        <f>("5 days")</f>
        <v>5 days</v>
      </c>
      <c r="AX16" t="s">
        <v>637</v>
      </c>
      <c r="AZ16" t="str">
        <f>("5 days, 10 days, 45 days")</f>
        <v>5 days, 10 days, 45 days</v>
      </c>
      <c r="BA16" t="s">
        <v>638</v>
      </c>
      <c r="BB16" t="s">
        <v>639</v>
      </c>
      <c r="BC16" t="str">
        <f>("Reason for eviction, Date rental agreement will terminate, How to cure, Repercussions for failure to cure")</f>
        <v>Reason for eviction, Date rental agreement will terminate, How to cure, Repercussions for failure to cure</v>
      </c>
      <c r="BD16" t="s">
        <v>640</v>
      </c>
      <c r="BF16" t="str">
        <f>("Waiver provision not specified")</f>
        <v>Waiver provision not specified</v>
      </c>
      <c r="BI16">
        <v>1</v>
      </c>
      <c r="BJ16" t="s">
        <v>637</v>
      </c>
      <c r="BK16" t="s">
        <v>630</v>
      </c>
      <c r="BL16" t="str">
        <f>("5 days")</f>
        <v>5 days</v>
      </c>
      <c r="BM16" t="s">
        <v>637</v>
      </c>
      <c r="BO16" t="str">
        <f>("$120")</f>
        <v>$120</v>
      </c>
      <c r="BP16" t="s">
        <v>641</v>
      </c>
      <c r="BR16" t="str">
        <f>("District court")</f>
        <v>District court</v>
      </c>
      <c r="BS16" t="s">
        <v>642</v>
      </c>
      <c r="BT16" t="s">
        <v>630</v>
      </c>
      <c r="BU16" t="str">
        <f>("Personal service")</f>
        <v>Personal service</v>
      </c>
      <c r="BV16" t="s">
        <v>643</v>
      </c>
      <c r="BX16" t="str">
        <f>("Certified mail, Posting and mail, Personal service to suitable person other than defendant")</f>
        <v>Certified mail, Posting and mail, Personal service to suitable person other than defendant</v>
      </c>
      <c r="BY16" t="s">
        <v>644</v>
      </c>
      <c r="CA16">
        <v>0</v>
      </c>
      <c r="CJ16" t="str">
        <f>("Minimum number of days not specified")</f>
        <v>Minimum number of days not specified</v>
      </c>
      <c r="CM16" t="str">
        <f>("Reason for eviction, Repercussions for failure to appear, What a tenant must do to respond, Amount owed")</f>
        <v>Reason for eviction, Repercussions for failure to appear, What a tenant must do to respond, Amount owed</v>
      </c>
      <c r="CN16" t="s">
        <v>645</v>
      </c>
      <c r="CP16" t="str">
        <f t="shared" si="8"/>
        <v>Reasons requiring landlord to halt the eviction process not specified</v>
      </c>
      <c r="CS16">
        <v>1</v>
      </c>
      <c r="CT16" t="s">
        <v>646</v>
      </c>
      <c r="CV16" t="str">
        <f>("Landlord retaliation, Tenant lawfully deducted costs from rent")</f>
        <v>Landlord retaliation, Tenant lawfully deducted costs from rent</v>
      </c>
      <c r="CW16" t="s">
        <v>646</v>
      </c>
      <c r="CY16" t="str">
        <f t="shared" si="5"/>
        <v xml:space="preserve">Required landlord representation not specified </v>
      </c>
      <c r="DB16">
        <v>0</v>
      </c>
      <c r="DE16" t="str">
        <f t="shared" si="6"/>
        <v xml:space="preserve">Reason for requesting stay of writ issuance not specified </v>
      </c>
      <c r="DH16" t="str">
        <f>("30 days")</f>
        <v>30 days</v>
      </c>
      <c r="DI16" t="s">
        <v>647</v>
      </c>
      <c r="DK16" t="str">
        <f>("No")</f>
        <v>No</v>
      </c>
      <c r="DN16">
        <v>1</v>
      </c>
      <c r="DO16" t="s">
        <v>648</v>
      </c>
      <c r="DQ16" t="str">
        <f>("Length of stay not specified")</f>
        <v>Length of stay not specified</v>
      </c>
      <c r="DT16">
        <v>1</v>
      </c>
      <c r="DU16" t="s">
        <v>649</v>
      </c>
      <c r="DV16" t="s">
        <v>650</v>
      </c>
      <c r="DW16" t="str">
        <f>("Writ of possession")</f>
        <v>Writ of possession</v>
      </c>
      <c r="DX16" t="s">
        <v>651</v>
      </c>
      <c r="DZ16" t="str">
        <f>("10 days")</f>
        <v>10 days</v>
      </c>
      <c r="EA16" t="s">
        <v>649</v>
      </c>
      <c r="EC16" t="str">
        <f>("Military")</f>
        <v>Military</v>
      </c>
      <c r="ED16" t="s">
        <v>652</v>
      </c>
      <c r="EF16" t="str">
        <f>("10 days")</f>
        <v>10 days</v>
      </c>
      <c r="EG16" t="s">
        <v>649</v>
      </c>
      <c r="EI16" t="str">
        <f>("Municipal police department, County sheriff’s office, Private company")</f>
        <v>Municipal police department, County sheriff’s office, Private company</v>
      </c>
      <c r="EJ16" t="s">
        <v>653</v>
      </c>
      <c r="EK16" t="s">
        <v>630</v>
      </c>
      <c r="EL16" t="str">
        <f>("Yes, if all back rent is paid")</f>
        <v>Yes, if all back rent is paid</v>
      </c>
      <c r="EM16" t="s">
        <v>654</v>
      </c>
      <c r="EN16" t="s">
        <v>630</v>
      </c>
      <c r="EO16" t="str">
        <f>("15 days")</f>
        <v>15 days</v>
      </c>
      <c r="EP16" t="s">
        <v>655</v>
      </c>
      <c r="ER16" t="str">
        <f t="shared" si="7"/>
        <v>No</v>
      </c>
      <c r="EU16">
        <v>0</v>
      </c>
    </row>
    <row r="17" spans="1:167">
      <c r="A17" t="s">
        <v>656</v>
      </c>
      <c r="B17" s="1">
        <v>44013</v>
      </c>
      <c r="C17" s="1">
        <v>44197</v>
      </c>
      <c r="D17">
        <v>1</v>
      </c>
      <c r="E17" t="s">
        <v>657</v>
      </c>
      <c r="G17">
        <v>1</v>
      </c>
      <c r="H17" t="s">
        <v>658</v>
      </c>
      <c r="J17" t="str">
        <f>("Residential landlords generally, Mobile/manufactured home landlords, Floating home landlords")</f>
        <v>Residential landlords generally, Mobile/manufactured home landlords, Floating home landlords</v>
      </c>
      <c r="K17" t="s">
        <v>658</v>
      </c>
      <c r="M17">
        <v>1</v>
      </c>
      <c r="N17" t="s">
        <v>659</v>
      </c>
      <c r="P17">
        <v>0</v>
      </c>
      <c r="V17" t="str">
        <f>("Nonpayment of rent, Breach, Criminal activity, Remaining on property after expiration of lease, Waste")</f>
        <v>Nonpayment of rent, Breach, Criminal activity, Remaining on property after expiration of lease, Waste</v>
      </c>
      <c r="W17" t="s">
        <v>660</v>
      </c>
      <c r="Y17">
        <v>0</v>
      </c>
      <c r="AB17" t="str">
        <f>("Nonpayment of rent, Breach")</f>
        <v>Nonpayment of rent, Breach</v>
      </c>
      <c r="AC17" t="s">
        <v>661</v>
      </c>
      <c r="AD17" t="s">
        <v>662</v>
      </c>
      <c r="AE17" t="str">
        <f>("Damages")</f>
        <v>Damages</v>
      </c>
      <c r="AF17" t="s">
        <v>663</v>
      </c>
      <c r="AH17" t="str">
        <f>("Waiver not specified")</f>
        <v>Waiver not specified</v>
      </c>
      <c r="AK17" t="str">
        <f>("Multiple protected classes under Federal Fair Housing Act")</f>
        <v>Multiple protected classes under Federal Fair Housing Act</v>
      </c>
      <c r="AL17" t="s">
        <v>664</v>
      </c>
      <c r="AN17" t="str">
        <f>("No protection specified")</f>
        <v>No protection specified</v>
      </c>
      <c r="AQ17" t="str">
        <f>("No protection specified")</f>
        <v>No protection specified</v>
      </c>
      <c r="AT17" t="str">
        <f t="shared" si="4"/>
        <v xml:space="preserve">Yes, for evictions for nonpayment of rent , Yes, for evictions for reasons other than nonpayment of rent     </v>
      </c>
      <c r="AU17" t="s">
        <v>665</v>
      </c>
      <c r="AV17" t="s">
        <v>666</v>
      </c>
      <c r="AW17" t="str">
        <f>("3 days")</f>
        <v>3 days</v>
      </c>
      <c r="AX17" t="s">
        <v>657</v>
      </c>
      <c r="AZ17" t="str">
        <f>("3 days, 30 days")</f>
        <v>3 days, 30 days</v>
      </c>
      <c r="BA17" t="s">
        <v>667</v>
      </c>
      <c r="BB17" t="s">
        <v>668</v>
      </c>
      <c r="BC17" t="str">
        <f>("Amount owed, Repercussions for failure to cure, Repercussions for failure to vacate")</f>
        <v>Amount owed, Repercussions for failure to cure, Repercussions for failure to vacate</v>
      </c>
      <c r="BD17" t="s">
        <v>657</v>
      </c>
      <c r="BE17" t="s">
        <v>669</v>
      </c>
      <c r="BF17" t="str">
        <f>("Waiver provision not specified")</f>
        <v>Waiver provision not specified</v>
      </c>
      <c r="BI17">
        <v>1</v>
      </c>
      <c r="BJ17" t="s">
        <v>661</v>
      </c>
      <c r="BL17" t="str">
        <f>("3 days")</f>
        <v>3 days</v>
      </c>
      <c r="BM17" t="s">
        <v>657</v>
      </c>
      <c r="BO17" t="str">
        <f>("$166")</f>
        <v>$166</v>
      </c>
      <c r="BP17" t="s">
        <v>670</v>
      </c>
      <c r="BQ17" t="s">
        <v>671</v>
      </c>
      <c r="BR17" t="str">
        <f>("District court")</f>
        <v>District court</v>
      </c>
      <c r="BS17" t="s">
        <v>672</v>
      </c>
      <c r="BT17" t="s">
        <v>673</v>
      </c>
      <c r="BU17" t="str">
        <f>("Personal service, Personal service to suitable person other than defendant")</f>
        <v>Personal service, Personal service to suitable person other than defendant</v>
      </c>
      <c r="BV17" t="s">
        <v>674</v>
      </c>
      <c r="BX17" t="str">
        <f>("Secondary methods of service not specified")</f>
        <v>Secondary methods of service not specified</v>
      </c>
      <c r="CA17">
        <v>0</v>
      </c>
      <c r="CJ17" t="str">
        <f>("5 days")</f>
        <v>5 days</v>
      </c>
      <c r="CK17" t="s">
        <v>675</v>
      </c>
      <c r="CL17" t="s">
        <v>676</v>
      </c>
      <c r="CM17" t="str">
        <f>("Reason for eviction, Repercussions for failure to appear")</f>
        <v>Reason for eviction, Repercussions for failure to appear</v>
      </c>
      <c r="CN17" t="s">
        <v>677</v>
      </c>
      <c r="CO17" t="s">
        <v>678</v>
      </c>
      <c r="CP17" t="str">
        <f t="shared" si="8"/>
        <v>Reasons requiring landlord to halt the eviction process not specified</v>
      </c>
      <c r="CS17">
        <v>0</v>
      </c>
      <c r="CY17" t="str">
        <f t="shared" si="5"/>
        <v xml:space="preserve">Required landlord representation not specified </v>
      </c>
      <c r="DB17">
        <v>0</v>
      </c>
      <c r="DE17" t="str">
        <f t="shared" si="6"/>
        <v xml:space="preserve">Reason for requesting stay of writ issuance not specified </v>
      </c>
      <c r="DH17" t="str">
        <f>("42 days")</f>
        <v>42 days</v>
      </c>
      <c r="DI17" t="s">
        <v>679</v>
      </c>
      <c r="DK17" t="str">
        <f>("Yes")</f>
        <v>Yes</v>
      </c>
      <c r="DL17" t="s">
        <v>680</v>
      </c>
      <c r="DN17">
        <v>0</v>
      </c>
      <c r="DO17" t="s">
        <v>681</v>
      </c>
      <c r="DP17" t="s">
        <v>682</v>
      </c>
      <c r="DW17" t="str">
        <f>("Writ of restitution, Execution")</f>
        <v>Writ of restitution, Execution</v>
      </c>
      <c r="DX17" t="s">
        <v>683</v>
      </c>
      <c r="DZ17" t="str">
        <f>("Writ can be issued immediately")</f>
        <v>Writ can be issued immediately</v>
      </c>
      <c r="EA17" t="s">
        <v>684</v>
      </c>
      <c r="EC17" t="str">
        <f t="shared" ref="EC17:EC24" si="9">("Circumstances that postpone not specified")</f>
        <v>Circumstances that postpone not specified</v>
      </c>
      <c r="EF17" t="str">
        <f>("Minimum number of days not specified")</f>
        <v>Minimum number of days not specified</v>
      </c>
      <c r="EH17" t="s">
        <v>685</v>
      </c>
      <c r="EI17" t="str">
        <f>("County sheriff’s office, Constable")</f>
        <v>County sheriff’s office, Constable</v>
      </c>
      <c r="EJ17" t="s">
        <v>683</v>
      </c>
      <c r="EL17" t="str">
        <f t="shared" ref="EL17:EL23" si="10">("Cancellation of writ not specified")</f>
        <v>Cancellation of writ not specified</v>
      </c>
      <c r="EO17" t="str">
        <f>("3 days")</f>
        <v>3 days</v>
      </c>
      <c r="EP17" t="s">
        <v>684</v>
      </c>
      <c r="ER17" t="str">
        <f t="shared" si="7"/>
        <v>No</v>
      </c>
      <c r="EU17">
        <v>0</v>
      </c>
    </row>
    <row r="18" spans="1:167">
      <c r="A18" t="s">
        <v>686</v>
      </c>
      <c r="B18" s="1">
        <v>44148</v>
      </c>
      <c r="C18" s="1">
        <v>44197</v>
      </c>
      <c r="D18">
        <v>1</v>
      </c>
      <c r="E18" t="s">
        <v>687</v>
      </c>
      <c r="G18">
        <v>1</v>
      </c>
      <c r="H18" t="s">
        <v>688</v>
      </c>
      <c r="J18" t="str">
        <f>("Residential landlords generally, Mobile/manufactured home landlords")</f>
        <v>Residential landlords generally, Mobile/manufactured home landlords</v>
      </c>
      <c r="K18" t="s">
        <v>688</v>
      </c>
      <c r="M18">
        <v>1</v>
      </c>
      <c r="N18" t="s">
        <v>689</v>
      </c>
      <c r="P18">
        <v>0</v>
      </c>
      <c r="V18" t="str">
        <f>("Nonpayment of rent, Breach, Criminal activity, Remaining on property after expiration of lease, Removal of unit from market")</f>
        <v>Nonpayment of rent, Breach, Criminal activity, Remaining on property after expiration of lease, Removal of unit from market</v>
      </c>
      <c r="W18" t="s">
        <v>690</v>
      </c>
      <c r="X18" t="s">
        <v>691</v>
      </c>
      <c r="Y18">
        <v>0</v>
      </c>
      <c r="AB18" t="str">
        <f>("Nonpayment of rent")</f>
        <v>Nonpayment of rent</v>
      </c>
      <c r="AC18" t="s">
        <v>692</v>
      </c>
      <c r="AE18" t="str">
        <f>("Remedies not specified")</f>
        <v>Remedies not specified</v>
      </c>
      <c r="AH18" t="str">
        <f>("No")</f>
        <v>No</v>
      </c>
      <c r="AI18" t="s">
        <v>692</v>
      </c>
      <c r="AJ18" t="s">
        <v>693</v>
      </c>
      <c r="AK18" t="str">
        <f>("Multiple protected classes under Federal Fair Housing Act, Tenant experienced domestic violence , Immigration status")</f>
        <v>Multiple protected classes under Federal Fair Housing Act, Tenant experienced domestic violence , Immigration status</v>
      </c>
      <c r="AL18" t="s">
        <v>694</v>
      </c>
      <c r="AN18" t="str">
        <f>("Extended notices")</f>
        <v>Extended notices</v>
      </c>
      <c r="AO18" t="s">
        <v>695</v>
      </c>
      <c r="AP18" t="s">
        <v>696</v>
      </c>
      <c r="AQ18" t="str">
        <f>("Extended notices, Continuing landlord's lease obligation")</f>
        <v>Extended notices, Continuing landlord's lease obligation</v>
      </c>
      <c r="AR18" t="s">
        <v>697</v>
      </c>
      <c r="AT18" t="str">
        <f t="shared" si="4"/>
        <v xml:space="preserve">Yes, for evictions for nonpayment of rent , Yes, for evictions for reasons other than nonpayment of rent     </v>
      </c>
      <c r="AU18" t="s">
        <v>698</v>
      </c>
      <c r="AW18" t="str">
        <f>("5 days")</f>
        <v>5 days</v>
      </c>
      <c r="AX18" t="s">
        <v>692</v>
      </c>
      <c r="AZ18" t="str">
        <f>("5 days, 10 days, 14 days, 30 days, 60 days")</f>
        <v>5 days, 10 days, 14 days, 30 days, 60 days</v>
      </c>
      <c r="BA18" t="s">
        <v>699</v>
      </c>
      <c r="BB18" t="s">
        <v>700</v>
      </c>
      <c r="BC18" t="str">
        <f>("Date rental agreement will terminate, Repercussions for failure to cure")</f>
        <v>Date rental agreement will terminate, Repercussions for failure to cure</v>
      </c>
      <c r="BD18" t="s">
        <v>698</v>
      </c>
      <c r="BF18" t="str">
        <f>("Waiver provision not specified")</f>
        <v>Waiver provision not specified</v>
      </c>
      <c r="BI18">
        <v>1</v>
      </c>
      <c r="BJ18" t="s">
        <v>692</v>
      </c>
      <c r="BL18" t="str">
        <f>("5 days")</f>
        <v>5 days</v>
      </c>
      <c r="BM18" t="s">
        <v>692</v>
      </c>
      <c r="BO18" t="str">
        <f>("Filing fee not specified")</f>
        <v>Filing fee not specified</v>
      </c>
      <c r="BR18" t="str">
        <f>("Circuit court")</f>
        <v>Circuit court</v>
      </c>
      <c r="BS18" t="s">
        <v>701</v>
      </c>
      <c r="BU18" t="str">
        <f>("Personal service")</f>
        <v>Personal service</v>
      </c>
      <c r="BV18" t="s">
        <v>702</v>
      </c>
      <c r="BX18" t="str">
        <f>("Publication and mail, Posting and mail")</f>
        <v>Publication and mail, Posting and mail</v>
      </c>
      <c r="BY18" t="s">
        <v>703</v>
      </c>
      <c r="CA18">
        <v>0</v>
      </c>
      <c r="CJ18" t="str">
        <f>("7 days, 10 days, 14 days")</f>
        <v>7 days, 10 days, 14 days</v>
      </c>
      <c r="CK18" t="s">
        <v>704</v>
      </c>
      <c r="CL18" t="s">
        <v>705</v>
      </c>
      <c r="CM18" t="str">
        <f>("Reason for eviction, Repercussions for failure to appear, What a tenant must do to respond")</f>
        <v>Reason for eviction, Repercussions for failure to appear, What a tenant must do to respond</v>
      </c>
      <c r="CN18" t="s">
        <v>706</v>
      </c>
      <c r="CO18" t="s">
        <v>707</v>
      </c>
      <c r="CP18" t="str">
        <f t="shared" si="8"/>
        <v>Reasons requiring landlord to halt the eviction process not specified</v>
      </c>
      <c r="CS18">
        <v>1</v>
      </c>
      <c r="CT18" t="s">
        <v>708</v>
      </c>
      <c r="CV18" t="str">
        <f>("Discriminatory eviction , Tenant experienced domestic violence, Tenant lawfully deducted costs from rent")</f>
        <v>Discriminatory eviction , Tenant experienced domestic violence, Tenant lawfully deducted costs from rent</v>
      </c>
      <c r="CW18" t="s">
        <v>709</v>
      </c>
      <c r="CY18" t="str">
        <f t="shared" si="5"/>
        <v xml:space="preserve">Required landlord representation not specified </v>
      </c>
      <c r="DB18">
        <v>0</v>
      </c>
      <c r="DE18" t="str">
        <f t="shared" si="6"/>
        <v xml:space="preserve">Reason for requesting stay of writ issuance not specified </v>
      </c>
      <c r="DH18" t="str">
        <f>("30 days")</f>
        <v>30 days</v>
      </c>
      <c r="DI18" t="s">
        <v>710</v>
      </c>
      <c r="DK18" t="str">
        <f>("Yes")</f>
        <v>Yes</v>
      </c>
      <c r="DL18" t="s">
        <v>711</v>
      </c>
      <c r="DN18">
        <v>1</v>
      </c>
      <c r="DO18" t="s">
        <v>712</v>
      </c>
      <c r="DQ18" t="str">
        <f>("Duration of pending appeal")</f>
        <v>Duration of pending appeal</v>
      </c>
      <c r="DR18" t="s">
        <v>712</v>
      </c>
      <c r="DT18">
        <v>0</v>
      </c>
      <c r="DW18" t="str">
        <f>("Eviction order")</f>
        <v>Eviction order</v>
      </c>
      <c r="DX18" t="s">
        <v>713</v>
      </c>
      <c r="DZ18" t="str">
        <f>("Minimum amount of time not specified")</f>
        <v>Minimum amount of time not specified</v>
      </c>
      <c r="EC18" t="str">
        <f t="shared" si="9"/>
        <v>Circumstances that postpone not specified</v>
      </c>
      <c r="EF18" t="str">
        <f>("Writ can be executed immediately after issuance")</f>
        <v>Writ can be executed immediately after issuance</v>
      </c>
      <c r="EG18" t="s">
        <v>714</v>
      </c>
      <c r="EH18" t="s">
        <v>715</v>
      </c>
      <c r="EI18" t="str">
        <f>("County sheriff’s office")</f>
        <v>County sheriff’s office</v>
      </c>
      <c r="EJ18" t="s">
        <v>716</v>
      </c>
      <c r="EK18" t="s">
        <v>717</v>
      </c>
      <c r="EL18" t="str">
        <f t="shared" si="10"/>
        <v>Cancellation of writ not specified</v>
      </c>
      <c r="EO18" t="str">
        <f>("Length of time not specified")</f>
        <v>Length of time not specified</v>
      </c>
      <c r="ER18" t="str">
        <f t="shared" si="7"/>
        <v>No</v>
      </c>
      <c r="EU18">
        <v>1</v>
      </c>
      <c r="EV18" t="s">
        <v>718</v>
      </c>
      <c r="EX18" t="str">
        <f>("Sealing of records")</f>
        <v>Sealing of records</v>
      </c>
      <c r="EY18" t="s">
        <v>719</v>
      </c>
      <c r="FA18">
        <v>1</v>
      </c>
      <c r="FB18" t="s">
        <v>718</v>
      </c>
      <c r="FC18" t="s">
        <v>720</v>
      </c>
      <c r="FD18" t="str">
        <f>("Time frame not specified")</f>
        <v>Time frame not specified</v>
      </c>
      <c r="FG18" t="str">
        <f>("Foreclosure cases")</f>
        <v>Foreclosure cases</v>
      </c>
      <c r="FH18" t="s">
        <v>718</v>
      </c>
      <c r="FI18" t="s">
        <v>720</v>
      </c>
      <c r="FJ18">
        <v>1</v>
      </c>
      <c r="FK18" t="s">
        <v>718</v>
      </c>
    </row>
    <row r="19" spans="1:167">
      <c r="A19" t="s">
        <v>721</v>
      </c>
      <c r="B19" s="1">
        <v>44013</v>
      </c>
      <c r="C19" s="1">
        <v>44197</v>
      </c>
      <c r="D19">
        <v>1</v>
      </c>
      <c r="E19" t="s">
        <v>722</v>
      </c>
      <c r="G19">
        <v>1</v>
      </c>
      <c r="H19" t="s">
        <v>723</v>
      </c>
      <c r="J19" t="str">
        <f>("Residential landlords generally, Mobile/manufactured home landlords")</f>
        <v>Residential landlords generally, Mobile/manufactured home landlords</v>
      </c>
      <c r="K19" t="s">
        <v>723</v>
      </c>
      <c r="M19">
        <v>1</v>
      </c>
      <c r="N19" t="s">
        <v>724</v>
      </c>
      <c r="P19">
        <v>0</v>
      </c>
      <c r="V19" t="str">
        <f>("Nonpayment of rent, Breach, Criminal activity, Remaining on property after expiration of lease, Statutory tenant obligations, Substantial damage to property, Waste")</f>
        <v>Nonpayment of rent, Breach, Criminal activity, Remaining on property after expiration of lease, Statutory tenant obligations, Substantial damage to property, Waste</v>
      </c>
      <c r="W19" t="s">
        <v>725</v>
      </c>
      <c r="Y19">
        <v>0</v>
      </c>
      <c r="AB19" t="str">
        <f>("Nonpayment of rent, Breach, Statutory tenant obligations, Substantial damage to property")</f>
        <v>Nonpayment of rent, Breach, Statutory tenant obligations, Substantial damage to property</v>
      </c>
      <c r="AC19" t="s">
        <v>726</v>
      </c>
      <c r="AE19" t="str">
        <f>("Injunctive relief")</f>
        <v>Injunctive relief</v>
      </c>
      <c r="AF19" t="s">
        <v>727</v>
      </c>
      <c r="AH19" t="str">
        <f>("Waiver not specified")</f>
        <v>Waiver not specified</v>
      </c>
      <c r="AK19" t="str">
        <f>("Multiple protected classes under Federal Fair Housing Act, Tenant experienced domestic violence ")</f>
        <v xml:space="preserve">Multiple protected classes under Federal Fair Housing Act, Tenant experienced domestic violence </v>
      </c>
      <c r="AL19" t="s">
        <v>728</v>
      </c>
      <c r="AM19" t="s">
        <v>729</v>
      </c>
      <c r="AN19" t="str">
        <f t="shared" ref="AN19:AN24" si="11">("No protection specified")</f>
        <v>No protection specified</v>
      </c>
      <c r="AQ19" t="str">
        <f>("No protection specified")</f>
        <v>No protection specified</v>
      </c>
      <c r="AT19" t="str">
        <f t="shared" si="4"/>
        <v xml:space="preserve">Yes, for evictions for nonpayment of rent , Yes, for evictions for reasons other than nonpayment of rent     </v>
      </c>
      <c r="AU19" t="s">
        <v>730</v>
      </c>
      <c r="AV19" t="s">
        <v>301</v>
      </c>
      <c r="AW19" t="str">
        <f>("10 days")</f>
        <v>10 days</v>
      </c>
      <c r="AX19" t="s">
        <v>731</v>
      </c>
      <c r="AZ19" t="str">
        <f>("30 days, 45 days, 90 days")</f>
        <v>30 days, 45 days, 90 days</v>
      </c>
      <c r="BA19" t="s">
        <v>732</v>
      </c>
      <c r="BB19" t="s">
        <v>733</v>
      </c>
      <c r="BC19" t="str">
        <f>("Reason for eviction, Date rental agreement will terminate")</f>
        <v>Reason for eviction, Date rental agreement will terminate</v>
      </c>
      <c r="BD19" t="s">
        <v>734</v>
      </c>
      <c r="BE19" t="s">
        <v>735</v>
      </c>
      <c r="BF19" t="str">
        <f>("Yes")</f>
        <v>Yes</v>
      </c>
      <c r="BG19" t="s">
        <v>731</v>
      </c>
      <c r="BH19" t="s">
        <v>736</v>
      </c>
      <c r="BI19">
        <v>1</v>
      </c>
      <c r="BJ19" t="s">
        <v>731</v>
      </c>
      <c r="BL19" t="str">
        <f>("10 days")</f>
        <v>10 days</v>
      </c>
      <c r="BM19" t="s">
        <v>731</v>
      </c>
      <c r="BO19" t="str">
        <f>("Filing fee not specified")</f>
        <v>Filing fee not specified</v>
      </c>
      <c r="BR19" t="str">
        <f>("Circuit court, Superior court")</f>
        <v>Circuit court, Superior court</v>
      </c>
      <c r="BS19" t="s">
        <v>737</v>
      </c>
      <c r="BU19" t="str">
        <f>("Personal service, Certified mail, Posting and mail, Personal service and mail")</f>
        <v>Personal service, Certified mail, Posting and mail, Personal service and mail</v>
      </c>
      <c r="BV19" t="s">
        <v>738</v>
      </c>
      <c r="BW19" t="s">
        <v>739</v>
      </c>
      <c r="BX19" t="str">
        <f>("Posting and certified mail")</f>
        <v>Posting and certified mail</v>
      </c>
      <c r="BY19" t="s">
        <v>740</v>
      </c>
      <c r="BZ19" t="s">
        <v>741</v>
      </c>
      <c r="CA19">
        <v>0</v>
      </c>
      <c r="CJ19" t="str">
        <f>("5 days")</f>
        <v>5 days</v>
      </c>
      <c r="CK19" t="s">
        <v>742</v>
      </c>
      <c r="CL19" t="s">
        <v>743</v>
      </c>
      <c r="CM19" t="str">
        <f>("Repercussions for failure to appear, What a tenant must do to respond")</f>
        <v>Repercussions for failure to appear, What a tenant must do to respond</v>
      </c>
      <c r="CN19" t="s">
        <v>744</v>
      </c>
      <c r="CO19" t="s">
        <v>745</v>
      </c>
      <c r="CP19" t="str">
        <f t="shared" si="8"/>
        <v>Reasons requiring landlord to halt the eviction process not specified</v>
      </c>
      <c r="CS19">
        <v>1</v>
      </c>
      <c r="CT19" t="s">
        <v>746</v>
      </c>
      <c r="CV19" t="str">
        <f>("Any legal defense, Any equitable defense")</f>
        <v>Any legal defense, Any equitable defense</v>
      </c>
      <c r="CW19" t="s">
        <v>746</v>
      </c>
      <c r="CY19" t="str">
        <f t="shared" si="5"/>
        <v xml:space="preserve">Required landlord representation not specified </v>
      </c>
      <c r="DB19">
        <v>0</v>
      </c>
      <c r="DE19" t="str">
        <f t="shared" si="6"/>
        <v xml:space="preserve">Reason for requesting stay of writ issuance not specified </v>
      </c>
      <c r="DH19" t="str">
        <f>("Appeal procedure not specified")</f>
        <v>Appeal procedure not specified</v>
      </c>
      <c r="DK19" t="str">
        <f>("Yes")</f>
        <v>Yes</v>
      </c>
      <c r="DL19" t="s">
        <v>747</v>
      </c>
      <c r="DN19">
        <v>0</v>
      </c>
      <c r="DW19" t="str">
        <f>("Order of possession, Execution")</f>
        <v>Order of possession, Execution</v>
      </c>
      <c r="DX19" t="s">
        <v>748</v>
      </c>
      <c r="DZ19" t="str">
        <f>("Minimum amount of time not specified")</f>
        <v>Minimum amount of time not specified</v>
      </c>
      <c r="EB19" t="s">
        <v>749</v>
      </c>
      <c r="EC19" t="str">
        <f t="shared" si="9"/>
        <v>Circumstances that postpone not specified</v>
      </c>
      <c r="EE19" t="s">
        <v>750</v>
      </c>
      <c r="EF19" t="str">
        <f>("Writ can be executed immediately after issuance")</f>
        <v>Writ can be executed immediately after issuance</v>
      </c>
      <c r="EG19" t="s">
        <v>751</v>
      </c>
      <c r="EH19" t="s">
        <v>752</v>
      </c>
      <c r="EI19" t="str">
        <f>("County sheriff’s office")</f>
        <v>County sheriff’s office</v>
      </c>
      <c r="EJ19" t="s">
        <v>753</v>
      </c>
      <c r="EK19" t="s">
        <v>754</v>
      </c>
      <c r="EL19" t="str">
        <f t="shared" si="10"/>
        <v>Cancellation of writ not specified</v>
      </c>
      <c r="EO19" t="str">
        <f>("90 days")</f>
        <v>90 days</v>
      </c>
      <c r="EP19" t="s">
        <v>755</v>
      </c>
      <c r="ER19" t="str">
        <f t="shared" si="7"/>
        <v>No</v>
      </c>
      <c r="EU19">
        <v>0</v>
      </c>
    </row>
    <row r="20" spans="1:167">
      <c r="A20" t="s">
        <v>756</v>
      </c>
      <c r="B20" s="1">
        <v>44027</v>
      </c>
      <c r="C20" s="1">
        <v>44197</v>
      </c>
      <c r="D20">
        <v>1</v>
      </c>
      <c r="E20" t="s">
        <v>757</v>
      </c>
      <c r="G20">
        <v>1</v>
      </c>
      <c r="H20" t="s">
        <v>758</v>
      </c>
      <c r="J20" t="str">
        <f>("Residential landlords generally, Mobile/manufactured home landlords")</f>
        <v>Residential landlords generally, Mobile/manufactured home landlords</v>
      </c>
      <c r="K20" t="s">
        <v>758</v>
      </c>
      <c r="M20">
        <v>1</v>
      </c>
      <c r="N20" t="s">
        <v>759</v>
      </c>
      <c r="P20">
        <v>1</v>
      </c>
      <c r="Q20" t="s">
        <v>760</v>
      </c>
      <c r="S20" t="str">
        <f>("$60 per month, $100 per month")</f>
        <v>$60 per month, $100 per month</v>
      </c>
      <c r="T20" t="s">
        <v>760</v>
      </c>
      <c r="U20" t="s">
        <v>761</v>
      </c>
      <c r="V20" t="str">
        <f>("Nonpayment of rent, Material breach , Remaining on property after expiration of lease")</f>
        <v>Nonpayment of rent, Material breach , Remaining on property after expiration of lease</v>
      </c>
      <c r="W20" t="s">
        <v>762</v>
      </c>
      <c r="Y20">
        <v>0</v>
      </c>
      <c r="AB20" t="str">
        <f>("Nonpayment of rent, Material breach ")</f>
        <v xml:space="preserve">Nonpayment of rent, Material breach </v>
      </c>
      <c r="AC20" t="s">
        <v>763</v>
      </c>
      <c r="AE20" t="str">
        <f>("Damages, Attorney fees, Injunctive relief")</f>
        <v>Damages, Attorney fees, Injunctive relief</v>
      </c>
      <c r="AF20" t="s">
        <v>764</v>
      </c>
      <c r="AH20" t="str">
        <f>("Yes")</f>
        <v>Yes</v>
      </c>
      <c r="AI20" t="s">
        <v>765</v>
      </c>
      <c r="AK20" t="str">
        <f>("Multiple protected classes under Federal Fair Housing Act")</f>
        <v>Multiple protected classes under Federal Fair Housing Act</v>
      </c>
      <c r="AL20" t="s">
        <v>766</v>
      </c>
      <c r="AN20" t="str">
        <f t="shared" si="11"/>
        <v>No protection specified</v>
      </c>
      <c r="AQ20" t="str">
        <f>("No protection specified")</f>
        <v>No protection specified</v>
      </c>
      <c r="AT20" t="str">
        <f t="shared" si="4"/>
        <v xml:space="preserve">Yes, for evictions for nonpayment of rent , Yes, for evictions for reasons other than nonpayment of rent     </v>
      </c>
      <c r="AU20" t="s">
        <v>767</v>
      </c>
      <c r="AW20" t="str">
        <f>("3 days")</f>
        <v>3 days</v>
      </c>
      <c r="AX20" t="s">
        <v>768</v>
      </c>
      <c r="AZ20" t="str">
        <f>("3 days, 7 days, 30 days")</f>
        <v>3 days, 7 days, 30 days</v>
      </c>
      <c r="BA20" t="s">
        <v>769</v>
      </c>
      <c r="BB20" t="s">
        <v>770</v>
      </c>
      <c r="BC20" t="str">
        <f>("Reason for eviction")</f>
        <v>Reason for eviction</v>
      </c>
      <c r="BD20" t="s">
        <v>771</v>
      </c>
      <c r="BF20" t="str">
        <f>("No")</f>
        <v>No</v>
      </c>
      <c r="BG20" t="s">
        <v>772</v>
      </c>
      <c r="BI20">
        <v>1</v>
      </c>
      <c r="BJ20" t="s">
        <v>773</v>
      </c>
      <c r="BL20" t="str">
        <f>("3 days")</f>
        <v>3 days</v>
      </c>
      <c r="BM20" t="s">
        <v>773</v>
      </c>
      <c r="BO20" t="str">
        <f>("$95")</f>
        <v>$95</v>
      </c>
      <c r="BP20" t="s">
        <v>774</v>
      </c>
      <c r="BR20" t="str">
        <f>("District court")</f>
        <v>District court</v>
      </c>
      <c r="BS20" t="s">
        <v>775</v>
      </c>
      <c r="BU20" t="str">
        <f>("Personal service, Personal service to suitable person other than defendant")</f>
        <v>Personal service, Personal service to suitable person other than defendant</v>
      </c>
      <c r="BV20" t="s">
        <v>776</v>
      </c>
      <c r="BX20" t="str">
        <f>("Posting and mail")</f>
        <v>Posting and mail</v>
      </c>
      <c r="BY20" t="s">
        <v>777</v>
      </c>
      <c r="CA20">
        <v>0</v>
      </c>
      <c r="CJ20" t="str">
        <f>("3 days")</f>
        <v>3 days</v>
      </c>
      <c r="CK20" t="s">
        <v>778</v>
      </c>
      <c r="CM20" t="str">
        <f>("Items required on the summons not specified")</f>
        <v>Items required on the summons not specified</v>
      </c>
      <c r="CP20" t="str">
        <f t="shared" si="8"/>
        <v>Reasons requiring landlord to halt the eviction process not specified</v>
      </c>
      <c r="CS20">
        <v>1</v>
      </c>
      <c r="CT20" t="s">
        <v>779</v>
      </c>
      <c r="CV20" t="str">
        <f>("Landlord retaliation, Landlord refused to complete repairs, Landlord noncompliance with statutory duty, Tenant lawfully deducted costs from rent, Landlord committed breach")</f>
        <v>Landlord retaliation, Landlord refused to complete repairs, Landlord noncompliance with statutory duty, Tenant lawfully deducted costs from rent, Landlord committed breach</v>
      </c>
      <c r="CW20" t="s">
        <v>780</v>
      </c>
      <c r="CY20" t="str">
        <f t="shared" si="5"/>
        <v xml:space="preserve">Required landlord representation not specified </v>
      </c>
      <c r="DB20">
        <v>0</v>
      </c>
      <c r="DE20" t="str">
        <f t="shared" si="6"/>
        <v xml:space="preserve">Reason for requesting stay of writ issuance not specified </v>
      </c>
      <c r="DH20" t="str">
        <f>("Appeal procedure not specified")</f>
        <v>Appeal procedure not specified</v>
      </c>
      <c r="DK20" t="str">
        <f>("No")</f>
        <v>No</v>
      </c>
      <c r="DN20">
        <v>0</v>
      </c>
      <c r="DW20" t="str">
        <f>("Term not specified")</f>
        <v>Term not specified</v>
      </c>
      <c r="DZ20" t="str">
        <f>("Writ can be issued immediately")</f>
        <v>Writ can be issued immediately</v>
      </c>
      <c r="EA20" t="s">
        <v>781</v>
      </c>
      <c r="EC20" t="str">
        <f t="shared" si="9"/>
        <v>Circumstances that postpone not specified</v>
      </c>
      <c r="EF20" t="str">
        <f>("Writ can be executed immediately after issuance")</f>
        <v>Writ can be executed immediately after issuance</v>
      </c>
      <c r="EG20" t="s">
        <v>781</v>
      </c>
      <c r="EI20" t="str">
        <f>("Entity not specified")</f>
        <v>Entity not specified</v>
      </c>
      <c r="EK20" t="s">
        <v>782</v>
      </c>
      <c r="EL20" t="str">
        <f t="shared" si="10"/>
        <v>Cancellation of writ not specified</v>
      </c>
      <c r="EO20" t="str">
        <f>("Length of time not specified")</f>
        <v>Length of time not specified</v>
      </c>
      <c r="ER20" t="str">
        <f t="shared" si="7"/>
        <v>No</v>
      </c>
      <c r="EU20">
        <v>0</v>
      </c>
    </row>
    <row r="21" spans="1:167">
      <c r="A21" t="s">
        <v>783</v>
      </c>
      <c r="B21" s="1">
        <v>44197</v>
      </c>
      <c r="C21" s="1">
        <v>44197</v>
      </c>
      <c r="D21">
        <v>1</v>
      </c>
      <c r="E21" t="s">
        <v>784</v>
      </c>
      <c r="G21">
        <v>1</v>
      </c>
      <c r="H21" t="s">
        <v>785</v>
      </c>
      <c r="J21" t="str">
        <f>("Residential landlords generally, Mobile/manufactured home landlords")</f>
        <v>Residential landlords generally, Mobile/manufactured home landlords</v>
      </c>
      <c r="K21" t="s">
        <v>786</v>
      </c>
      <c r="M21">
        <v>1</v>
      </c>
      <c r="N21" t="s">
        <v>787</v>
      </c>
      <c r="P21">
        <v>0</v>
      </c>
      <c r="V21" t="str">
        <f>("Nonpayment of rent, Material breach , Nuisance activity, Property is uninhabitable, Remaining on property after expiration of lease, Statutory tenant obligations, Waste")</f>
        <v>Nonpayment of rent, Material breach , Nuisance activity, Property is uninhabitable, Remaining on property after expiration of lease, Statutory tenant obligations, Waste</v>
      </c>
      <c r="W21" t="s">
        <v>788</v>
      </c>
      <c r="Y21">
        <v>0</v>
      </c>
      <c r="AB21" t="str">
        <f>("Nonpayment of rent, Material breach , Nuisance activities, Statutory tenant obligations")</f>
        <v>Nonpayment of rent, Material breach , Nuisance activities, Statutory tenant obligations</v>
      </c>
      <c r="AC21" t="s">
        <v>789</v>
      </c>
      <c r="AD21" t="s">
        <v>790</v>
      </c>
      <c r="AE21" t="str">
        <f>("Damages, Injunctive relief")</f>
        <v>Damages, Injunctive relief</v>
      </c>
      <c r="AF21" t="s">
        <v>791</v>
      </c>
      <c r="AH21" t="str">
        <f>("No")</f>
        <v>No</v>
      </c>
      <c r="AI21" t="s">
        <v>792</v>
      </c>
      <c r="AJ21" t="s">
        <v>793</v>
      </c>
      <c r="AK21" t="str">
        <f>("Multiple protected classes under Federal Fair Housing Act, Tenant experienced domestic violence , Ancestry")</f>
        <v>Multiple protected classes under Federal Fair Housing Act, Tenant experienced domestic violence , Ancestry</v>
      </c>
      <c r="AL21" t="s">
        <v>794</v>
      </c>
      <c r="AN21" t="str">
        <f t="shared" si="11"/>
        <v>No protection specified</v>
      </c>
      <c r="AQ21" t="str">
        <f>("No protection specified")</f>
        <v>No protection specified</v>
      </c>
      <c r="AT21" t="str">
        <f t="shared" si="4"/>
        <v xml:space="preserve">Yes, for evictions for nonpayment of rent , Yes, for evictions for reasons other than nonpayment of rent     </v>
      </c>
      <c r="AU21" t="s">
        <v>795</v>
      </c>
      <c r="AW21" t="str">
        <f>("3 days")</f>
        <v>3 days</v>
      </c>
      <c r="AX21" t="s">
        <v>796</v>
      </c>
      <c r="AZ21" t="str">
        <f>("10 days, 30 days")</f>
        <v>10 days, 30 days</v>
      </c>
      <c r="BA21" t="s">
        <v>797</v>
      </c>
      <c r="BB21" t="s">
        <v>798</v>
      </c>
      <c r="BC21" t="str">
        <f>("Reason for eviction, Date rental agreement will terminate, Repercussions for failure to cure")</f>
        <v>Reason for eviction, Date rental agreement will terminate, Repercussions for failure to cure</v>
      </c>
      <c r="BD21" t="s">
        <v>799</v>
      </c>
      <c r="BF21" t="str">
        <f>("No")</f>
        <v>No</v>
      </c>
      <c r="BG21" t="s">
        <v>800</v>
      </c>
      <c r="BI21">
        <v>1</v>
      </c>
      <c r="BJ21" t="s">
        <v>801</v>
      </c>
      <c r="BL21" t="str">
        <f>("3 days")</f>
        <v>3 days</v>
      </c>
      <c r="BM21" t="s">
        <v>801</v>
      </c>
      <c r="BO21" t="str">
        <f>("$35")</f>
        <v>$35</v>
      </c>
      <c r="BP21" t="s">
        <v>802</v>
      </c>
      <c r="BQ21" t="s">
        <v>803</v>
      </c>
      <c r="BR21" t="str">
        <f>("District court")</f>
        <v>District court</v>
      </c>
      <c r="BS21" t="s">
        <v>804</v>
      </c>
      <c r="BU21" t="str">
        <f>("Personal service, Mail, Certified mail, Delivery by commercial carrier, Publication, Personal service to suitable person other than defendant")</f>
        <v>Personal service, Mail, Certified mail, Delivery by commercial carrier, Publication, Personal service to suitable person other than defendant</v>
      </c>
      <c r="BV21" t="s">
        <v>805</v>
      </c>
      <c r="BX21" t="str">
        <f>("Mail, Posting and mail")</f>
        <v>Mail, Posting and mail</v>
      </c>
      <c r="BY21" t="s">
        <v>806</v>
      </c>
      <c r="BZ21" t="s">
        <v>807</v>
      </c>
      <c r="CA21">
        <v>0</v>
      </c>
      <c r="CJ21" t="str">
        <f>("Minimum number of days not specified")</f>
        <v>Minimum number of days not specified</v>
      </c>
      <c r="CL21" t="s">
        <v>808</v>
      </c>
      <c r="CM21" t="str">
        <f>("Repercussions for failure to appear, What a tenant must do to respond")</f>
        <v>Repercussions for failure to appear, What a tenant must do to respond</v>
      </c>
      <c r="CN21" t="s">
        <v>809</v>
      </c>
      <c r="CP21" t="str">
        <f t="shared" si="8"/>
        <v>Reasons requiring landlord to halt the eviction process not specified</v>
      </c>
      <c r="CS21">
        <v>1</v>
      </c>
      <c r="CT21" t="s">
        <v>810</v>
      </c>
      <c r="CV21" t="str">
        <f>("Landlord retaliation, Landlord refused to complete repairs, Landlord noncompliance with statutory duty, Property is uninhabitable")</f>
        <v>Landlord retaliation, Landlord refused to complete repairs, Landlord noncompliance with statutory duty, Property is uninhabitable</v>
      </c>
      <c r="CW21" t="s">
        <v>811</v>
      </c>
      <c r="CY21" t="str">
        <f t="shared" si="5"/>
        <v xml:space="preserve">Required landlord representation not specified </v>
      </c>
      <c r="DB21">
        <v>0</v>
      </c>
      <c r="DE21" t="str">
        <f t="shared" si="6"/>
        <v xml:space="preserve">Reason for requesting stay of writ issuance not specified </v>
      </c>
      <c r="DH21" t="str">
        <f>("7 days")</f>
        <v>7 days</v>
      </c>
      <c r="DI21" t="s">
        <v>812</v>
      </c>
      <c r="DJ21" t="s">
        <v>813</v>
      </c>
      <c r="DK21" t="str">
        <f>("Appeal bond requirement not specified")</f>
        <v>Appeal bond requirement not specified</v>
      </c>
      <c r="DN21">
        <v>1</v>
      </c>
      <c r="DO21" t="s">
        <v>814</v>
      </c>
      <c r="DQ21" t="str">
        <f>("Duration of pending appeal")</f>
        <v>Duration of pending appeal</v>
      </c>
      <c r="DR21" t="s">
        <v>814</v>
      </c>
      <c r="DT21">
        <v>1</v>
      </c>
      <c r="DU21" t="s">
        <v>815</v>
      </c>
      <c r="DV21" t="s">
        <v>816</v>
      </c>
      <c r="DW21" t="str">
        <f>("Writ of restitution")</f>
        <v>Writ of restitution</v>
      </c>
      <c r="DX21" t="s">
        <v>817</v>
      </c>
      <c r="DZ21" t="str">
        <f>("Writ can be issued immediately")</f>
        <v>Writ can be issued immediately</v>
      </c>
      <c r="EA21" t="s">
        <v>818</v>
      </c>
      <c r="EB21" t="s">
        <v>819</v>
      </c>
      <c r="EC21" t="str">
        <f t="shared" si="9"/>
        <v>Circumstances that postpone not specified</v>
      </c>
      <c r="EF21" t="str">
        <f>("Writ can be executed immediately after issuance")</f>
        <v>Writ can be executed immediately after issuance</v>
      </c>
      <c r="EG21" t="s">
        <v>820</v>
      </c>
      <c r="EI21" t="str">
        <f>("County sheriff’s office")</f>
        <v>County sheriff’s office</v>
      </c>
      <c r="EJ21" t="s">
        <v>821</v>
      </c>
      <c r="EL21" t="str">
        <f t="shared" si="10"/>
        <v>Cancellation of writ not specified</v>
      </c>
      <c r="EO21" t="str">
        <f>("30 days")</f>
        <v>30 days</v>
      </c>
      <c r="EP21" t="s">
        <v>822</v>
      </c>
      <c r="ER21" t="str">
        <f t="shared" si="7"/>
        <v>No</v>
      </c>
      <c r="EU21">
        <v>0</v>
      </c>
    </row>
    <row r="22" spans="1:167">
      <c r="A22" t="s">
        <v>823</v>
      </c>
      <c r="B22" s="1">
        <v>44193</v>
      </c>
      <c r="C22" s="1">
        <v>44197</v>
      </c>
      <c r="D22">
        <v>1</v>
      </c>
      <c r="E22" t="s">
        <v>824</v>
      </c>
      <c r="G22">
        <v>0</v>
      </c>
      <c r="P22">
        <v>0</v>
      </c>
      <c r="V22" t="s">
        <v>825</v>
      </c>
      <c r="W22" t="s">
        <v>826</v>
      </c>
      <c r="X22" t="s">
        <v>827</v>
      </c>
      <c r="Y22">
        <v>0</v>
      </c>
      <c r="AB22" t="str">
        <f>("Nonpayment of rent, Material breach , Nuisance activities, Statutory tenant obligations, Substantial damage to property")</f>
        <v>Nonpayment of rent, Material breach , Nuisance activities, Statutory tenant obligations, Substantial damage to property</v>
      </c>
      <c r="AC22" t="s">
        <v>828</v>
      </c>
      <c r="AD22" t="s">
        <v>829</v>
      </c>
      <c r="AE22" t="str">
        <f>("Damages, Attorney fees, Injunctive relief")</f>
        <v>Damages, Attorney fees, Injunctive relief</v>
      </c>
      <c r="AF22" t="s">
        <v>830</v>
      </c>
      <c r="AH22" t="str">
        <f>("No")</f>
        <v>No</v>
      </c>
      <c r="AI22" t="s">
        <v>831</v>
      </c>
      <c r="AJ22" t="s">
        <v>832</v>
      </c>
      <c r="AK22" t="str">
        <f>("Multiple protected classes under Federal Fair Housing Act, Tenant experienced domestic violence ")</f>
        <v xml:space="preserve">Multiple protected classes under Federal Fair Housing Act, Tenant experienced domestic violence </v>
      </c>
      <c r="AL22" t="s">
        <v>833</v>
      </c>
      <c r="AN22" t="str">
        <f t="shared" si="11"/>
        <v>No protection specified</v>
      </c>
      <c r="AQ22" t="str">
        <f>("No protection specified")</f>
        <v>No protection specified</v>
      </c>
      <c r="AT22" t="str">
        <f t="shared" si="4"/>
        <v xml:space="preserve">Yes, for evictions for nonpayment of rent , Yes, for evictions for reasons other than nonpayment of rent     </v>
      </c>
      <c r="AU22" t="s">
        <v>834</v>
      </c>
      <c r="AW22" t="str">
        <f>("7 days")</f>
        <v>7 days</v>
      </c>
      <c r="AX22" t="s">
        <v>835</v>
      </c>
      <c r="AY22" t="s">
        <v>836</v>
      </c>
      <c r="AZ22" t="str">
        <f>("10 days, 14 days, 30 days")</f>
        <v>10 days, 14 days, 30 days</v>
      </c>
      <c r="BA22" t="s">
        <v>837</v>
      </c>
      <c r="BB22" t="s">
        <v>838</v>
      </c>
      <c r="BC22" t="str">
        <f>("Reason for eviction, Date rental agreement will terminate, How to cure, Repercussions for failure to cure")</f>
        <v>Reason for eviction, Date rental agreement will terminate, How to cure, Repercussions for failure to cure</v>
      </c>
      <c r="BD22" t="s">
        <v>839</v>
      </c>
      <c r="BF22" t="str">
        <f>("No")</f>
        <v>No</v>
      </c>
      <c r="BG22" t="s">
        <v>840</v>
      </c>
      <c r="BI22">
        <v>1</v>
      </c>
      <c r="BJ22" t="s">
        <v>841</v>
      </c>
      <c r="BL22" t="str">
        <f>("7 days, 10 days")</f>
        <v>7 days, 10 days</v>
      </c>
      <c r="BM22" t="s">
        <v>841</v>
      </c>
      <c r="BN22" t="s">
        <v>842</v>
      </c>
      <c r="BO22" t="str">
        <f>("Filing fee not specified")</f>
        <v>Filing fee not specified</v>
      </c>
      <c r="BR22" t="str">
        <f>("District court")</f>
        <v>District court</v>
      </c>
      <c r="BS22" t="s">
        <v>843</v>
      </c>
      <c r="BU22" t="str">
        <f>("Personal service")</f>
        <v>Personal service</v>
      </c>
      <c r="BV22" t="s">
        <v>844</v>
      </c>
      <c r="BX22" t="str">
        <f>("Posting and mail, Personal service to suitable person other than defendant")</f>
        <v>Posting and mail, Personal service to suitable person other than defendant</v>
      </c>
      <c r="BY22" t="s">
        <v>845</v>
      </c>
      <c r="CA22">
        <v>0</v>
      </c>
      <c r="CJ22" t="str">
        <f>("3 days")</f>
        <v>3 days</v>
      </c>
      <c r="CK22" t="s">
        <v>846</v>
      </c>
      <c r="CM22" t="str">
        <f>("Reason for eviction")</f>
        <v>Reason for eviction</v>
      </c>
      <c r="CN22" t="s">
        <v>847</v>
      </c>
      <c r="CP22" t="str">
        <f t="shared" si="8"/>
        <v>Reasons requiring landlord to halt the eviction process not specified</v>
      </c>
      <c r="CS22">
        <v>1</v>
      </c>
      <c r="CT22" t="s">
        <v>848</v>
      </c>
      <c r="CV22" t="str">
        <f>("Landlord retaliation, Landlord noncompliance with statutory duty, Tenant experienced domestic violence, Landlord committed breach, Calls for emergency assistance")</f>
        <v>Landlord retaliation, Landlord noncompliance with statutory duty, Tenant experienced domestic violence, Landlord committed breach, Calls for emergency assistance</v>
      </c>
      <c r="CW22" t="s">
        <v>848</v>
      </c>
      <c r="CY22" t="str">
        <f t="shared" si="5"/>
        <v xml:space="preserve">Required landlord representation not specified </v>
      </c>
      <c r="DB22">
        <v>0</v>
      </c>
      <c r="DE22" t="str">
        <f t="shared" si="6"/>
        <v xml:space="preserve">Reason for requesting stay of writ issuance not specified </v>
      </c>
      <c r="DH22" t="str">
        <f>("7 days")</f>
        <v>7 days</v>
      </c>
      <c r="DI22" t="s">
        <v>849</v>
      </c>
      <c r="DK22" t="str">
        <f>("Yes")</f>
        <v>Yes</v>
      </c>
      <c r="DL22" t="s">
        <v>849</v>
      </c>
      <c r="DN22">
        <v>1</v>
      </c>
      <c r="DO22" t="s">
        <v>849</v>
      </c>
      <c r="DQ22" t="str">
        <f>("Length of stay not specified")</f>
        <v>Length of stay not specified</v>
      </c>
      <c r="DT22">
        <v>1</v>
      </c>
      <c r="DU22" t="s">
        <v>849</v>
      </c>
      <c r="DV22" t="s">
        <v>850</v>
      </c>
      <c r="DW22" t="str">
        <f>("Warrant of restitution")</f>
        <v>Warrant of restitution</v>
      </c>
      <c r="DX22" t="s">
        <v>851</v>
      </c>
      <c r="DZ22" t="str">
        <f>("7 days")</f>
        <v>7 days</v>
      </c>
      <c r="EA22" t="s">
        <v>851</v>
      </c>
      <c r="EC22" t="str">
        <f t="shared" si="9"/>
        <v>Circumstances that postpone not specified</v>
      </c>
      <c r="EF22" t="str">
        <f>("Minimum number of days not specified")</f>
        <v>Minimum number of days not specified</v>
      </c>
      <c r="EI22" t="str">
        <f>("County sheriff’s office, Constable")</f>
        <v>County sheriff’s office, Constable</v>
      </c>
      <c r="EJ22" t="s">
        <v>851</v>
      </c>
      <c r="EL22" t="str">
        <f t="shared" si="10"/>
        <v>Cancellation of writ not specified</v>
      </c>
      <c r="EO22" t="str">
        <f>("Length of time not specified")</f>
        <v>Length of time not specified</v>
      </c>
      <c r="ER22" t="str">
        <f t="shared" si="7"/>
        <v>No</v>
      </c>
      <c r="EU22">
        <v>0</v>
      </c>
    </row>
    <row r="23" spans="1:167">
      <c r="A23" t="s">
        <v>852</v>
      </c>
      <c r="B23" s="1">
        <v>43993</v>
      </c>
      <c r="C23" s="1">
        <v>44197</v>
      </c>
      <c r="D23">
        <v>1</v>
      </c>
      <c r="E23" t="s">
        <v>853</v>
      </c>
      <c r="G23">
        <v>1</v>
      </c>
      <c r="H23" t="s">
        <v>854</v>
      </c>
      <c r="J23" t="str">
        <f>("Residential landlords generally, Mobile/manufactured home landlords")</f>
        <v>Residential landlords generally, Mobile/manufactured home landlords</v>
      </c>
      <c r="K23" t="s">
        <v>854</v>
      </c>
      <c r="M23">
        <v>1</v>
      </c>
      <c r="N23" t="s">
        <v>855</v>
      </c>
      <c r="P23">
        <v>0</v>
      </c>
      <c r="V23" t="s">
        <v>856</v>
      </c>
      <c r="W23" t="s">
        <v>857</v>
      </c>
      <c r="Y23">
        <v>0</v>
      </c>
      <c r="AB23" t="str">
        <f>("Cause not specified ")</f>
        <v xml:space="preserve">Cause not specified </v>
      </c>
      <c r="AE23" t="str">
        <f>("Damages")</f>
        <v>Damages</v>
      </c>
      <c r="AF23" t="s">
        <v>858</v>
      </c>
      <c r="AG23" t="s">
        <v>859</v>
      </c>
      <c r="AH23" t="str">
        <f>("Waiver not specified")</f>
        <v>Waiver not specified</v>
      </c>
      <c r="AK23" t="str">
        <f>("Multiple protected classes under Federal Fair Housing Act, Tenant experienced domestic violence , Calls for emergency assistance")</f>
        <v>Multiple protected classes under Federal Fair Housing Act, Tenant experienced domestic violence , Calls for emergency assistance</v>
      </c>
      <c r="AL23" t="s">
        <v>860</v>
      </c>
      <c r="AM23" t="s">
        <v>861</v>
      </c>
      <c r="AN23" t="str">
        <f t="shared" si="11"/>
        <v>No protection specified</v>
      </c>
      <c r="AQ23" t="str">
        <f>("No protection specified")</f>
        <v>No protection specified</v>
      </c>
      <c r="AT23" t="str">
        <f t="shared" si="4"/>
        <v xml:space="preserve">Yes, for evictions for nonpayment of rent , Yes, for evictions for reasons other than nonpayment of rent     </v>
      </c>
      <c r="AU23" t="s">
        <v>862</v>
      </c>
      <c r="AW23" t="str">
        <f>("5 days")</f>
        <v>5 days</v>
      </c>
      <c r="AX23" t="s">
        <v>863</v>
      </c>
      <c r="AZ23" t="str">
        <f>("5 days, 10 days")</f>
        <v>5 days, 10 days</v>
      </c>
      <c r="BA23" t="s">
        <v>862</v>
      </c>
      <c r="BB23" t="s">
        <v>864</v>
      </c>
      <c r="BC23" t="str">
        <f>("Required notice contents not specified")</f>
        <v>Required notice contents not specified</v>
      </c>
      <c r="BF23" t="str">
        <f>("Yes")</f>
        <v>Yes</v>
      </c>
      <c r="BG23" t="s">
        <v>863</v>
      </c>
      <c r="BI23">
        <v>1</v>
      </c>
      <c r="BJ23" t="s">
        <v>863</v>
      </c>
      <c r="BL23" t="str">
        <f>("5 days")</f>
        <v>5 days</v>
      </c>
      <c r="BM23" t="s">
        <v>863</v>
      </c>
      <c r="BO23" t="str">
        <f>("Filing fee not specified")</f>
        <v>Filing fee not specified</v>
      </c>
      <c r="BR23" t="str">
        <f>("Municipal court, County court, District court, Justice of the Peace court")</f>
        <v>Municipal court, County court, District court, Justice of the Peace court</v>
      </c>
      <c r="BS23" t="s">
        <v>865</v>
      </c>
      <c r="BT23" t="s">
        <v>866</v>
      </c>
      <c r="BU23" t="str">
        <f>("Personal service")</f>
        <v>Personal service</v>
      </c>
      <c r="BV23" t="s">
        <v>867</v>
      </c>
      <c r="BX23" t="str">
        <f>("Posting")</f>
        <v>Posting</v>
      </c>
      <c r="BY23" t="s">
        <v>867</v>
      </c>
      <c r="CA23">
        <v>0</v>
      </c>
      <c r="CJ23" t="str">
        <f>("3 days")</f>
        <v>3 days</v>
      </c>
      <c r="CK23" t="s">
        <v>868</v>
      </c>
      <c r="CM23" t="str">
        <f>("Reason for eviction")</f>
        <v>Reason for eviction</v>
      </c>
      <c r="CN23" t="s">
        <v>853</v>
      </c>
      <c r="CP23" t="str">
        <f>("Tenant unable to pay rent due to military service")</f>
        <v>Tenant unable to pay rent due to military service</v>
      </c>
      <c r="CQ23" t="s">
        <v>869</v>
      </c>
      <c r="CS23">
        <v>1</v>
      </c>
      <c r="CT23" t="s">
        <v>870</v>
      </c>
      <c r="CV23" t="str">
        <f>("Tenant lawfully deducted costs from rent")</f>
        <v>Tenant lawfully deducted costs from rent</v>
      </c>
      <c r="CW23" t="s">
        <v>870</v>
      </c>
      <c r="CY23" t="str">
        <f t="shared" si="5"/>
        <v xml:space="preserve">Required landlord representation not specified </v>
      </c>
      <c r="DB23">
        <v>0</v>
      </c>
      <c r="DE23" t="str">
        <f t="shared" si="6"/>
        <v xml:space="preserve">Reason for requesting stay of writ issuance not specified </v>
      </c>
      <c r="DH23" t="str">
        <f>("Appeal procedure not specified")</f>
        <v>Appeal procedure not specified</v>
      </c>
      <c r="DJ23" t="s">
        <v>871</v>
      </c>
      <c r="DK23" t="str">
        <f>("Yes")</f>
        <v>Yes</v>
      </c>
      <c r="DL23" t="s">
        <v>872</v>
      </c>
      <c r="DN23">
        <v>0</v>
      </c>
      <c r="DO23" t="s">
        <v>872</v>
      </c>
      <c r="DP23" t="s">
        <v>873</v>
      </c>
      <c r="DW23" t="str">
        <f>("Warrant for possession")</f>
        <v>Warrant for possession</v>
      </c>
      <c r="DX23" t="s">
        <v>874</v>
      </c>
      <c r="DZ23" t="str">
        <f>("1 day")</f>
        <v>1 day</v>
      </c>
      <c r="EA23" t="s">
        <v>874</v>
      </c>
      <c r="EC23" t="str">
        <f t="shared" si="9"/>
        <v>Circumstances that postpone not specified</v>
      </c>
      <c r="EF23" t="str">
        <f>("Minimum number of days not specified")</f>
        <v>Minimum number of days not specified</v>
      </c>
      <c r="EI23" t="str">
        <f>("County sheriff’s office, Constable, Marshal")</f>
        <v>County sheriff’s office, Constable, Marshal</v>
      </c>
      <c r="EJ23" t="s">
        <v>875</v>
      </c>
      <c r="EL23" t="str">
        <f t="shared" si="10"/>
        <v>Cancellation of writ not specified</v>
      </c>
      <c r="EO23" t="str">
        <f>("Length of time not specified")</f>
        <v>Length of time not specified</v>
      </c>
      <c r="ER23" t="str">
        <f t="shared" si="7"/>
        <v>No</v>
      </c>
      <c r="EU23">
        <v>0</v>
      </c>
    </row>
    <row r="24" spans="1:167">
      <c r="A24" t="s">
        <v>876</v>
      </c>
      <c r="B24" s="1">
        <v>44179</v>
      </c>
      <c r="C24" s="1">
        <v>44197</v>
      </c>
      <c r="D24">
        <v>1</v>
      </c>
      <c r="E24" t="s">
        <v>877</v>
      </c>
      <c r="G24">
        <v>1</v>
      </c>
      <c r="H24" t="s">
        <v>878</v>
      </c>
      <c r="J24" t="str">
        <f>("Residential landlords generally, Mobile/manufactured home landlords")</f>
        <v>Residential landlords generally, Mobile/manufactured home landlords</v>
      </c>
      <c r="K24" t="s">
        <v>879</v>
      </c>
      <c r="M24">
        <v>1</v>
      </c>
      <c r="N24" t="s">
        <v>880</v>
      </c>
      <c r="P24">
        <v>1</v>
      </c>
      <c r="Q24" t="s">
        <v>881</v>
      </c>
      <c r="S24" t="str">
        <f>("4% of monthly rent amount")</f>
        <v>4% of monthly rent amount</v>
      </c>
      <c r="T24" t="s">
        <v>882</v>
      </c>
      <c r="V24" t="s">
        <v>883</v>
      </c>
      <c r="W24" t="s">
        <v>884</v>
      </c>
      <c r="X24" t="s">
        <v>885</v>
      </c>
      <c r="Y24">
        <v>0</v>
      </c>
      <c r="AB24" t="str">
        <f>("Nonpayment of rent")</f>
        <v>Nonpayment of rent</v>
      </c>
      <c r="AC24" t="s">
        <v>886</v>
      </c>
      <c r="AD24" t="s">
        <v>887</v>
      </c>
      <c r="AE24" t="str">
        <f>("Damages, Attorney fees")</f>
        <v>Damages, Attorney fees</v>
      </c>
      <c r="AF24" t="s">
        <v>888</v>
      </c>
      <c r="AH24" t="str">
        <f>("Waiver not specified")</f>
        <v>Waiver not specified</v>
      </c>
      <c r="AK24" t="str">
        <f>("Multiple protected classes under Federal Fair Housing Act, Tenant experienced domestic violence , Sexual orientation, Ancestry")</f>
        <v>Multiple protected classes under Federal Fair Housing Act, Tenant experienced domestic violence , Sexual orientation, Ancestry</v>
      </c>
      <c r="AL24" t="s">
        <v>889</v>
      </c>
      <c r="AN24" t="str">
        <f t="shared" si="11"/>
        <v>No protection specified</v>
      </c>
      <c r="AQ24" t="str">
        <f>("Extended notices")</f>
        <v>Extended notices</v>
      </c>
      <c r="AR24" t="s">
        <v>890</v>
      </c>
      <c r="AT24" t="str">
        <f t="shared" si="4"/>
        <v xml:space="preserve">Yes, for evictions for nonpayment of rent , Yes, for evictions for reasons other than nonpayment of rent     </v>
      </c>
      <c r="AU24" t="s">
        <v>891</v>
      </c>
      <c r="AV24" t="s">
        <v>301</v>
      </c>
      <c r="AW24" t="str">
        <f>("7 days")</f>
        <v>7 days</v>
      </c>
      <c r="AX24" t="s">
        <v>886</v>
      </c>
      <c r="AY24" t="s">
        <v>892</v>
      </c>
      <c r="AZ24" t="str">
        <f>("7 days")</f>
        <v>7 days</v>
      </c>
      <c r="BA24" t="s">
        <v>893</v>
      </c>
      <c r="BB24" t="s">
        <v>894</v>
      </c>
      <c r="BC24" t="str">
        <f>("Reason for eviction, How to cure, Amount owed, Information on rights")</f>
        <v>Reason for eviction, How to cure, Amount owed, Information on rights</v>
      </c>
      <c r="BD24" t="s">
        <v>895</v>
      </c>
      <c r="BE24" t="s">
        <v>896</v>
      </c>
      <c r="BF24" t="str">
        <f>("No")</f>
        <v>No</v>
      </c>
      <c r="BG24" t="s">
        <v>897</v>
      </c>
      <c r="BI24">
        <v>1</v>
      </c>
      <c r="BJ24" t="s">
        <v>895</v>
      </c>
      <c r="BK24" t="s">
        <v>898</v>
      </c>
      <c r="BL24" t="str">
        <f>("7 days")</f>
        <v>7 days</v>
      </c>
      <c r="BM24" t="s">
        <v>895</v>
      </c>
      <c r="BO24" t="str">
        <f>("Filing fee not specified")</f>
        <v>Filing fee not specified</v>
      </c>
      <c r="BR24" t="str">
        <f>("District court")</f>
        <v>District court</v>
      </c>
      <c r="BS24" t="s">
        <v>899</v>
      </c>
      <c r="BU24" t="str">
        <f>("Personal service, Mail, Personal service to suitable person other than defendant")</f>
        <v>Personal service, Mail, Personal service to suitable person other than defendant</v>
      </c>
      <c r="BV24" t="s">
        <v>900</v>
      </c>
      <c r="BX24" t="str">
        <f>("Posting and mail")</f>
        <v>Posting and mail</v>
      </c>
      <c r="BY24" t="s">
        <v>901</v>
      </c>
      <c r="CA24">
        <v>0</v>
      </c>
      <c r="CJ24" t="str">
        <f>("7 days")</f>
        <v>7 days</v>
      </c>
      <c r="CK24" t="s">
        <v>902</v>
      </c>
      <c r="CM24" t="str">
        <f>("Repercussions for failure to appear")</f>
        <v>Repercussions for failure to appear</v>
      </c>
      <c r="CN24" t="s">
        <v>903</v>
      </c>
      <c r="CP24" t="str">
        <f>("Reasons requiring landlord to halt the eviction process not specified")</f>
        <v>Reasons requiring landlord to halt the eviction process not specified</v>
      </c>
      <c r="CS24">
        <v>1</v>
      </c>
      <c r="CT24" t="s">
        <v>904</v>
      </c>
      <c r="CV24" t="s">
        <v>905</v>
      </c>
      <c r="CW24" t="s">
        <v>906</v>
      </c>
      <c r="CX24" t="s">
        <v>907</v>
      </c>
      <c r="CY24" t="str">
        <f>("Corporate landlords ")</f>
        <v xml:space="preserve">Corporate landlords </v>
      </c>
      <c r="CZ24" t="s">
        <v>908</v>
      </c>
      <c r="DA24" t="s">
        <v>909</v>
      </c>
      <c r="DB24">
        <v>0</v>
      </c>
      <c r="DE24" t="str">
        <f t="shared" si="6"/>
        <v xml:space="preserve">Reason for requesting stay of writ issuance not specified </v>
      </c>
      <c r="DH24" t="str">
        <f>("7 days")</f>
        <v>7 days</v>
      </c>
      <c r="DI24" t="s">
        <v>910</v>
      </c>
      <c r="DJ24" t="s">
        <v>911</v>
      </c>
      <c r="DK24" t="str">
        <f>("Yes")</f>
        <v>Yes</v>
      </c>
      <c r="DL24" t="s">
        <v>912</v>
      </c>
      <c r="DN24">
        <v>0</v>
      </c>
      <c r="DP24" t="s">
        <v>913</v>
      </c>
      <c r="DW24" t="str">
        <f>("Writ of possession")</f>
        <v>Writ of possession</v>
      </c>
      <c r="DX24" t="s">
        <v>914</v>
      </c>
      <c r="DZ24" t="str">
        <f>("7 days")</f>
        <v>7 days</v>
      </c>
      <c r="EA24" t="s">
        <v>914</v>
      </c>
      <c r="EC24" t="str">
        <f t="shared" si="9"/>
        <v>Circumstances that postpone not specified</v>
      </c>
      <c r="EF24" t="str">
        <f>("2 days")</f>
        <v>2 days</v>
      </c>
      <c r="EG24" t="s">
        <v>914</v>
      </c>
      <c r="EI24" t="str">
        <f>("County sheriff’s office, Constable")</f>
        <v>County sheriff’s office, Constable</v>
      </c>
      <c r="EJ24" t="s">
        <v>914</v>
      </c>
      <c r="EL24" t="str">
        <f>("Yes, if all back rent is paid")</f>
        <v>Yes, if all back rent is paid</v>
      </c>
      <c r="EM24" t="s">
        <v>886</v>
      </c>
      <c r="EN24" t="s">
        <v>915</v>
      </c>
      <c r="EO24" t="str">
        <f>("7 days")</f>
        <v>7 days</v>
      </c>
      <c r="EP24" t="s">
        <v>916</v>
      </c>
      <c r="EQ24" t="s">
        <v>917</v>
      </c>
      <c r="ER24" t="str">
        <f>("Yes, mediation is required sometimes")</f>
        <v>Yes, mediation is required sometimes</v>
      </c>
      <c r="ES24" t="s">
        <v>918</v>
      </c>
      <c r="EU24">
        <v>1</v>
      </c>
      <c r="EV24" t="s">
        <v>919</v>
      </c>
      <c r="EX24" t="str">
        <f>("Sealing of records")</f>
        <v>Sealing of records</v>
      </c>
      <c r="EY24" t="s">
        <v>919</v>
      </c>
      <c r="EZ24" t="s">
        <v>920</v>
      </c>
      <c r="FA24">
        <v>0</v>
      </c>
      <c r="FD24" t="str">
        <f>("Time frame not specified")</f>
        <v>Time frame not specified</v>
      </c>
      <c r="FF24" t="s">
        <v>920</v>
      </c>
      <c r="FG24" t="str">
        <f>("No cases automatically made inaccessible")</f>
        <v>No cases automatically made inaccessible</v>
      </c>
      <c r="FJ24">
        <v>0</v>
      </c>
    </row>
    <row r="25" spans="1:167">
      <c r="A25" t="s">
        <v>921</v>
      </c>
      <c r="B25" s="1">
        <v>44197</v>
      </c>
      <c r="C25" s="1">
        <v>44197</v>
      </c>
      <c r="D25">
        <v>0</v>
      </c>
      <c r="F25" t="s">
        <v>922</v>
      </c>
    </row>
    <row r="26" spans="1:167">
      <c r="A26" t="s">
        <v>923</v>
      </c>
      <c r="B26" s="1">
        <v>44182</v>
      </c>
      <c r="C26" s="1">
        <v>44197</v>
      </c>
      <c r="D26">
        <v>1</v>
      </c>
      <c r="E26" t="s">
        <v>924</v>
      </c>
      <c r="G26">
        <v>1</v>
      </c>
      <c r="H26" t="s">
        <v>925</v>
      </c>
      <c r="J26" t="str">
        <f>("Residential landlords generally, Mobile/manufactured home landlords")</f>
        <v>Residential landlords generally, Mobile/manufactured home landlords</v>
      </c>
      <c r="K26" t="s">
        <v>924</v>
      </c>
      <c r="M26">
        <v>1</v>
      </c>
      <c r="N26" t="s">
        <v>926</v>
      </c>
      <c r="P26">
        <v>1</v>
      </c>
      <c r="Q26" t="s">
        <v>927</v>
      </c>
      <c r="S26" t="str">
        <f>("5% of rent due")</f>
        <v>5% of rent due</v>
      </c>
      <c r="T26" t="s">
        <v>927</v>
      </c>
      <c r="V26" t="str">
        <f>("Nonpayment of rent, Breach, Remaining on property after expiration of lease")</f>
        <v>Nonpayment of rent, Breach, Remaining on property after expiration of lease</v>
      </c>
      <c r="W26" t="s">
        <v>928</v>
      </c>
      <c r="X26" t="s">
        <v>929</v>
      </c>
      <c r="Y26">
        <v>0</v>
      </c>
      <c r="AB26" t="str">
        <f>("Cause not specified ")</f>
        <v xml:space="preserve">Cause not specified </v>
      </c>
      <c r="AE26" t="str">
        <f>("Fine assessed to landlord, Damages, Attorney fees, Criminal charge for landlord")</f>
        <v>Fine assessed to landlord, Damages, Attorney fees, Criminal charge for landlord</v>
      </c>
      <c r="AF26" t="s">
        <v>930</v>
      </c>
      <c r="AG26" t="s">
        <v>931</v>
      </c>
      <c r="AH26" t="str">
        <f>("Waiver not specified")</f>
        <v>Waiver not specified</v>
      </c>
      <c r="AK26" t="str">
        <f>("Multiple protected classes under Federal Fair Housing Act, Source of income, Marital status, Sexual orientation, Gender identity")</f>
        <v>Multiple protected classes under Federal Fair Housing Act, Source of income, Marital status, Sexual orientation, Gender identity</v>
      </c>
      <c r="AL26" t="s">
        <v>932</v>
      </c>
      <c r="AN26" t="str">
        <f>("No protection specified")</f>
        <v>No protection specified</v>
      </c>
      <c r="AQ26" t="str">
        <f>("Extended notices, Continuing landlord's lease obligation")</f>
        <v>Extended notices, Continuing landlord's lease obligation</v>
      </c>
      <c r="AR26" t="s">
        <v>933</v>
      </c>
      <c r="AT26" t="str">
        <f>("Yes, for evictions for reasons other than nonpayment of rent     ")</f>
        <v xml:space="preserve">Yes, for evictions for reasons other than nonpayment of rent     </v>
      </c>
      <c r="AU26" t="s">
        <v>934</v>
      </c>
      <c r="AW26" t="str">
        <f>("Landlord not required to give notice if evicting for nonpayment")</f>
        <v>Landlord not required to give notice if evicting for nonpayment</v>
      </c>
      <c r="AZ26" t="str">
        <f>("14 days, 30 days")</f>
        <v>14 days, 30 days</v>
      </c>
      <c r="BA26" t="s">
        <v>935</v>
      </c>
      <c r="BB26" t="s">
        <v>936</v>
      </c>
      <c r="BC26" t="str">
        <f>("Reason for eviction")</f>
        <v>Reason for eviction</v>
      </c>
      <c r="BD26" t="s">
        <v>935</v>
      </c>
      <c r="BE26" t="s">
        <v>937</v>
      </c>
      <c r="BF26" t="str">
        <f>("No")</f>
        <v>No</v>
      </c>
      <c r="BG26" t="s">
        <v>927</v>
      </c>
      <c r="BI26">
        <v>0</v>
      </c>
      <c r="BO26" t="str">
        <f>("$15, $46")</f>
        <v>$15, $46</v>
      </c>
      <c r="BP26" t="s">
        <v>938</v>
      </c>
      <c r="BQ26" t="s">
        <v>939</v>
      </c>
      <c r="BR26" t="str">
        <f>("District court")</f>
        <v>District court</v>
      </c>
      <c r="BS26" t="s">
        <v>940</v>
      </c>
      <c r="BU26" t="str">
        <f>("Personal service, Posting and mail, Personal service and mail")</f>
        <v>Personal service, Posting and mail, Personal service and mail</v>
      </c>
      <c r="BV26" t="s">
        <v>941</v>
      </c>
      <c r="BW26" t="s">
        <v>942</v>
      </c>
      <c r="BX26" t="str">
        <f>("Posting and mail")</f>
        <v>Posting and mail</v>
      </c>
      <c r="BY26" t="s">
        <v>941</v>
      </c>
      <c r="BZ26" t="s">
        <v>943</v>
      </c>
      <c r="CA26">
        <v>0</v>
      </c>
      <c r="CJ26" t="str">
        <f>("Minimum number of days not specified")</f>
        <v>Minimum number of days not specified</v>
      </c>
      <c r="CM26" t="str">
        <f>("What a tenant must do to respond")</f>
        <v>What a tenant must do to respond</v>
      </c>
      <c r="CN26" t="s">
        <v>944</v>
      </c>
      <c r="CP26" t="str">
        <f>("Tenant offers to pay back rent prior to the judgment")</f>
        <v>Tenant offers to pay back rent prior to the judgment</v>
      </c>
      <c r="CQ26" t="s">
        <v>944</v>
      </c>
      <c r="CR26" t="s">
        <v>945</v>
      </c>
      <c r="CS26">
        <v>1</v>
      </c>
      <c r="CT26" t="s">
        <v>946</v>
      </c>
      <c r="CV26" t="str">
        <f>("Landlord retaliation, Tenant experienced domestic violence, Tenant lawfully withheld rent")</f>
        <v>Landlord retaliation, Tenant experienced domestic violence, Tenant lawfully withheld rent</v>
      </c>
      <c r="CW26" t="s">
        <v>946</v>
      </c>
      <c r="CX26" t="s">
        <v>947</v>
      </c>
      <c r="CY26" t="str">
        <f t="shared" ref="CY26:CY35" si="12">("Required landlord representation not specified ")</f>
        <v xml:space="preserve">Required landlord representation not specified </v>
      </c>
      <c r="DB26">
        <v>0</v>
      </c>
      <c r="DE26" t="str">
        <f>("Tenant is ill")</f>
        <v>Tenant is ill</v>
      </c>
      <c r="DF26" t="s">
        <v>944</v>
      </c>
      <c r="DH26" t="str">
        <f>("4 days")</f>
        <v>4 days</v>
      </c>
      <c r="DI26" t="s">
        <v>944</v>
      </c>
      <c r="DJ26" t="s">
        <v>948</v>
      </c>
      <c r="DK26" t="str">
        <f>("Appeal bond requirement not specified")</f>
        <v>Appeal bond requirement not specified</v>
      </c>
      <c r="DN26">
        <v>1</v>
      </c>
      <c r="DO26" t="s">
        <v>941</v>
      </c>
      <c r="DQ26" t="str">
        <f>("Duration of pending appeal")</f>
        <v>Duration of pending appeal</v>
      </c>
      <c r="DR26" t="s">
        <v>944</v>
      </c>
      <c r="DT26">
        <v>1</v>
      </c>
      <c r="DU26" t="s">
        <v>944</v>
      </c>
      <c r="DV26" t="s">
        <v>949</v>
      </c>
      <c r="DW26" t="str">
        <f>("Warrant of restitution")</f>
        <v>Warrant of restitution</v>
      </c>
      <c r="DX26" t="s">
        <v>944</v>
      </c>
      <c r="DZ26" t="str">
        <f>("Writ can be issued immediately")</f>
        <v>Writ can be issued immediately</v>
      </c>
      <c r="EA26" t="s">
        <v>944</v>
      </c>
      <c r="EB26" t="s">
        <v>950</v>
      </c>
      <c r="EC26" t="str">
        <f>("Inclement Weather")</f>
        <v>Inclement Weather</v>
      </c>
      <c r="ED26" t="s">
        <v>941</v>
      </c>
      <c r="EF26" t="str">
        <f>("Writ can be executed immediately after issuance")</f>
        <v>Writ can be executed immediately after issuance</v>
      </c>
      <c r="EG26" t="s">
        <v>944</v>
      </c>
      <c r="EH26" t="s">
        <v>951</v>
      </c>
      <c r="EI26" t="str">
        <f>("County sheriff’s office, Constable")</f>
        <v>County sheriff’s office, Constable</v>
      </c>
      <c r="EJ26" t="s">
        <v>930</v>
      </c>
      <c r="EL26" t="str">
        <f>("Yes, if all back rent is paid")</f>
        <v>Yes, if all back rent is paid</v>
      </c>
      <c r="EM26" t="s">
        <v>944</v>
      </c>
      <c r="EO26" t="str">
        <f>("Length of time not specified")</f>
        <v>Length of time not specified</v>
      </c>
      <c r="ER26" t="str">
        <f t="shared" ref="ER26:ER33" si="13">("No")</f>
        <v>No</v>
      </c>
      <c r="EU26">
        <v>0</v>
      </c>
    </row>
    <row r="27" spans="1:167">
      <c r="A27" t="s">
        <v>952</v>
      </c>
      <c r="B27" s="1">
        <v>44176</v>
      </c>
      <c r="C27" s="1">
        <v>44197</v>
      </c>
      <c r="D27">
        <v>1</v>
      </c>
      <c r="E27" t="s">
        <v>953</v>
      </c>
      <c r="G27">
        <v>1</v>
      </c>
      <c r="H27" t="s">
        <v>954</v>
      </c>
      <c r="J27" t="str">
        <f>("Residential landlords generally, Mobile/manufactured home landlords")</f>
        <v>Residential landlords generally, Mobile/manufactured home landlords</v>
      </c>
      <c r="K27" t="s">
        <v>955</v>
      </c>
      <c r="M27">
        <v>1</v>
      </c>
      <c r="N27" t="s">
        <v>955</v>
      </c>
      <c r="P27">
        <v>0</v>
      </c>
      <c r="V27" t="str">
        <f>("Nonpayment of rent, Material breach , Criminal activity, Nuisance activity, Substantial damage to property, Refusal to allow landlord lawful access to unit")</f>
        <v>Nonpayment of rent, Material breach , Criminal activity, Nuisance activity, Substantial damage to property, Refusal to allow landlord lawful access to unit</v>
      </c>
      <c r="W27" t="s">
        <v>956</v>
      </c>
      <c r="X27" t="s">
        <v>957</v>
      </c>
      <c r="Y27">
        <v>0</v>
      </c>
      <c r="AB27" t="str">
        <f>("Nonpayment of rent, Material breach ")</f>
        <v xml:space="preserve">Nonpayment of rent, Material breach </v>
      </c>
      <c r="AC27" t="s">
        <v>958</v>
      </c>
      <c r="AD27" t="s">
        <v>959</v>
      </c>
      <c r="AE27" t="str">
        <f>("Damages, Attorney fees, Injunctive relief")</f>
        <v>Damages, Attorney fees, Injunctive relief</v>
      </c>
      <c r="AF27" t="s">
        <v>960</v>
      </c>
      <c r="AH27" t="str">
        <f>("Waiver not specified")</f>
        <v>Waiver not specified</v>
      </c>
      <c r="AK27" t="str">
        <f>("Multiple protected classes under Federal Fair Housing Act, Age, Marital status, Sexual orientation, Gender identity, Military status, Ancestry, Creed")</f>
        <v>Multiple protected classes under Federal Fair Housing Act, Age, Marital status, Sexual orientation, Gender identity, Military status, Ancestry, Creed</v>
      </c>
      <c r="AL27" t="s">
        <v>961</v>
      </c>
      <c r="AN27" t="str">
        <f>("No protection specified")</f>
        <v>No protection specified</v>
      </c>
      <c r="AQ27" t="str">
        <f>("Extended notices, Just cause for eviction")</f>
        <v>Extended notices, Just cause for eviction</v>
      </c>
      <c r="AR27" t="s">
        <v>962</v>
      </c>
      <c r="AS27" t="s">
        <v>963</v>
      </c>
      <c r="AT27" t="str">
        <f>("Yes, for evictions for nonpayment of rent , Yes, for evictions for reasons other than nonpayment of rent     ")</f>
        <v xml:space="preserve">Yes, for evictions for nonpayment of rent , Yes, for evictions for reasons other than nonpayment of rent     </v>
      </c>
      <c r="AU27" t="s">
        <v>964</v>
      </c>
      <c r="AW27" t="str">
        <f>("14 days, 30 days")</f>
        <v>14 days, 30 days</v>
      </c>
      <c r="AX27" t="s">
        <v>964</v>
      </c>
      <c r="AY27" t="s">
        <v>965</v>
      </c>
      <c r="AZ27" t="str">
        <f>("30 days")</f>
        <v>30 days</v>
      </c>
      <c r="BA27" t="s">
        <v>966</v>
      </c>
      <c r="BB27" t="s">
        <v>967</v>
      </c>
      <c r="BC27" t="str">
        <f>("How to cure")</f>
        <v>How to cure</v>
      </c>
      <c r="BD27" t="s">
        <v>968</v>
      </c>
      <c r="BE27" t="s">
        <v>969</v>
      </c>
      <c r="BF27" t="str">
        <f>("No")</f>
        <v>No</v>
      </c>
      <c r="BG27" t="s">
        <v>970</v>
      </c>
      <c r="BI27">
        <v>1</v>
      </c>
      <c r="BJ27" t="s">
        <v>971</v>
      </c>
      <c r="BL27" t="str">
        <f>("14 days, 30 days")</f>
        <v>14 days, 30 days</v>
      </c>
      <c r="BM27" t="s">
        <v>971</v>
      </c>
      <c r="BN27" t="s">
        <v>972</v>
      </c>
      <c r="BO27" t="str">
        <f>("$120, $180")</f>
        <v>$120, $180</v>
      </c>
      <c r="BP27" t="s">
        <v>973</v>
      </c>
      <c r="BQ27" t="s">
        <v>974</v>
      </c>
      <c r="BR27" t="str">
        <f>("District court, Housing court")</f>
        <v>District court, Housing court</v>
      </c>
      <c r="BS27" t="s">
        <v>975</v>
      </c>
      <c r="BU27" t="str">
        <f>("Personal service, Posting")</f>
        <v>Personal service, Posting</v>
      </c>
      <c r="BV27" t="s">
        <v>976</v>
      </c>
      <c r="BX27" t="str">
        <f>("Mail")</f>
        <v>Mail</v>
      </c>
      <c r="BY27" t="s">
        <v>977</v>
      </c>
      <c r="CA27">
        <v>1</v>
      </c>
      <c r="CB27" t="s">
        <v>978</v>
      </c>
      <c r="CD27" t="str">
        <f>("Forfeiture of hearing not specified ")</f>
        <v xml:space="preserve">Forfeiture of hearing not specified </v>
      </c>
      <c r="CJ27" t="str">
        <f>("Minimum number of days not specified")</f>
        <v>Minimum number of days not specified</v>
      </c>
      <c r="CL27" t="s">
        <v>979</v>
      </c>
      <c r="CM27" t="str">
        <f>("Reason for eviction, Repercussions for failure to appear, What a tenant must do to respond, Amount owed")</f>
        <v>Reason for eviction, Repercussions for failure to appear, What a tenant must do to respond, Amount owed</v>
      </c>
      <c r="CN27" t="s">
        <v>980</v>
      </c>
      <c r="CP27" t="str">
        <f>("Reasons requiring landlord to halt the eviction process not specified")</f>
        <v>Reasons requiring landlord to halt the eviction process not specified</v>
      </c>
      <c r="CS27">
        <v>1</v>
      </c>
      <c r="CT27" t="s">
        <v>981</v>
      </c>
      <c r="CV27" t="str">
        <f>("Landlord retaliation, Landlord noncompliance with statutory duty, Tenant experienced domestic violence, Landlord committed breach, Calls for emergency assistance")</f>
        <v>Landlord retaliation, Landlord noncompliance with statutory duty, Tenant experienced domestic violence, Landlord committed breach, Calls for emergency assistance</v>
      </c>
      <c r="CW27" t="s">
        <v>982</v>
      </c>
      <c r="CX27" t="s">
        <v>983</v>
      </c>
      <c r="CY27" t="str">
        <f t="shared" si="12"/>
        <v xml:space="preserve">Required landlord representation not specified </v>
      </c>
      <c r="DB27">
        <v>0</v>
      </c>
      <c r="DE27" t="str">
        <f>("Request more time to relocate, Good cause")</f>
        <v>Request more time to relocate, Good cause</v>
      </c>
      <c r="DF27" t="s">
        <v>984</v>
      </c>
      <c r="DH27" t="str">
        <f>("10 days")</f>
        <v>10 days</v>
      </c>
      <c r="DI27" t="s">
        <v>985</v>
      </c>
      <c r="DK27" t="str">
        <f>("Yes")</f>
        <v>Yes</v>
      </c>
      <c r="DL27" t="s">
        <v>985</v>
      </c>
      <c r="DN27">
        <v>1</v>
      </c>
      <c r="DO27" t="s">
        <v>986</v>
      </c>
      <c r="DQ27" t="str">
        <f>("Duration of pending appeal")</f>
        <v>Duration of pending appeal</v>
      </c>
      <c r="DR27" t="s">
        <v>986</v>
      </c>
      <c r="DT27">
        <v>0</v>
      </c>
      <c r="DW27" t="str">
        <f>("Execution")</f>
        <v>Execution</v>
      </c>
      <c r="DX27" t="s">
        <v>987</v>
      </c>
      <c r="DZ27" t="str">
        <f>("10 days")</f>
        <v>10 days</v>
      </c>
      <c r="EA27" t="s">
        <v>985</v>
      </c>
      <c r="EC27" t="str">
        <f>("Weekend, Holiday, Nighttime")</f>
        <v>Weekend, Holiday, Nighttime</v>
      </c>
      <c r="ED27" t="s">
        <v>987</v>
      </c>
      <c r="EF27" t="str">
        <f>("2 days")</f>
        <v>2 days</v>
      </c>
      <c r="EG27" t="s">
        <v>987</v>
      </c>
      <c r="EI27" t="str">
        <f>("Entity not specified")</f>
        <v>Entity not specified</v>
      </c>
      <c r="EL27" t="str">
        <f>("Yes, if all back rent is paid")</f>
        <v>Yes, if all back rent is paid</v>
      </c>
      <c r="EM27" t="s">
        <v>987</v>
      </c>
      <c r="EN27" t="s">
        <v>988</v>
      </c>
      <c r="EO27" t="str">
        <f>("180 days")</f>
        <v>180 days</v>
      </c>
      <c r="EP27" t="s">
        <v>989</v>
      </c>
      <c r="ER27" t="str">
        <f t="shared" si="13"/>
        <v>No</v>
      </c>
      <c r="EU27">
        <v>0</v>
      </c>
    </row>
    <row r="28" spans="1:167">
      <c r="A28" t="s">
        <v>990</v>
      </c>
      <c r="B28" s="1">
        <v>43831</v>
      </c>
      <c r="C28" s="1">
        <v>44197</v>
      </c>
      <c r="D28">
        <v>1</v>
      </c>
      <c r="E28" t="s">
        <v>991</v>
      </c>
      <c r="G28">
        <v>1</v>
      </c>
      <c r="H28" t="s">
        <v>992</v>
      </c>
      <c r="J28" t="str">
        <f>("Residential landlords generally, Mobile/manufactured home landlords")</f>
        <v>Residential landlords generally, Mobile/manufactured home landlords</v>
      </c>
      <c r="K28" t="s">
        <v>993</v>
      </c>
      <c r="M28">
        <v>1</v>
      </c>
      <c r="N28" t="s">
        <v>992</v>
      </c>
      <c r="P28">
        <v>0</v>
      </c>
      <c r="V28" t="str">
        <f>("Nonpayment of rent, Material breach , Criminal activity, Remaining on property after expiration of lease")</f>
        <v>Nonpayment of rent, Material breach , Criminal activity, Remaining on property after expiration of lease</v>
      </c>
      <c r="W28" t="s">
        <v>994</v>
      </c>
      <c r="Y28">
        <v>0</v>
      </c>
      <c r="AB28" t="str">
        <f>("Nonpayment of rent, Material breach ")</f>
        <v xml:space="preserve">Nonpayment of rent, Material breach </v>
      </c>
      <c r="AC28" t="s">
        <v>995</v>
      </c>
      <c r="AE28" t="str">
        <f>("Damages, Injunctive relief")</f>
        <v>Damages, Injunctive relief</v>
      </c>
      <c r="AF28" t="s">
        <v>991</v>
      </c>
      <c r="AH28" t="str">
        <f>("No")</f>
        <v>No</v>
      </c>
      <c r="AI28" t="s">
        <v>996</v>
      </c>
      <c r="AK28" t="str">
        <f>("Multiple protected classes under Federal Fair Housing Act, Tenant experienced domestic violence ")</f>
        <v xml:space="preserve">Multiple protected classes under Federal Fair Housing Act, Tenant experienced domestic violence </v>
      </c>
      <c r="AL28" t="s">
        <v>997</v>
      </c>
      <c r="AN28" t="str">
        <f>("No protection specified")</f>
        <v>No protection specified</v>
      </c>
      <c r="AQ28" t="str">
        <f>("No protection specified")</f>
        <v>No protection specified</v>
      </c>
      <c r="AT28" t="str">
        <f>("Yes, for evictions for nonpayment of rent , Yes, for evictions for reasons other than nonpayment of rent     ")</f>
        <v xml:space="preserve">Yes, for evictions for nonpayment of rent , Yes, for evictions for reasons other than nonpayment of rent     </v>
      </c>
      <c r="AU28" t="s">
        <v>998</v>
      </c>
      <c r="AW28" t="str">
        <f>("7 days")</f>
        <v>7 days</v>
      </c>
      <c r="AX28" t="s">
        <v>999</v>
      </c>
      <c r="AZ28" t="str">
        <f>("1 day, 7 days")</f>
        <v>1 day, 7 days</v>
      </c>
      <c r="BA28" t="s">
        <v>1000</v>
      </c>
      <c r="BB28" t="s">
        <v>1001</v>
      </c>
      <c r="BC28" t="str">
        <f>("Reason for eviction, How to cure, Amount owed")</f>
        <v>Reason for eviction, How to cure, Amount owed</v>
      </c>
      <c r="BD28" t="s">
        <v>1002</v>
      </c>
      <c r="BF28" t="str">
        <f>("No")</f>
        <v>No</v>
      </c>
      <c r="BG28" t="s">
        <v>1003</v>
      </c>
      <c r="BI28">
        <v>1</v>
      </c>
      <c r="BJ28" t="s">
        <v>999</v>
      </c>
      <c r="BL28" t="str">
        <f>("7 days")</f>
        <v>7 days</v>
      </c>
      <c r="BM28" t="s">
        <v>999</v>
      </c>
      <c r="BO28" t="str">
        <f>("$45")</f>
        <v>$45</v>
      </c>
      <c r="BP28" t="s">
        <v>1004</v>
      </c>
      <c r="BR28" t="str">
        <f>("Municipal court, District court, Court of common pleas")</f>
        <v>Municipal court, District court, Court of common pleas</v>
      </c>
      <c r="BS28" t="s">
        <v>1005</v>
      </c>
      <c r="BT28" t="s">
        <v>1006</v>
      </c>
      <c r="BU28" t="str">
        <f>("Personal service, Mail, Certified mail, Delivery by commercial carrier, Personal service to suitable person other than defendant")</f>
        <v>Personal service, Mail, Certified mail, Delivery by commercial carrier, Personal service to suitable person other than defendant</v>
      </c>
      <c r="BV28" t="s">
        <v>1007</v>
      </c>
      <c r="BX28" t="str">
        <f>("Personal service, Mail, Delivery by commercial carrier, Posting")</f>
        <v>Personal service, Mail, Delivery by commercial carrier, Posting</v>
      </c>
      <c r="BY28" t="s">
        <v>1007</v>
      </c>
      <c r="CA28">
        <v>0</v>
      </c>
      <c r="CB28" t="s">
        <v>996</v>
      </c>
      <c r="CJ28" t="str">
        <f>("3 days")</f>
        <v>3 days</v>
      </c>
      <c r="CK28" t="s">
        <v>1008</v>
      </c>
      <c r="CM28" t="str">
        <f>("Repercussions for failure to appear, Information on legal services")</f>
        <v>Repercussions for failure to appear, Information on legal services</v>
      </c>
      <c r="CN28" t="s">
        <v>1009</v>
      </c>
      <c r="CP28" t="str">
        <f>("Reasons requiring landlord to halt the eviction process not specified")</f>
        <v>Reasons requiring landlord to halt the eviction process not specified</v>
      </c>
      <c r="CS28">
        <v>1</v>
      </c>
      <c r="CT28" t="s">
        <v>1010</v>
      </c>
      <c r="CV28" t="str">
        <f>("Landlord retaliation, Landlord refused to complete repairs, Landlord noncompliance with statutory duty, Tenant experienced domestic violence, Tenant lawfully withheld rent")</f>
        <v>Landlord retaliation, Landlord refused to complete repairs, Landlord noncompliance with statutory duty, Tenant experienced domestic violence, Tenant lawfully withheld rent</v>
      </c>
      <c r="CW28" t="s">
        <v>1011</v>
      </c>
      <c r="CY28" t="str">
        <f t="shared" si="12"/>
        <v xml:space="preserve">Required landlord representation not specified </v>
      </c>
      <c r="DB28">
        <v>0</v>
      </c>
      <c r="DE28" t="str">
        <f>("Reason for requesting stay of writ issuance not specified ")</f>
        <v xml:space="preserve">Reason for requesting stay of writ issuance not specified </v>
      </c>
      <c r="DH28" t="str">
        <f>("10 days")</f>
        <v>10 days</v>
      </c>
      <c r="DI28" t="s">
        <v>996</v>
      </c>
      <c r="DK28" t="str">
        <f>("Yes")</f>
        <v>Yes</v>
      </c>
      <c r="DL28" t="s">
        <v>1012</v>
      </c>
      <c r="DM28" t="s">
        <v>1013</v>
      </c>
      <c r="DN28">
        <v>1</v>
      </c>
      <c r="DO28" t="s">
        <v>996</v>
      </c>
      <c r="DQ28" t="str">
        <f>("Duration of pending appeal")</f>
        <v>Duration of pending appeal</v>
      </c>
      <c r="DR28" t="s">
        <v>1014</v>
      </c>
      <c r="DT28">
        <v>0</v>
      </c>
      <c r="DW28" t="str">
        <f>("Writ of restitution")</f>
        <v>Writ of restitution</v>
      </c>
      <c r="DX28" t="s">
        <v>1014</v>
      </c>
      <c r="DZ28" t="str">
        <f>("Writ can be issued immediately")</f>
        <v>Writ can be issued immediately</v>
      </c>
      <c r="EA28" t="s">
        <v>1014</v>
      </c>
      <c r="EC28" t="str">
        <f>("Circumstances that postpone not specified")</f>
        <v>Circumstances that postpone not specified</v>
      </c>
      <c r="EF28" t="str">
        <f>("Writ can be executed immediately after issuance")</f>
        <v>Writ can be executed immediately after issuance</v>
      </c>
      <c r="EG28" t="s">
        <v>996</v>
      </c>
      <c r="EI28" t="str">
        <f>("Municipal police department, County sheriff’s office, Bailiff, Officer of the court")</f>
        <v>Municipal police department, County sheriff’s office, Bailiff, Officer of the court</v>
      </c>
      <c r="EJ28" t="s">
        <v>1015</v>
      </c>
      <c r="EL28" t="str">
        <f>("Yes, if partial back rent is paid")</f>
        <v>Yes, if partial back rent is paid</v>
      </c>
      <c r="EM28" t="s">
        <v>996</v>
      </c>
      <c r="EO28" t="str">
        <f>("Length of time not specified")</f>
        <v>Length of time not specified</v>
      </c>
      <c r="ER28" t="str">
        <f t="shared" si="13"/>
        <v>No</v>
      </c>
      <c r="EU28">
        <v>0</v>
      </c>
    </row>
    <row r="29" spans="1:167">
      <c r="A29" t="s">
        <v>1016</v>
      </c>
      <c r="B29" s="1">
        <v>44047</v>
      </c>
      <c r="C29" s="1">
        <v>44197</v>
      </c>
      <c r="D29">
        <v>1</v>
      </c>
      <c r="E29" t="s">
        <v>1017</v>
      </c>
      <c r="G29">
        <v>1</v>
      </c>
      <c r="H29" t="s">
        <v>1018</v>
      </c>
      <c r="J29" t="str">
        <f>("Residential landlords generally, Mobile/manufactured home landlords")</f>
        <v>Residential landlords generally, Mobile/manufactured home landlords</v>
      </c>
      <c r="K29" t="s">
        <v>1019</v>
      </c>
      <c r="M29">
        <v>1</v>
      </c>
      <c r="N29" t="s">
        <v>1020</v>
      </c>
      <c r="P29">
        <v>1</v>
      </c>
      <c r="Q29" t="s">
        <v>1021</v>
      </c>
      <c r="S29" t="str">
        <f>("8% of rent due")</f>
        <v>8% of rent due</v>
      </c>
      <c r="T29" t="s">
        <v>1021</v>
      </c>
      <c r="V29" t="str">
        <f>("Nonpayment of rent, Material breach , Criminal activity, Nuisance activity, Remaining on property after expiration of lease, Endangering another person")</f>
        <v>Nonpayment of rent, Material breach , Criminal activity, Nuisance activity, Remaining on property after expiration of lease, Endangering another person</v>
      </c>
      <c r="W29" t="s">
        <v>1022</v>
      </c>
      <c r="X29" t="s">
        <v>1023</v>
      </c>
      <c r="Y29">
        <v>0</v>
      </c>
      <c r="AA29" t="s">
        <v>1024</v>
      </c>
      <c r="AB29" t="str">
        <f>("Cause not specified ")</f>
        <v xml:space="preserve">Cause not specified </v>
      </c>
      <c r="AE29" t="str">
        <f>("Fine assessed to landlord, Damages, Attorney fees, Criminal charge for landlord")</f>
        <v>Fine assessed to landlord, Damages, Attorney fees, Criminal charge for landlord</v>
      </c>
      <c r="AF29" t="s">
        <v>1025</v>
      </c>
      <c r="AG29" t="s">
        <v>1026</v>
      </c>
      <c r="AH29" t="str">
        <f>("Yes")</f>
        <v>Yes</v>
      </c>
      <c r="AI29" t="s">
        <v>1027</v>
      </c>
      <c r="AJ29" t="s">
        <v>1028</v>
      </c>
      <c r="AK29" t="str">
        <f>("Multiple protected classes under Federal Fair Housing Act, Source of income, Marital status, Sexual orientation, Creed, Calls for emergency assistance")</f>
        <v>Multiple protected classes under Federal Fair Housing Act, Source of income, Marital status, Sexual orientation, Creed, Calls for emergency assistance</v>
      </c>
      <c r="AL29" t="s">
        <v>1029</v>
      </c>
      <c r="AN29" t="str">
        <f>("Extended notices")</f>
        <v>Extended notices</v>
      </c>
      <c r="AO29" t="s">
        <v>1030</v>
      </c>
      <c r="AP29" t="s">
        <v>1031</v>
      </c>
      <c r="AQ29" t="str">
        <f>("Extended notices")</f>
        <v>Extended notices</v>
      </c>
      <c r="AR29" t="s">
        <v>1032</v>
      </c>
      <c r="AT29" t="str">
        <f>("Yes, for evictions for reasons other than nonpayment of rent     ")</f>
        <v xml:space="preserve">Yes, for evictions for reasons other than nonpayment of rent     </v>
      </c>
      <c r="AU29" t="s">
        <v>1033</v>
      </c>
      <c r="AV29" t="s">
        <v>1034</v>
      </c>
      <c r="AW29" t="str">
        <f>("Landlord not required to give notice if evicting for nonpayment")</f>
        <v>Landlord not required to give notice if evicting for nonpayment</v>
      </c>
      <c r="AY29" t="s">
        <v>1035</v>
      </c>
      <c r="AZ29" t="str">
        <f>("Minimum amount of notice not specified")</f>
        <v>Minimum amount of notice not specified</v>
      </c>
      <c r="BB29" t="s">
        <v>1036</v>
      </c>
      <c r="BC29" t="str">
        <f>("Required notice contents not specified")</f>
        <v>Required notice contents not specified</v>
      </c>
      <c r="BF29" t="str">
        <f>("No")</f>
        <v>No</v>
      </c>
      <c r="BG29" t="s">
        <v>1037</v>
      </c>
      <c r="BH29" t="s">
        <v>1038</v>
      </c>
      <c r="BI29">
        <v>0</v>
      </c>
      <c r="BK29" t="s">
        <v>1039</v>
      </c>
      <c r="BO29" t="str">
        <f>("$285")</f>
        <v>$285</v>
      </c>
      <c r="BP29" t="s">
        <v>1040</v>
      </c>
      <c r="BR29" t="str">
        <f>("District court")</f>
        <v>District court</v>
      </c>
      <c r="BS29" t="s">
        <v>1041</v>
      </c>
      <c r="BU29" t="str">
        <f>("Personal service, Personal service to suitable person other than defendant")</f>
        <v>Personal service, Personal service to suitable person other than defendant</v>
      </c>
      <c r="BV29" t="s">
        <v>1042</v>
      </c>
      <c r="BX29" t="str">
        <f>("Posting and mail")</f>
        <v>Posting and mail</v>
      </c>
      <c r="BY29" t="s">
        <v>1043</v>
      </c>
      <c r="CA29">
        <v>0</v>
      </c>
      <c r="CJ29" t="str">
        <f>("4 days, 7 days")</f>
        <v>4 days, 7 days</v>
      </c>
      <c r="CK29" t="s">
        <v>1044</v>
      </c>
      <c r="CL29" t="s">
        <v>1045</v>
      </c>
      <c r="CM29" t="str">
        <f>("Reason for eviction, What a tenant must do to respond")</f>
        <v>Reason for eviction, What a tenant must do to respond</v>
      </c>
      <c r="CN29" t="s">
        <v>1046</v>
      </c>
      <c r="CP29" t="str">
        <f>("Landlord accepts payment of rent, Tenant offers to pay back rent prior to the judgment")</f>
        <v>Landlord accepts payment of rent, Tenant offers to pay back rent prior to the judgment</v>
      </c>
      <c r="CQ29" t="s">
        <v>1047</v>
      </c>
      <c r="CS29">
        <v>1</v>
      </c>
      <c r="CT29" t="s">
        <v>1048</v>
      </c>
      <c r="CV29" t="str">
        <f>("Landlord retaliation, Tenant lawfully deducted costs from rent, Tenant was unaware of criminal activity")</f>
        <v>Landlord retaliation, Tenant lawfully deducted costs from rent, Tenant was unaware of criminal activity</v>
      </c>
      <c r="CW29" t="s">
        <v>1049</v>
      </c>
      <c r="CY29" t="str">
        <f t="shared" si="12"/>
        <v xml:space="preserve">Required landlord representation not specified </v>
      </c>
      <c r="DB29">
        <v>0</v>
      </c>
      <c r="DE29" t="str">
        <f>("Good cause")</f>
        <v>Good cause</v>
      </c>
      <c r="DF29" t="s">
        <v>1050</v>
      </c>
      <c r="DG29" t="s">
        <v>1051</v>
      </c>
      <c r="DH29" t="str">
        <f>("15 days")</f>
        <v>15 days</v>
      </c>
      <c r="DI29" t="s">
        <v>1052</v>
      </c>
      <c r="DK29" t="str">
        <f>("Appeal bond requirement not specified")</f>
        <v>Appeal bond requirement not specified</v>
      </c>
      <c r="DN29">
        <v>1</v>
      </c>
      <c r="DO29" t="s">
        <v>1052</v>
      </c>
      <c r="DP29" t="s">
        <v>1053</v>
      </c>
      <c r="DQ29" t="str">
        <f>("Duration of pending appeal")</f>
        <v>Duration of pending appeal</v>
      </c>
      <c r="DR29" t="s">
        <v>1052</v>
      </c>
      <c r="DT29">
        <v>0</v>
      </c>
      <c r="DW29" t="str">
        <f>("Writ of recovery of premises and order to vacate")</f>
        <v>Writ of recovery of premises and order to vacate</v>
      </c>
      <c r="DX29" t="s">
        <v>1052</v>
      </c>
      <c r="DZ29" t="str">
        <f>("Writ can be issued immediately")</f>
        <v>Writ can be issued immediately</v>
      </c>
      <c r="EA29" t="s">
        <v>1050</v>
      </c>
      <c r="EC29" t="str">
        <f>("Circumstances that postpone not specified")</f>
        <v>Circumstances that postpone not specified</v>
      </c>
      <c r="EF29" t="str">
        <f>("Minimum number of days not specified")</f>
        <v>Minimum number of days not specified</v>
      </c>
      <c r="EI29" t="str">
        <f>("Municipal police department, County sheriff’s office")</f>
        <v>Municipal police department, County sheriff’s office</v>
      </c>
      <c r="EJ29" t="s">
        <v>1054</v>
      </c>
      <c r="EL29" t="str">
        <f>("Yes, if all back rent is paid")</f>
        <v>Yes, if all back rent is paid</v>
      </c>
      <c r="EM29" t="s">
        <v>1027</v>
      </c>
      <c r="EO29" t="str">
        <f>("28 days")</f>
        <v>28 days</v>
      </c>
      <c r="EP29" t="s">
        <v>1055</v>
      </c>
      <c r="EQ29" t="s">
        <v>1056</v>
      </c>
      <c r="ER29" t="str">
        <f t="shared" si="13"/>
        <v>No</v>
      </c>
      <c r="EU29">
        <v>1</v>
      </c>
      <c r="EV29" t="s">
        <v>1050</v>
      </c>
      <c r="EX29" t="str">
        <f>("Expungement of records")</f>
        <v>Expungement of records</v>
      </c>
      <c r="EY29" t="s">
        <v>1050</v>
      </c>
      <c r="FA29">
        <v>1</v>
      </c>
      <c r="FB29" t="s">
        <v>1050</v>
      </c>
      <c r="FD29" t="str">
        <f>("At time of judgment")</f>
        <v>At time of judgment</v>
      </c>
      <c r="FE29" t="s">
        <v>1050</v>
      </c>
      <c r="FG29" t="str">
        <f>("No cases automatically made inaccessible")</f>
        <v>No cases automatically made inaccessible</v>
      </c>
      <c r="FH29" t="s">
        <v>1050</v>
      </c>
      <c r="FJ29">
        <v>1</v>
      </c>
      <c r="FK29" t="s">
        <v>1050</v>
      </c>
    </row>
    <row r="30" spans="1:167">
      <c r="A30" t="s">
        <v>1057</v>
      </c>
      <c r="B30" s="1">
        <v>43983</v>
      </c>
      <c r="C30" s="1">
        <v>44197</v>
      </c>
      <c r="D30">
        <v>1</v>
      </c>
      <c r="E30" t="s">
        <v>1058</v>
      </c>
      <c r="G30">
        <v>0</v>
      </c>
      <c r="J30" t="str">
        <f>("")</f>
        <v/>
      </c>
      <c r="P30">
        <v>0</v>
      </c>
      <c r="V30" t="str">
        <f>("Nonpayment of rent, Material breach , Criminal activity, Nuisance activity, Remaining on property after expiration of lease, Statutory tenant obligations, Substantial damage to property")</f>
        <v>Nonpayment of rent, Material breach , Criminal activity, Nuisance activity, Remaining on property after expiration of lease, Statutory tenant obligations, Substantial damage to property</v>
      </c>
      <c r="W30" t="s">
        <v>1059</v>
      </c>
      <c r="Y30">
        <v>0</v>
      </c>
      <c r="AB30" t="str">
        <f>("Nonpayment of rent, Material breach , Criminal activities, Nuisance activities, Statutory tenant obligations, Substantial damage to property")</f>
        <v>Nonpayment of rent, Material breach , Criminal activities, Nuisance activities, Statutory tenant obligations, Substantial damage to property</v>
      </c>
      <c r="AC30" t="s">
        <v>1060</v>
      </c>
      <c r="AD30" t="s">
        <v>1061</v>
      </c>
      <c r="AE30" t="str">
        <f>("Remedies not specified")</f>
        <v>Remedies not specified</v>
      </c>
      <c r="AH30" t="str">
        <f>("Waiver not specified")</f>
        <v>Waiver not specified</v>
      </c>
      <c r="AK30" t="str">
        <f>("Basis not specified")</f>
        <v>Basis not specified</v>
      </c>
      <c r="AN30" t="str">
        <f>("No protection specified")</f>
        <v>No protection specified</v>
      </c>
      <c r="AQ30" t="str">
        <f t="shared" ref="AQ30:AQ35" si="14">("No protection specified")</f>
        <v>No protection specified</v>
      </c>
      <c r="AT30" t="str">
        <f t="shared" ref="AT30:AT35" si="15">("Yes, for evictions for nonpayment of rent , Yes, for evictions for reasons other than nonpayment of rent     ")</f>
        <v xml:space="preserve">Yes, for evictions for nonpayment of rent , Yes, for evictions for reasons other than nonpayment of rent     </v>
      </c>
      <c r="AU30" t="s">
        <v>1062</v>
      </c>
      <c r="AV30" t="s">
        <v>301</v>
      </c>
      <c r="AW30" t="str">
        <f>("3 days")</f>
        <v>3 days</v>
      </c>
      <c r="AX30" t="s">
        <v>1060</v>
      </c>
      <c r="AZ30" t="str">
        <f>("14 days, 30 days")</f>
        <v>14 days, 30 days</v>
      </c>
      <c r="BA30" t="s">
        <v>1063</v>
      </c>
      <c r="BB30" t="s">
        <v>1064</v>
      </c>
      <c r="BC30" t="str">
        <f>("Reason for eviction, Date rental agreement will terminate, Repercussions for failure to cure")</f>
        <v>Reason for eviction, Date rental agreement will terminate, Repercussions for failure to cure</v>
      </c>
      <c r="BD30" t="s">
        <v>1058</v>
      </c>
      <c r="BE30" t="s">
        <v>1065</v>
      </c>
      <c r="BF30" t="str">
        <f>("No")</f>
        <v>No</v>
      </c>
      <c r="BG30" t="s">
        <v>1066</v>
      </c>
      <c r="BI30">
        <v>1</v>
      </c>
      <c r="BJ30" t="s">
        <v>1067</v>
      </c>
      <c r="BL30" t="str">
        <f>("3 days")</f>
        <v>3 days</v>
      </c>
      <c r="BM30" t="s">
        <v>1067</v>
      </c>
      <c r="BO30" t="str">
        <f>("Filing fee not specified")</f>
        <v>Filing fee not specified</v>
      </c>
      <c r="BR30" t="str">
        <f>("County court, Justice court")</f>
        <v>County court, Justice court</v>
      </c>
      <c r="BS30" t="s">
        <v>1068</v>
      </c>
      <c r="BU30" t="str">
        <f>("Personal service")</f>
        <v>Personal service</v>
      </c>
      <c r="BV30" t="s">
        <v>1069</v>
      </c>
      <c r="BX30" t="str">
        <f>("Posting, Personal service to suitable person other than defendant and mail")</f>
        <v>Posting, Personal service to suitable person other than defendant and mail</v>
      </c>
      <c r="BY30" t="s">
        <v>1069</v>
      </c>
      <c r="CA30">
        <v>0</v>
      </c>
      <c r="CJ30" t="str">
        <f>("5 days")</f>
        <v>5 days</v>
      </c>
      <c r="CK30" t="s">
        <v>1070</v>
      </c>
      <c r="CL30" t="s">
        <v>1071</v>
      </c>
      <c r="CM30" t="str">
        <f>("What a tenant must do to respond, Landlord’s disposal of tenant’s property")</f>
        <v>What a tenant must do to respond, Landlord’s disposal of tenant’s property</v>
      </c>
      <c r="CN30" t="s">
        <v>1072</v>
      </c>
      <c r="CP30" t="str">
        <f>("Reasons requiring landlord to halt the eviction process not specified")</f>
        <v>Reasons requiring landlord to halt the eviction process not specified</v>
      </c>
      <c r="CS30">
        <v>0</v>
      </c>
      <c r="CY30" t="str">
        <f t="shared" si="12"/>
        <v xml:space="preserve">Required landlord representation not specified </v>
      </c>
      <c r="DB30">
        <v>0</v>
      </c>
      <c r="DE30" t="str">
        <f>("Good cause")</f>
        <v>Good cause</v>
      </c>
      <c r="DF30" t="s">
        <v>1073</v>
      </c>
      <c r="DG30" t="s">
        <v>1074</v>
      </c>
      <c r="DH30" t="str">
        <f>("5 days")</f>
        <v>5 days</v>
      </c>
      <c r="DI30" t="s">
        <v>1075</v>
      </c>
      <c r="DK30" t="str">
        <f>("Yes")</f>
        <v>Yes</v>
      </c>
      <c r="DL30" t="s">
        <v>1075</v>
      </c>
      <c r="DN30">
        <v>1</v>
      </c>
      <c r="DO30" t="s">
        <v>1075</v>
      </c>
      <c r="DQ30" t="str">
        <f>("Length of stay not specified")</f>
        <v>Length of stay not specified</v>
      </c>
      <c r="DT30">
        <v>0</v>
      </c>
      <c r="DW30" t="str">
        <f>("Warrant for removal, Writ of habere facias possessionem")</f>
        <v>Warrant for removal, Writ of habere facias possessionem</v>
      </c>
      <c r="DX30" t="s">
        <v>1076</v>
      </c>
      <c r="DZ30" t="str">
        <f>("Writ can be issued immediately")</f>
        <v>Writ can be issued immediately</v>
      </c>
      <c r="EA30" t="s">
        <v>1077</v>
      </c>
      <c r="EB30" t="s">
        <v>1078</v>
      </c>
      <c r="EC30" t="str">
        <f>("Circumstances that postpone not specified")</f>
        <v>Circumstances that postpone not specified</v>
      </c>
      <c r="EF30" t="str">
        <f>("Writ can be executed immediately after issuance")</f>
        <v>Writ can be executed immediately after issuance</v>
      </c>
      <c r="EG30" t="s">
        <v>1079</v>
      </c>
      <c r="EI30" t="str">
        <f>("County sheriff’s office, Constable, Marshal")</f>
        <v>County sheriff’s office, Constable, Marshal</v>
      </c>
      <c r="EJ30" t="s">
        <v>1080</v>
      </c>
      <c r="EK30" t="s">
        <v>1081</v>
      </c>
      <c r="EL30" t="str">
        <f>("Yes, if all back rent is paid")</f>
        <v>Yes, if all back rent is paid</v>
      </c>
      <c r="EM30" t="s">
        <v>1073</v>
      </c>
      <c r="EN30" t="s">
        <v>1082</v>
      </c>
      <c r="EO30" t="str">
        <f>("Immediately")</f>
        <v>Immediately</v>
      </c>
      <c r="EP30" t="s">
        <v>1083</v>
      </c>
      <c r="ER30" t="str">
        <f t="shared" si="13"/>
        <v>No</v>
      </c>
      <c r="EU30">
        <v>0</v>
      </c>
    </row>
    <row r="31" spans="1:167">
      <c r="A31" t="s">
        <v>1084</v>
      </c>
      <c r="B31" s="1">
        <v>44197</v>
      </c>
      <c r="C31" s="1">
        <v>44197</v>
      </c>
      <c r="D31">
        <v>1</v>
      </c>
      <c r="E31" t="s">
        <v>1085</v>
      </c>
      <c r="G31">
        <v>1</v>
      </c>
      <c r="H31" t="s">
        <v>1086</v>
      </c>
      <c r="J31" t="str">
        <f>("Residential landlords generally, Mobile/manufactured home landlords")</f>
        <v>Residential landlords generally, Mobile/manufactured home landlords</v>
      </c>
      <c r="K31" t="s">
        <v>1087</v>
      </c>
      <c r="M31">
        <v>1</v>
      </c>
      <c r="N31" t="s">
        <v>1086</v>
      </c>
      <c r="P31">
        <v>0</v>
      </c>
      <c r="V31" t="str">
        <f>("Nonpayment of rent, Breach, Criminal activity, Remaining on property after expiration of lease, Endangering property, Endangering another person")</f>
        <v>Nonpayment of rent, Breach, Criminal activity, Remaining on property after expiration of lease, Endangering property, Endangering another person</v>
      </c>
      <c r="W31" t="s">
        <v>1088</v>
      </c>
      <c r="Y31">
        <v>0</v>
      </c>
      <c r="AB31" t="str">
        <f>("Nonpayment of rent")</f>
        <v>Nonpayment of rent</v>
      </c>
      <c r="AC31" t="s">
        <v>1089</v>
      </c>
      <c r="AE31" t="str">
        <f>("Remedies not specified")</f>
        <v>Remedies not specified</v>
      </c>
      <c r="AH31" t="str">
        <f>("Waiver not specified")</f>
        <v>Waiver not specified</v>
      </c>
      <c r="AK31" t="str">
        <f>("Multiple protected classes under Federal Fair Housing Act, Tenant experienced domestic violence , Ancestry")</f>
        <v>Multiple protected classes under Federal Fair Housing Act, Tenant experienced domestic violence , Ancestry</v>
      </c>
      <c r="AL31" t="s">
        <v>1090</v>
      </c>
      <c r="AN31" t="str">
        <f>("No protection specified")</f>
        <v>No protection specified</v>
      </c>
      <c r="AQ31" t="str">
        <f t="shared" si="14"/>
        <v>No protection specified</v>
      </c>
      <c r="AT31" t="str">
        <f t="shared" si="15"/>
        <v xml:space="preserve">Yes, for evictions for nonpayment of rent , Yes, for evictions for reasons other than nonpayment of rent     </v>
      </c>
      <c r="AU31" t="s">
        <v>1091</v>
      </c>
      <c r="AV31" t="s">
        <v>301</v>
      </c>
      <c r="AW31" t="str">
        <f>("10 days")</f>
        <v>10 days</v>
      </c>
      <c r="AX31" t="s">
        <v>1092</v>
      </c>
      <c r="AZ31" t="str">
        <f>("5 days, 10 days, 30 days, 60 days")</f>
        <v>5 days, 10 days, 30 days, 60 days</v>
      </c>
      <c r="BA31" t="s">
        <v>1093</v>
      </c>
      <c r="BB31" t="s">
        <v>1094</v>
      </c>
      <c r="BC31" t="str">
        <f>("Required notice contents not specified")</f>
        <v>Required notice contents not specified</v>
      </c>
      <c r="BF31" t="str">
        <f>("Waiver provision not specified")</f>
        <v>Waiver provision not specified</v>
      </c>
      <c r="BI31">
        <v>1</v>
      </c>
      <c r="BJ31" t="s">
        <v>1095</v>
      </c>
      <c r="BK31" t="s">
        <v>1096</v>
      </c>
      <c r="BL31" t="str">
        <f>("10 days")</f>
        <v>10 days</v>
      </c>
      <c r="BM31" t="s">
        <v>1097</v>
      </c>
      <c r="BO31" t="str">
        <f>("$22")</f>
        <v>$22</v>
      </c>
      <c r="BP31" t="s">
        <v>1098</v>
      </c>
      <c r="BR31" t="str">
        <f>("Circuit court")</f>
        <v>Circuit court</v>
      </c>
      <c r="BS31" t="s">
        <v>1099</v>
      </c>
      <c r="BU31" t="str">
        <f>("Personal service, Mail, Personal service to suitable person other than defendant")</f>
        <v>Personal service, Mail, Personal service to suitable person other than defendant</v>
      </c>
      <c r="BV31" t="s">
        <v>1100</v>
      </c>
      <c r="BX31" t="str">
        <f>("Posting and mail")</f>
        <v>Posting and mail</v>
      </c>
      <c r="BY31" t="s">
        <v>1101</v>
      </c>
      <c r="CA31">
        <v>0</v>
      </c>
      <c r="CJ31" t="str">
        <f>("4 days")</f>
        <v>4 days</v>
      </c>
      <c r="CK31" t="s">
        <v>1102</v>
      </c>
      <c r="CL31" t="s">
        <v>1103</v>
      </c>
      <c r="CM31" t="str">
        <f>("What a tenant must do to respond")</f>
        <v>What a tenant must do to respond</v>
      </c>
      <c r="CN31" t="s">
        <v>1104</v>
      </c>
      <c r="CO31" t="s">
        <v>1105</v>
      </c>
      <c r="CP31" t="str">
        <f>("Tenant offers to pay back rent prior to the judgment")</f>
        <v>Tenant offers to pay back rent prior to the judgment</v>
      </c>
      <c r="CQ31" t="s">
        <v>1089</v>
      </c>
      <c r="CR31" t="s">
        <v>1106</v>
      </c>
      <c r="CS31">
        <v>1</v>
      </c>
      <c r="CT31" t="s">
        <v>1107</v>
      </c>
      <c r="CV31" t="str">
        <f>("Tenant experienced domestic violence, Tenant lawfully deducted costs from rent, Tenant was unaware of criminal activity")</f>
        <v>Tenant experienced domestic violence, Tenant lawfully deducted costs from rent, Tenant was unaware of criminal activity</v>
      </c>
      <c r="CW31" t="s">
        <v>1107</v>
      </c>
      <c r="CY31" t="str">
        <f t="shared" si="12"/>
        <v xml:space="preserve">Required landlord representation not specified </v>
      </c>
      <c r="DB31">
        <v>0</v>
      </c>
      <c r="DE31" t="str">
        <f>("Reason for requesting stay of writ issuance not specified ")</f>
        <v xml:space="preserve">Reason for requesting stay of writ issuance not specified </v>
      </c>
      <c r="DH31" t="str">
        <f>("10 days")</f>
        <v>10 days</v>
      </c>
      <c r="DI31" t="s">
        <v>1108</v>
      </c>
      <c r="DK31" t="str">
        <f>("Appeal bond requirement not specified")</f>
        <v>Appeal bond requirement not specified</v>
      </c>
      <c r="DN31">
        <v>1</v>
      </c>
      <c r="DO31" t="s">
        <v>1109</v>
      </c>
      <c r="DQ31" t="str">
        <f>("Duration of pending appeal")</f>
        <v>Duration of pending appeal</v>
      </c>
      <c r="DR31" t="s">
        <v>1109</v>
      </c>
      <c r="DT31">
        <v>1</v>
      </c>
      <c r="DU31" t="s">
        <v>1109</v>
      </c>
      <c r="DV31" t="s">
        <v>1110</v>
      </c>
      <c r="DW31" t="str">
        <f>("Execution")</f>
        <v>Execution</v>
      </c>
      <c r="DX31" t="s">
        <v>1111</v>
      </c>
      <c r="DZ31" t="str">
        <f>("Writ can be issued immediately")</f>
        <v>Writ can be issued immediately</v>
      </c>
      <c r="EA31" t="s">
        <v>1112</v>
      </c>
      <c r="EC31" t="str">
        <f>("Good cause, Completion of drug treatment program")</f>
        <v>Good cause, Completion of drug treatment program</v>
      </c>
      <c r="ED31" t="s">
        <v>1113</v>
      </c>
      <c r="EF31" t="str">
        <f>("Writ can be executed immediately after issuance")</f>
        <v>Writ can be executed immediately after issuance</v>
      </c>
      <c r="EG31" t="s">
        <v>1114</v>
      </c>
      <c r="EH31" t="s">
        <v>1115</v>
      </c>
      <c r="EI31" t="str">
        <f>("County sheriff’s office")</f>
        <v>County sheriff’s office</v>
      </c>
      <c r="EJ31" t="s">
        <v>1116</v>
      </c>
      <c r="EL31" t="str">
        <f>("Cancellation of writ not specified")</f>
        <v>Cancellation of writ not specified</v>
      </c>
      <c r="EN31" t="s">
        <v>1117</v>
      </c>
      <c r="EO31" t="str">
        <f>("Immediately")</f>
        <v>Immediately</v>
      </c>
      <c r="EP31" t="s">
        <v>1118</v>
      </c>
      <c r="ER31" t="str">
        <f t="shared" si="13"/>
        <v>No</v>
      </c>
      <c r="EU31">
        <v>0</v>
      </c>
    </row>
    <row r="32" spans="1:167">
      <c r="A32" t="s">
        <v>1119</v>
      </c>
      <c r="B32" s="1">
        <v>43009</v>
      </c>
      <c r="C32" s="1">
        <v>44197</v>
      </c>
      <c r="D32">
        <v>1</v>
      </c>
      <c r="E32" t="s">
        <v>1120</v>
      </c>
      <c r="G32">
        <v>1</v>
      </c>
      <c r="H32" t="s">
        <v>1121</v>
      </c>
      <c r="J32" t="str">
        <f>("Residential landlords generally, Mobile/manufactured home landlords")</f>
        <v>Residential landlords generally, Mobile/manufactured home landlords</v>
      </c>
      <c r="K32" t="s">
        <v>1121</v>
      </c>
      <c r="M32">
        <v>1</v>
      </c>
      <c r="N32" t="s">
        <v>1122</v>
      </c>
      <c r="P32">
        <v>0</v>
      </c>
      <c r="V32" t="s">
        <v>1123</v>
      </c>
      <c r="W32" t="s">
        <v>1124</v>
      </c>
      <c r="Y32">
        <v>0</v>
      </c>
      <c r="AB32" t="str">
        <f>("Nonpayment of rent, Breach, Statutory tenant obligations")</f>
        <v>Nonpayment of rent, Breach, Statutory tenant obligations</v>
      </c>
      <c r="AC32" t="s">
        <v>1125</v>
      </c>
      <c r="AE32" t="str">
        <f>("Damages, Attorney fees, Injunctive relief")</f>
        <v>Damages, Attorney fees, Injunctive relief</v>
      </c>
      <c r="AF32" t="s">
        <v>1126</v>
      </c>
      <c r="AH32" t="str">
        <f>("No")</f>
        <v>No</v>
      </c>
      <c r="AI32" t="s">
        <v>1127</v>
      </c>
      <c r="AK32" t="str">
        <f>("Multiple protected classes under Federal Fair Housing Act, Age, Marital status, Creed")</f>
        <v>Multiple protected classes under Federal Fair Housing Act, Age, Marital status, Creed</v>
      </c>
      <c r="AL32" t="s">
        <v>1128</v>
      </c>
      <c r="AN32" t="str">
        <f>("No protection specified")</f>
        <v>No protection specified</v>
      </c>
      <c r="AQ32" t="str">
        <f t="shared" si="14"/>
        <v>No protection specified</v>
      </c>
      <c r="AT32" t="str">
        <f t="shared" si="15"/>
        <v xml:space="preserve">Yes, for evictions for nonpayment of rent , Yes, for evictions for reasons other than nonpayment of rent     </v>
      </c>
      <c r="AU32" t="s">
        <v>1129</v>
      </c>
      <c r="AW32" t="str">
        <f>("3 days")</f>
        <v>3 days</v>
      </c>
      <c r="AX32" t="s">
        <v>1125</v>
      </c>
      <c r="AZ32" t="str">
        <f>("3 days, 5 days, 14 days, 30 days")</f>
        <v>3 days, 5 days, 14 days, 30 days</v>
      </c>
      <c r="BA32" t="s">
        <v>1130</v>
      </c>
      <c r="BB32" t="s">
        <v>1131</v>
      </c>
      <c r="BC32" t="str">
        <f>("Reason for eviction, Date rental agreement will terminate")</f>
        <v>Reason for eviction, Date rental agreement will terminate</v>
      </c>
      <c r="BD32" t="s">
        <v>1125</v>
      </c>
      <c r="BE32" t="s">
        <v>1132</v>
      </c>
      <c r="BF32" t="str">
        <f t="shared" ref="BF32:BF37" si="16">("No")</f>
        <v>No</v>
      </c>
      <c r="BG32" t="s">
        <v>1133</v>
      </c>
      <c r="BI32">
        <v>1</v>
      </c>
      <c r="BJ32" t="s">
        <v>1125</v>
      </c>
      <c r="BL32" t="str">
        <f>("3 days")</f>
        <v>3 days</v>
      </c>
      <c r="BM32" t="s">
        <v>1125</v>
      </c>
      <c r="BO32" t="str">
        <f>("Filing fee not specified")</f>
        <v>Filing fee not specified</v>
      </c>
      <c r="BR32" t="str">
        <f>("Municipal court, County court, District court, Justice of the Peace court")</f>
        <v>Municipal court, County court, District court, Justice of the Peace court</v>
      </c>
      <c r="BS32" t="s">
        <v>1134</v>
      </c>
      <c r="BU32" t="str">
        <f>("Personal service, Mail")</f>
        <v>Personal service, Mail</v>
      </c>
      <c r="BV32" t="s">
        <v>1135</v>
      </c>
      <c r="BX32" t="str">
        <f>("Publication and mail")</f>
        <v>Publication and mail</v>
      </c>
      <c r="BY32" t="s">
        <v>1136</v>
      </c>
      <c r="CA32">
        <v>1</v>
      </c>
      <c r="CB32" t="s">
        <v>1137</v>
      </c>
      <c r="CD32" t="str">
        <f>("Yes")</f>
        <v>Yes</v>
      </c>
      <c r="CE32" t="s">
        <v>1138</v>
      </c>
      <c r="CG32" t="str">
        <f>("Default judgment for landlord")</f>
        <v>Default judgment for landlord</v>
      </c>
      <c r="CH32" t="s">
        <v>1138</v>
      </c>
      <c r="CJ32" t="str">
        <f>("Minimum number of days not specified")</f>
        <v>Minimum number of days not specified</v>
      </c>
      <c r="CM32" t="str">
        <f>("Repercussions for failure to appear, What a tenant must do to respond")</f>
        <v>Repercussions for failure to appear, What a tenant must do to respond</v>
      </c>
      <c r="CN32" t="s">
        <v>1138</v>
      </c>
      <c r="CP32" t="str">
        <f>("Reasons requiring landlord to halt the eviction process not specified")</f>
        <v>Reasons requiring landlord to halt the eviction process not specified</v>
      </c>
      <c r="CR32" t="s">
        <v>1139</v>
      </c>
      <c r="CS32">
        <v>1</v>
      </c>
      <c r="CT32" t="s">
        <v>1140</v>
      </c>
      <c r="CV32" t="str">
        <f>("Landlord retaliation, Landlord refused to complete repairs, Landlord noncompliance with statutory duty, Property is uninhabitable")</f>
        <v>Landlord retaliation, Landlord refused to complete repairs, Landlord noncompliance with statutory duty, Property is uninhabitable</v>
      </c>
      <c r="CW32" t="s">
        <v>1141</v>
      </c>
      <c r="CY32" t="str">
        <f t="shared" si="12"/>
        <v xml:space="preserve">Required landlord representation not specified </v>
      </c>
      <c r="DB32">
        <v>0</v>
      </c>
      <c r="DE32" t="str">
        <f>("Reason for requesting stay of writ issuance not specified ")</f>
        <v xml:space="preserve">Reason for requesting stay of writ issuance not specified </v>
      </c>
      <c r="DG32" t="s">
        <v>1142</v>
      </c>
      <c r="DH32" t="str">
        <f>("30 days")</f>
        <v>30 days</v>
      </c>
      <c r="DI32" t="s">
        <v>1143</v>
      </c>
      <c r="DK32" t="str">
        <f>("Yes")</f>
        <v>Yes</v>
      </c>
      <c r="DL32" t="s">
        <v>1144</v>
      </c>
      <c r="DM32" t="s">
        <v>1145</v>
      </c>
      <c r="DN32">
        <v>1</v>
      </c>
      <c r="DO32" t="s">
        <v>1146</v>
      </c>
      <c r="DQ32" t="str">
        <f>("Length of stay not specified")</f>
        <v>Length of stay not specified</v>
      </c>
      <c r="DT32">
        <v>1</v>
      </c>
      <c r="DU32" t="s">
        <v>1146</v>
      </c>
      <c r="DV32" t="s">
        <v>1147</v>
      </c>
      <c r="DW32" t="str">
        <f>("Writ of possession")</f>
        <v>Writ of possession</v>
      </c>
      <c r="DX32" t="s">
        <v>1148</v>
      </c>
      <c r="DZ32" t="str">
        <f>("Minimum amount of time not specified")</f>
        <v>Minimum amount of time not specified</v>
      </c>
      <c r="EC32" t="str">
        <f>("Circumstances that postpone not specified")</f>
        <v>Circumstances that postpone not specified</v>
      </c>
      <c r="EF32" t="str">
        <f>("Minimum number of days not specified")</f>
        <v>Minimum number of days not specified</v>
      </c>
      <c r="EI32" t="str">
        <f>("Entity not specified")</f>
        <v>Entity not specified</v>
      </c>
      <c r="EL32" t="str">
        <f>("Cancellation of writ not specified")</f>
        <v>Cancellation of writ not specified</v>
      </c>
      <c r="EO32" t="str">
        <f>("Length of time not specified")</f>
        <v>Length of time not specified</v>
      </c>
      <c r="ER32" t="str">
        <f t="shared" si="13"/>
        <v>No</v>
      </c>
      <c r="EU32">
        <v>0</v>
      </c>
    </row>
    <row r="33" spans="1:168">
      <c r="A33" t="s">
        <v>1149</v>
      </c>
      <c r="B33" s="1">
        <v>44149</v>
      </c>
      <c r="C33" s="1">
        <v>44197</v>
      </c>
      <c r="D33">
        <v>1</v>
      </c>
      <c r="E33" t="s">
        <v>1150</v>
      </c>
      <c r="G33">
        <v>1</v>
      </c>
      <c r="H33" t="s">
        <v>1151</v>
      </c>
      <c r="J33" t="str">
        <f>("Residential landlords generally, Mobile/manufactured home landlords")</f>
        <v>Residential landlords generally, Mobile/manufactured home landlords</v>
      </c>
      <c r="K33" t="s">
        <v>1152</v>
      </c>
      <c r="M33">
        <v>1</v>
      </c>
      <c r="N33" t="s">
        <v>1153</v>
      </c>
      <c r="P33">
        <v>0</v>
      </c>
      <c r="V33" t="s">
        <v>1154</v>
      </c>
      <c r="W33" t="s">
        <v>1155</v>
      </c>
      <c r="Y33">
        <v>0</v>
      </c>
      <c r="AB33" t="str">
        <f>("Nonpayment of rent, Material breach , Nuisance activities, Statutory tenant obligations")</f>
        <v>Nonpayment of rent, Material breach , Nuisance activities, Statutory tenant obligations</v>
      </c>
      <c r="AC33" t="s">
        <v>1156</v>
      </c>
      <c r="AE33" t="str">
        <f>("Damages, Attorney fees, Injunctive relief")</f>
        <v>Damages, Attorney fees, Injunctive relief</v>
      </c>
      <c r="AF33" t="s">
        <v>1157</v>
      </c>
      <c r="AH33" t="str">
        <f>("Yes")</f>
        <v>Yes</v>
      </c>
      <c r="AI33" t="s">
        <v>1158</v>
      </c>
      <c r="AK33" t="str">
        <f>("Multiple protected classes under Federal Fair Housing Act")</f>
        <v>Multiple protected classes under Federal Fair Housing Act</v>
      </c>
      <c r="AL33" t="s">
        <v>1159</v>
      </c>
      <c r="AN33" t="str">
        <f>("No protection specified")</f>
        <v>No protection specified</v>
      </c>
      <c r="AQ33" t="str">
        <f t="shared" si="14"/>
        <v>No protection specified</v>
      </c>
      <c r="AT33" t="str">
        <f t="shared" si="15"/>
        <v xml:space="preserve">Yes, for evictions for nonpayment of rent , Yes, for evictions for reasons other than nonpayment of rent     </v>
      </c>
      <c r="AU33" t="s">
        <v>1160</v>
      </c>
      <c r="AW33" t="str">
        <f>("7 days")</f>
        <v>7 days</v>
      </c>
      <c r="AX33" t="s">
        <v>1161</v>
      </c>
      <c r="AZ33" t="str">
        <f>("5 days, 14 days, 30 days")</f>
        <v>5 days, 14 days, 30 days</v>
      </c>
      <c r="BA33" t="s">
        <v>1162</v>
      </c>
      <c r="BB33" t="s">
        <v>1163</v>
      </c>
      <c r="BC33" t="str">
        <f>("Reason for eviction, Date rental agreement will terminate")</f>
        <v>Reason for eviction, Date rental agreement will terminate</v>
      </c>
      <c r="BD33" t="s">
        <v>1161</v>
      </c>
      <c r="BF33" t="str">
        <f t="shared" si="16"/>
        <v>No</v>
      </c>
      <c r="BG33" t="s">
        <v>1164</v>
      </c>
      <c r="BI33">
        <v>1</v>
      </c>
      <c r="BJ33" t="s">
        <v>1161</v>
      </c>
      <c r="BL33" t="str">
        <f>("7 days")</f>
        <v>7 days</v>
      </c>
      <c r="BM33" t="s">
        <v>1161</v>
      </c>
      <c r="BO33" t="str">
        <f>("$20, $48")</f>
        <v>$20, $48</v>
      </c>
      <c r="BP33" t="s">
        <v>1165</v>
      </c>
      <c r="BQ33" t="s">
        <v>1166</v>
      </c>
      <c r="BR33" t="str">
        <f>("County court, District court")</f>
        <v>County court, District court</v>
      </c>
      <c r="BS33" t="s">
        <v>1167</v>
      </c>
      <c r="BU33" t="str">
        <f>("Personal service, Certified mail, Delivery by commercial carrier, Personal service to suitable person other than defendant")</f>
        <v>Personal service, Certified mail, Delivery by commercial carrier, Personal service to suitable person other than defendant</v>
      </c>
      <c r="BV33" t="s">
        <v>1168</v>
      </c>
      <c r="BX33" t="str">
        <f>("Posting and mail")</f>
        <v>Posting and mail</v>
      </c>
      <c r="BY33" t="s">
        <v>1169</v>
      </c>
      <c r="CA33">
        <v>0</v>
      </c>
      <c r="CJ33" t="str">
        <f>("10 days")</f>
        <v>10 days</v>
      </c>
      <c r="CK33" t="s">
        <v>1170</v>
      </c>
      <c r="CM33" t="str">
        <f>("Reason for eviction, Repercussions for failure to appear")</f>
        <v>Reason for eviction, Repercussions for failure to appear</v>
      </c>
      <c r="CN33" t="s">
        <v>1171</v>
      </c>
      <c r="CP33" t="str">
        <f>("Reasons requiring landlord to halt the eviction process not specified")</f>
        <v>Reasons requiring landlord to halt the eviction process not specified</v>
      </c>
      <c r="CS33">
        <v>1</v>
      </c>
      <c r="CT33" t="s">
        <v>1172</v>
      </c>
      <c r="CV33" t="str">
        <f>("Landlord retaliation, Landlord refused to complete repairs, Landlord noncompliance with statutory duty, Landlord committed breach, Tenant was unaware of criminal activity")</f>
        <v>Landlord retaliation, Landlord refused to complete repairs, Landlord noncompliance with statutory duty, Landlord committed breach, Tenant was unaware of criminal activity</v>
      </c>
      <c r="CW33" t="s">
        <v>1173</v>
      </c>
      <c r="CY33" t="str">
        <f t="shared" si="12"/>
        <v xml:space="preserve">Required landlord representation not specified </v>
      </c>
      <c r="DB33">
        <v>0</v>
      </c>
      <c r="DE33" t="str">
        <f>("Reason for requesting stay of writ issuance not specified ")</f>
        <v xml:space="preserve">Reason for requesting stay of writ issuance not specified </v>
      </c>
      <c r="DH33" t="str">
        <f>("30 days")</f>
        <v>30 days</v>
      </c>
      <c r="DI33" t="s">
        <v>1174</v>
      </c>
      <c r="DK33" t="str">
        <f>("Yes")</f>
        <v>Yes</v>
      </c>
      <c r="DL33" t="s">
        <v>1175</v>
      </c>
      <c r="DN33">
        <v>1</v>
      </c>
      <c r="DO33" t="s">
        <v>1176</v>
      </c>
      <c r="DQ33" t="str">
        <f>("Duration of pending appeal")</f>
        <v>Duration of pending appeal</v>
      </c>
      <c r="DR33" t="s">
        <v>1176</v>
      </c>
      <c r="DT33">
        <v>1</v>
      </c>
      <c r="DU33" t="s">
        <v>1176</v>
      </c>
      <c r="DV33" t="s">
        <v>1177</v>
      </c>
      <c r="DW33" t="str">
        <f>("Writ of restitution")</f>
        <v>Writ of restitution</v>
      </c>
      <c r="DX33" t="s">
        <v>1178</v>
      </c>
      <c r="DZ33" t="str">
        <f>("Minimum amount of time not specified")</f>
        <v>Minimum amount of time not specified</v>
      </c>
      <c r="EC33" t="str">
        <f>("Circumstances that postpone not specified")</f>
        <v>Circumstances that postpone not specified</v>
      </c>
      <c r="EF33" t="str">
        <f>("Writ can be executed immediately after issuance")</f>
        <v>Writ can be executed immediately after issuance</v>
      </c>
      <c r="EG33" t="s">
        <v>1178</v>
      </c>
      <c r="EI33" t="str">
        <f>("County sheriff’s office, Constable")</f>
        <v>County sheriff’s office, Constable</v>
      </c>
      <c r="EJ33" t="s">
        <v>1178</v>
      </c>
      <c r="EL33" t="str">
        <f>("Cancellation of writ not specified")</f>
        <v>Cancellation of writ not specified</v>
      </c>
      <c r="EO33" t="str">
        <f>("7 days")</f>
        <v>7 days</v>
      </c>
      <c r="EP33" t="s">
        <v>1179</v>
      </c>
      <c r="EQ33" t="s">
        <v>1180</v>
      </c>
      <c r="ER33" t="str">
        <f t="shared" si="13"/>
        <v>No</v>
      </c>
      <c r="EU33">
        <v>0</v>
      </c>
    </row>
    <row r="34" spans="1:168">
      <c r="A34" t="s">
        <v>1181</v>
      </c>
      <c r="B34" s="1">
        <v>44119</v>
      </c>
      <c r="C34" s="1">
        <v>44197</v>
      </c>
      <c r="D34">
        <v>1</v>
      </c>
      <c r="E34" t="s">
        <v>1182</v>
      </c>
      <c r="G34">
        <v>1</v>
      </c>
      <c r="H34" t="s">
        <v>1183</v>
      </c>
      <c r="J34" t="str">
        <f>("Residential landlords generally, Mobile/manufactured home landlords")</f>
        <v>Residential landlords generally, Mobile/manufactured home landlords</v>
      </c>
      <c r="K34" t="s">
        <v>1183</v>
      </c>
      <c r="M34">
        <v>1</v>
      </c>
      <c r="N34" t="s">
        <v>1184</v>
      </c>
      <c r="P34">
        <v>0</v>
      </c>
      <c r="V34" t="str">
        <f>("Nonpayment of rent, Breach, Criminal activity, Nuisance activity, Property is uninhabitable, Remaining on property after expiration of lease, Statutory tenant obligations, Waste")</f>
        <v>Nonpayment of rent, Breach, Criminal activity, Nuisance activity, Property is uninhabitable, Remaining on property after expiration of lease, Statutory tenant obligations, Waste</v>
      </c>
      <c r="W34" t="s">
        <v>1185</v>
      </c>
      <c r="Y34">
        <v>0</v>
      </c>
      <c r="AB34" t="str">
        <f>("Nonpayment of rent, Breach")</f>
        <v>Nonpayment of rent, Breach</v>
      </c>
      <c r="AC34" t="s">
        <v>1186</v>
      </c>
      <c r="AD34" t="s">
        <v>1187</v>
      </c>
      <c r="AE34" t="str">
        <f>("Damages, Injunctive relief")</f>
        <v>Damages, Injunctive relief</v>
      </c>
      <c r="AF34" t="s">
        <v>1188</v>
      </c>
      <c r="AH34" t="str">
        <f>("Waiver not specified")</f>
        <v>Waiver not specified</v>
      </c>
      <c r="AK34" t="str">
        <f>("Multiple protected classes under Federal Fair Housing Act, Tenant experienced domestic violence , Sexual orientation, Gender identity, Ancestry, Calls for emergency assistance")</f>
        <v>Multiple protected classes under Federal Fair Housing Act, Tenant experienced domestic violence , Sexual orientation, Gender identity, Ancestry, Calls for emergency assistance</v>
      </c>
      <c r="AL34" t="s">
        <v>1189</v>
      </c>
      <c r="AN34" t="str">
        <f>("No protection specified")</f>
        <v>No protection specified</v>
      </c>
      <c r="AQ34" t="str">
        <f t="shared" si="14"/>
        <v>No protection specified</v>
      </c>
      <c r="AT34" t="str">
        <f t="shared" si="15"/>
        <v xml:space="preserve">Yes, for evictions for nonpayment of rent , Yes, for evictions for reasons other than nonpayment of rent     </v>
      </c>
      <c r="AU34" t="s">
        <v>1185</v>
      </c>
      <c r="AW34" t="str">
        <f>("7 days")</f>
        <v>7 days</v>
      </c>
      <c r="AX34" t="s">
        <v>1190</v>
      </c>
      <c r="AZ34" t="str">
        <f>("3 days, 5 days, 30 days")</f>
        <v>3 days, 5 days, 30 days</v>
      </c>
      <c r="BA34" t="s">
        <v>1191</v>
      </c>
      <c r="BB34" t="s">
        <v>1192</v>
      </c>
      <c r="BC34" t="str">
        <f>("Reason for eviction, How to cure, Repercussions for failure to cure, Information on rights")</f>
        <v>Reason for eviction, How to cure, Repercussions for failure to cure, Information on rights</v>
      </c>
      <c r="BD34" t="s">
        <v>1193</v>
      </c>
      <c r="BE34" t="s">
        <v>1194</v>
      </c>
      <c r="BF34" t="str">
        <f t="shared" si="16"/>
        <v>No</v>
      </c>
      <c r="BG34" t="s">
        <v>1195</v>
      </c>
      <c r="BI34">
        <v>1</v>
      </c>
      <c r="BJ34" t="s">
        <v>1190</v>
      </c>
      <c r="BL34" t="str">
        <f>("7 days")</f>
        <v>7 days</v>
      </c>
      <c r="BM34" t="s">
        <v>1190</v>
      </c>
      <c r="BO34" t="str">
        <f>("$56")</f>
        <v>$56</v>
      </c>
      <c r="BP34" t="s">
        <v>1196</v>
      </c>
      <c r="BQ34" t="s">
        <v>1197</v>
      </c>
      <c r="BR34" t="str">
        <f>("District court, Justice of the Peace court")</f>
        <v>District court, Justice of the Peace court</v>
      </c>
      <c r="BS34" t="s">
        <v>1198</v>
      </c>
      <c r="BU34" t="str">
        <f>("Personal service, Personal service to suitable person other than defendant")</f>
        <v>Personal service, Personal service to suitable person other than defendant</v>
      </c>
      <c r="BV34" t="s">
        <v>1199</v>
      </c>
      <c r="BW34" t="s">
        <v>1200</v>
      </c>
      <c r="BX34" t="str">
        <f>("Publication, Posting and mail, Personal service to suitable person other than defendant and mail")</f>
        <v>Publication, Posting and mail, Personal service to suitable person other than defendant and mail</v>
      </c>
      <c r="BY34" t="s">
        <v>1199</v>
      </c>
      <c r="BZ34" t="s">
        <v>1201</v>
      </c>
      <c r="CA34">
        <v>1</v>
      </c>
      <c r="CB34" t="s">
        <v>1202</v>
      </c>
      <c r="CC34" t="s">
        <v>1203</v>
      </c>
      <c r="CD34" t="str">
        <f>("Yes")</f>
        <v>Yes</v>
      </c>
      <c r="CE34" t="s">
        <v>1204</v>
      </c>
      <c r="CG34" t="str">
        <f>("Default judgment for landlord")</f>
        <v>Default judgment for landlord</v>
      </c>
      <c r="CH34" t="s">
        <v>1198</v>
      </c>
      <c r="CI34" t="s">
        <v>1205</v>
      </c>
      <c r="CJ34" t="str">
        <f>("10 days")</f>
        <v>10 days</v>
      </c>
      <c r="CK34" t="s">
        <v>1206</v>
      </c>
      <c r="CL34" t="s">
        <v>1207</v>
      </c>
      <c r="CM34" t="str">
        <f>("Repercussions for failure to appear, What a tenant must do to respond")</f>
        <v>Repercussions for failure to appear, What a tenant must do to respond</v>
      </c>
      <c r="CN34" t="s">
        <v>1208</v>
      </c>
      <c r="CO34" t="s">
        <v>1209</v>
      </c>
      <c r="CP34" t="str">
        <f>("Reasons requiring landlord to halt the eviction process not specified")</f>
        <v>Reasons requiring landlord to halt the eviction process not specified</v>
      </c>
      <c r="CS34">
        <v>1</v>
      </c>
      <c r="CT34" t="s">
        <v>1210</v>
      </c>
      <c r="CV34" t="s">
        <v>1211</v>
      </c>
      <c r="CW34" t="s">
        <v>1212</v>
      </c>
      <c r="CX34" t="s">
        <v>1213</v>
      </c>
      <c r="CY34" t="str">
        <f t="shared" si="12"/>
        <v xml:space="preserve">Required landlord representation not specified </v>
      </c>
      <c r="DB34">
        <v>0</v>
      </c>
      <c r="DE34" t="str">
        <f>("Reason for requesting stay of writ issuance not specified ")</f>
        <v xml:space="preserve">Reason for requesting stay of writ issuance not specified </v>
      </c>
      <c r="DH34" t="str">
        <f>("10 days")</f>
        <v>10 days</v>
      </c>
      <c r="DI34" t="s">
        <v>1214</v>
      </c>
      <c r="DK34" t="str">
        <f>("Appeal bond requirement not specified")</f>
        <v>Appeal bond requirement not specified</v>
      </c>
      <c r="DN34">
        <v>1</v>
      </c>
      <c r="DO34" t="s">
        <v>1215</v>
      </c>
      <c r="DQ34" t="str">
        <f>("Length of stay not specified")</f>
        <v>Length of stay not specified</v>
      </c>
      <c r="DT34">
        <v>1</v>
      </c>
      <c r="DU34" t="s">
        <v>1216</v>
      </c>
      <c r="DV34" t="s">
        <v>1217</v>
      </c>
      <c r="DW34" t="str">
        <f>("Writ of restitution, Summary order for removal")</f>
        <v>Writ of restitution, Summary order for removal</v>
      </c>
      <c r="DX34" t="s">
        <v>1218</v>
      </c>
      <c r="DZ34" t="str">
        <f>("Writ can be issued immediately")</f>
        <v>Writ can be issued immediately</v>
      </c>
      <c r="EA34" t="s">
        <v>1219</v>
      </c>
      <c r="EB34" t="s">
        <v>1220</v>
      </c>
      <c r="EC34" t="str">
        <f>("Circumstances that postpone not specified")</f>
        <v>Circumstances that postpone not specified</v>
      </c>
      <c r="EF34" t="str">
        <f>("1 day")</f>
        <v>1 day</v>
      </c>
      <c r="EG34" t="s">
        <v>1198</v>
      </c>
      <c r="EH34" t="s">
        <v>1221</v>
      </c>
      <c r="EI34" t="str">
        <f>("County sheriff’s office, Constable")</f>
        <v>County sheriff’s office, Constable</v>
      </c>
      <c r="EJ34" t="s">
        <v>1222</v>
      </c>
      <c r="EL34" t="str">
        <f>("Yes, if all back rent is paid")</f>
        <v>Yes, if all back rent is paid</v>
      </c>
      <c r="EM34" t="s">
        <v>1219</v>
      </c>
      <c r="EO34" t="str">
        <f>("Length of time not specified")</f>
        <v>Length of time not specified</v>
      </c>
      <c r="ER34" t="str">
        <f>("Yes, mediation is required sometimes")</f>
        <v>Yes, mediation is required sometimes</v>
      </c>
      <c r="ES34" t="s">
        <v>1223</v>
      </c>
      <c r="ET34" t="s">
        <v>1224</v>
      </c>
      <c r="EU34">
        <v>1</v>
      </c>
      <c r="EV34" t="s">
        <v>1182</v>
      </c>
      <c r="EX34" t="str">
        <f>("Sealing of records, Expungement of records")</f>
        <v>Sealing of records, Expungement of records</v>
      </c>
      <c r="EY34" t="s">
        <v>1182</v>
      </c>
      <c r="FA34">
        <v>1</v>
      </c>
      <c r="FB34" t="s">
        <v>1182</v>
      </c>
      <c r="FD34" t="str">
        <f>("At time of judgment, 10 days after judgment")</f>
        <v>At time of judgment, 10 days after judgment</v>
      </c>
      <c r="FE34" t="s">
        <v>1182</v>
      </c>
      <c r="FF34" t="s">
        <v>1225</v>
      </c>
      <c r="FG34" t="str">
        <f>("Judgment for tenant, Dismissal of case ")</f>
        <v xml:space="preserve">Judgment for tenant, Dismissal of case </v>
      </c>
      <c r="FH34" t="s">
        <v>1182</v>
      </c>
      <c r="FI34" t="s">
        <v>1226</v>
      </c>
      <c r="FJ34">
        <v>1</v>
      </c>
      <c r="FK34" t="s">
        <v>1182</v>
      </c>
    </row>
    <row r="35" spans="1:168">
      <c r="A35" t="s">
        <v>1227</v>
      </c>
      <c r="B35" s="1">
        <v>44197</v>
      </c>
      <c r="C35" s="1">
        <v>44197</v>
      </c>
      <c r="D35">
        <v>1</v>
      </c>
      <c r="E35" t="s">
        <v>1228</v>
      </c>
      <c r="G35">
        <v>1</v>
      </c>
      <c r="H35" t="s">
        <v>1229</v>
      </c>
      <c r="J35" t="str">
        <f>("Residential landlords generally, Landlords with minimal rental properties, Mobile/manufactured home landlords")</f>
        <v>Residential landlords generally, Landlords with minimal rental properties, Mobile/manufactured home landlords</v>
      </c>
      <c r="K35" t="s">
        <v>1229</v>
      </c>
      <c r="M35">
        <v>1</v>
      </c>
      <c r="N35" t="s">
        <v>1230</v>
      </c>
      <c r="P35">
        <v>0</v>
      </c>
      <c r="V35" t="str">
        <f>("Nonpayment of rent, Material breach , Removal of unit from market, Substantial damage to property, Endangering another person, Refusal of new lease terms, Committing domestic violence")</f>
        <v>Nonpayment of rent, Material breach , Removal of unit from market, Substantial damage to property, Endangering another person, Refusal of new lease terms, Committing domestic violence</v>
      </c>
      <c r="W35" t="s">
        <v>1231</v>
      </c>
      <c r="Y35">
        <v>1</v>
      </c>
      <c r="Z35" t="s">
        <v>1232</v>
      </c>
      <c r="AB35" t="str">
        <f>("Nonpayment of rent")</f>
        <v>Nonpayment of rent</v>
      </c>
      <c r="AC35" t="s">
        <v>1233</v>
      </c>
      <c r="AD35" t="s">
        <v>1234</v>
      </c>
      <c r="AE35" t="str">
        <f>("Damages, Attorney fees, Injunctive relief")</f>
        <v>Damages, Attorney fees, Injunctive relief</v>
      </c>
      <c r="AF35" t="s">
        <v>1235</v>
      </c>
      <c r="AG35" t="s">
        <v>1236</v>
      </c>
      <c r="AH35" t="str">
        <f>("No")</f>
        <v>No</v>
      </c>
      <c r="AI35" t="s">
        <v>1237</v>
      </c>
      <c r="AK35" t="str">
        <f>("Multiple protected classes under Federal Fair Housing Act, Tenant experienced domestic violence , Age, Marital status, Sexual orientation, Gender identity")</f>
        <v>Multiple protected classes under Federal Fair Housing Act, Tenant experienced domestic violence , Age, Marital status, Sexual orientation, Gender identity</v>
      </c>
      <c r="AL35" t="s">
        <v>1238</v>
      </c>
      <c r="AM35" t="s">
        <v>1239</v>
      </c>
      <c r="AN35" t="str">
        <f>("Extended notices, Tenants’ rights to purchase first, Continuing landlord's lease obligations, Just cause for eviction")</f>
        <v>Extended notices, Tenants’ rights to purchase first, Continuing landlord's lease obligations, Just cause for eviction</v>
      </c>
      <c r="AO35" t="s">
        <v>1240</v>
      </c>
      <c r="AP35" t="s">
        <v>1241</v>
      </c>
      <c r="AQ35" t="str">
        <f t="shared" si="14"/>
        <v>No protection specified</v>
      </c>
      <c r="AT35" t="str">
        <f t="shared" si="15"/>
        <v xml:space="preserve">Yes, for evictions for nonpayment of rent , Yes, for evictions for reasons other than nonpayment of rent     </v>
      </c>
      <c r="AU35" t="s">
        <v>1242</v>
      </c>
      <c r="AW35" t="str">
        <f>("7 days")</f>
        <v>7 days</v>
      </c>
      <c r="AX35" t="s">
        <v>1243</v>
      </c>
      <c r="AZ35" t="str">
        <f>("7 days, 30 days, 270 days")</f>
        <v>7 days, 30 days, 270 days</v>
      </c>
      <c r="BA35" t="s">
        <v>1244</v>
      </c>
      <c r="BB35" t="s">
        <v>1245</v>
      </c>
      <c r="BC35" t="str">
        <f>("Reason for eviction, How to cure")</f>
        <v>Reason for eviction, How to cure</v>
      </c>
      <c r="BD35" t="s">
        <v>1243</v>
      </c>
      <c r="BE35" t="s">
        <v>1246</v>
      </c>
      <c r="BF35" t="str">
        <f t="shared" si="16"/>
        <v>No</v>
      </c>
      <c r="BG35" t="s">
        <v>1247</v>
      </c>
      <c r="BI35">
        <v>1</v>
      </c>
      <c r="BJ35" t="s">
        <v>1243</v>
      </c>
      <c r="BL35" t="str">
        <f>("7 days")</f>
        <v>7 days</v>
      </c>
      <c r="BM35" t="s">
        <v>1243</v>
      </c>
      <c r="BO35" t="str">
        <f>("$125")</f>
        <v>$125</v>
      </c>
      <c r="BP35" t="s">
        <v>1248</v>
      </c>
      <c r="BR35" t="str">
        <f>("District court")</f>
        <v>District court</v>
      </c>
      <c r="BS35" t="s">
        <v>1237</v>
      </c>
      <c r="BU35" t="str">
        <f>("Personal service, Posting")</f>
        <v>Personal service, Posting</v>
      </c>
      <c r="BV35" t="s">
        <v>1249</v>
      </c>
      <c r="BX35" t="str">
        <f>("Secondary methods of service not specified")</f>
        <v>Secondary methods of service not specified</v>
      </c>
      <c r="CA35">
        <v>1</v>
      </c>
      <c r="CB35" t="s">
        <v>1250</v>
      </c>
      <c r="CD35" t="str">
        <f>("Yes")</f>
        <v>Yes</v>
      </c>
      <c r="CE35" t="s">
        <v>1250</v>
      </c>
      <c r="CG35" t="str">
        <f>("Default judgment for landlord")</f>
        <v>Default judgment for landlord</v>
      </c>
      <c r="CH35" t="s">
        <v>1250</v>
      </c>
      <c r="CJ35" t="str">
        <f>("Minimum number of days not specified")</f>
        <v>Minimum number of days not specified</v>
      </c>
      <c r="CL35" t="s">
        <v>1251</v>
      </c>
      <c r="CM35" t="str">
        <f>("Repercussions for failure to appear, What a tenant must do to respond, Information on appeal process")</f>
        <v>Repercussions for failure to appear, What a tenant must do to respond, Information on appeal process</v>
      </c>
      <c r="CN35" t="s">
        <v>1237</v>
      </c>
      <c r="CP35" t="str">
        <f>("Reasons requiring landlord to halt the eviction process not specified")</f>
        <v>Reasons requiring landlord to halt the eviction process not specified</v>
      </c>
      <c r="CS35">
        <v>1</v>
      </c>
      <c r="CT35" t="s">
        <v>1252</v>
      </c>
      <c r="CV35" t="str">
        <f>("Landlord retaliation, Tenant experienced domestic violence, Property is uninhabitable, Tenant lawfully deducted costs from rent, Landlord refused voucher")</f>
        <v>Landlord retaliation, Tenant experienced domestic violence, Property is uninhabitable, Tenant lawfully deducted costs from rent, Landlord refused voucher</v>
      </c>
      <c r="CW35" t="s">
        <v>1253</v>
      </c>
      <c r="CX35" t="s">
        <v>1254</v>
      </c>
      <c r="CY35" t="str">
        <f t="shared" si="12"/>
        <v xml:space="preserve">Required landlord representation not specified </v>
      </c>
      <c r="DB35">
        <v>0</v>
      </c>
      <c r="DE35" t="str">
        <f>("Request more time to pay rent, Good cause")</f>
        <v>Request more time to pay rent, Good cause</v>
      </c>
      <c r="DF35" t="s">
        <v>1255</v>
      </c>
      <c r="DG35" t="s">
        <v>1256</v>
      </c>
      <c r="DH35" t="str">
        <f>("7 days")</f>
        <v>7 days</v>
      </c>
      <c r="DI35" t="s">
        <v>1257</v>
      </c>
      <c r="DJ35" t="s">
        <v>1258</v>
      </c>
      <c r="DK35" t="str">
        <f>("Yes")</f>
        <v>Yes</v>
      </c>
      <c r="DL35" t="s">
        <v>1237</v>
      </c>
      <c r="DN35">
        <v>1</v>
      </c>
      <c r="DO35" t="s">
        <v>1259</v>
      </c>
      <c r="DQ35" t="str">
        <f>("Duration of pending appeal")</f>
        <v>Duration of pending appeal</v>
      </c>
      <c r="DR35" t="s">
        <v>1259</v>
      </c>
      <c r="DT35">
        <v>0</v>
      </c>
      <c r="DW35" t="str">
        <f>("Writ of possession")</f>
        <v>Writ of possession</v>
      </c>
      <c r="DX35" t="s">
        <v>1260</v>
      </c>
      <c r="DZ35" t="str">
        <f>("5 days")</f>
        <v>5 days</v>
      </c>
      <c r="EA35" t="s">
        <v>1261</v>
      </c>
      <c r="EB35" t="s">
        <v>1262</v>
      </c>
      <c r="EC35" t="str">
        <f>("Circumstances that postpone not specified")</f>
        <v>Circumstances that postpone not specified</v>
      </c>
      <c r="EF35" t="str">
        <f>("Minimum number of days not specified")</f>
        <v>Minimum number of days not specified</v>
      </c>
      <c r="EI35" t="str">
        <f>("County sheriff’s office")</f>
        <v>County sheriff’s office</v>
      </c>
      <c r="EJ35" t="s">
        <v>1260</v>
      </c>
      <c r="EL35" t="str">
        <f>("Cancellation of writ not specified")</f>
        <v>Cancellation of writ not specified</v>
      </c>
      <c r="EO35" t="str">
        <f>("7 days")</f>
        <v>7 days</v>
      </c>
      <c r="EP35" t="s">
        <v>1263</v>
      </c>
      <c r="ER35" t="str">
        <f t="shared" ref="ER35:ER44" si="17">("No")</f>
        <v>No</v>
      </c>
      <c r="EU35">
        <v>0</v>
      </c>
    </row>
    <row r="36" spans="1:168">
      <c r="A36" t="s">
        <v>1264</v>
      </c>
      <c r="B36" s="1">
        <v>44186</v>
      </c>
      <c r="C36" s="1">
        <v>44197</v>
      </c>
      <c r="D36">
        <v>1</v>
      </c>
      <c r="E36" t="s">
        <v>1265</v>
      </c>
      <c r="G36">
        <v>1</v>
      </c>
      <c r="H36" t="s">
        <v>1266</v>
      </c>
      <c r="J36" t="str">
        <f>("Residential landlords generally, Corporate landlords, Landlords with minimal rental properties, Mobile/manufactured home landlords")</f>
        <v>Residential landlords generally, Corporate landlords, Landlords with minimal rental properties, Mobile/manufactured home landlords</v>
      </c>
      <c r="K36" t="s">
        <v>1267</v>
      </c>
      <c r="M36">
        <v>1</v>
      </c>
      <c r="N36" t="s">
        <v>1268</v>
      </c>
      <c r="P36">
        <v>0</v>
      </c>
      <c r="V36" t="str">
        <f>("Nonpayment of rent, Material breach , Criminal activity, Nuisance activity, Personal use of owner, Removal of unit from market, Substantial damage to property, Refusal of new lease terms")</f>
        <v>Nonpayment of rent, Material breach , Criminal activity, Nuisance activity, Personal use of owner, Removal of unit from market, Substantial damage to property, Refusal of new lease terms</v>
      </c>
      <c r="W36" t="s">
        <v>1269</v>
      </c>
      <c r="X36" t="s">
        <v>1270</v>
      </c>
      <c r="Y36">
        <v>1</v>
      </c>
      <c r="Z36" t="s">
        <v>1271</v>
      </c>
      <c r="AB36" t="str">
        <f>("Nonpayment of rent, Material breach , Nuisance activities")</f>
        <v>Nonpayment of rent, Material breach , Nuisance activities</v>
      </c>
      <c r="AC36" t="s">
        <v>1272</v>
      </c>
      <c r="AE36" t="str">
        <f>("Damages, Attorney fees")</f>
        <v>Damages, Attorney fees</v>
      </c>
      <c r="AF36" t="s">
        <v>1273</v>
      </c>
      <c r="AH36" t="str">
        <f t="shared" ref="AH36:AH43" si="18">("Waiver not specified")</f>
        <v>Waiver not specified</v>
      </c>
      <c r="AK36" t="str">
        <f>("Multiple protected classes under Federal Fair Housing Act, Age, Source of income, Marital status, Sexual orientation, Gender identity, Military status, Ancestry, Creed")</f>
        <v>Multiple protected classes under Federal Fair Housing Act, Age, Source of income, Marital status, Sexual orientation, Gender identity, Military status, Ancestry, Creed</v>
      </c>
      <c r="AL36" t="s">
        <v>1274</v>
      </c>
      <c r="AN36" t="str">
        <f>("Assistance with relocation costs, Tenants’ rights to purchase first")</f>
        <v>Assistance with relocation costs, Tenants’ rights to purchase first</v>
      </c>
      <c r="AO36" t="s">
        <v>1275</v>
      </c>
      <c r="AP36" t="s">
        <v>1276</v>
      </c>
      <c r="AQ36" t="str">
        <f>("Just cause for eviction, Continuing landlord's lease obligation")</f>
        <v>Just cause for eviction, Continuing landlord's lease obligation</v>
      </c>
      <c r="AR36" t="s">
        <v>1277</v>
      </c>
      <c r="AS36" t="s">
        <v>1270</v>
      </c>
      <c r="AT36" t="str">
        <f>("Yes, for evictions for reasons other than nonpayment of rent     ")</f>
        <v xml:space="preserve">Yes, for evictions for reasons other than nonpayment of rent     </v>
      </c>
      <c r="AU36" t="s">
        <v>1278</v>
      </c>
      <c r="AV36" t="s">
        <v>1279</v>
      </c>
      <c r="AW36" t="str">
        <f>("Landlord not required to give notice if evicting for nonpayment")</f>
        <v>Landlord not required to give notice if evicting for nonpayment</v>
      </c>
      <c r="AX36" t="s">
        <v>1280</v>
      </c>
      <c r="AY36" t="s">
        <v>1281</v>
      </c>
      <c r="AZ36" t="str">
        <f>("3 days, 30 days, 90 days, 18 months, 36 months")</f>
        <v>3 days, 30 days, 90 days, 18 months, 36 months</v>
      </c>
      <c r="BA36" t="s">
        <v>1282</v>
      </c>
      <c r="BB36" t="s">
        <v>1283</v>
      </c>
      <c r="BC36" t="str">
        <f>("Reason for eviction, Information on rights")</f>
        <v>Reason for eviction, Information on rights</v>
      </c>
      <c r="BD36" t="s">
        <v>1284</v>
      </c>
      <c r="BE36" t="s">
        <v>1285</v>
      </c>
      <c r="BF36" t="str">
        <f t="shared" si="16"/>
        <v>No</v>
      </c>
      <c r="BG36" t="s">
        <v>1286</v>
      </c>
      <c r="BI36">
        <v>0</v>
      </c>
      <c r="BK36" t="s">
        <v>1281</v>
      </c>
      <c r="BO36" t="str">
        <f>("$25")</f>
        <v>$25</v>
      </c>
      <c r="BP36" t="s">
        <v>1287</v>
      </c>
      <c r="BR36" t="str">
        <f>("Superior court, Housing court")</f>
        <v>Superior court, Housing court</v>
      </c>
      <c r="BS36" t="s">
        <v>1288</v>
      </c>
      <c r="BU36" t="str">
        <f>("Personal service and mail, Personal service to suitable person other than defendant and mail")</f>
        <v>Personal service and mail, Personal service to suitable person other than defendant and mail</v>
      </c>
      <c r="BV36" t="s">
        <v>1289</v>
      </c>
      <c r="BX36" t="str">
        <f>("Posting, Certified mail and regular mail")</f>
        <v>Posting, Certified mail and regular mail</v>
      </c>
      <c r="BY36" t="s">
        <v>1290</v>
      </c>
      <c r="CA36">
        <v>0</v>
      </c>
      <c r="CJ36" t="str">
        <f>("Minimum number of days not specified")</f>
        <v>Minimum number of days not specified</v>
      </c>
      <c r="CM36" t="str">
        <f>("Items required on the summons not specified")</f>
        <v>Items required on the summons not specified</v>
      </c>
      <c r="CP36" t="str">
        <f>("Tenant offers to pay back rent prior to the judgment")</f>
        <v>Tenant offers to pay back rent prior to the judgment</v>
      </c>
      <c r="CQ36" t="s">
        <v>1291</v>
      </c>
      <c r="CS36">
        <v>1</v>
      </c>
      <c r="CT36" t="s">
        <v>1292</v>
      </c>
      <c r="CV36" t="str">
        <f>("Landlord retaliation")</f>
        <v>Landlord retaliation</v>
      </c>
      <c r="CW36" t="s">
        <v>1293</v>
      </c>
      <c r="CY36" t="str">
        <f>("Corporate landlords ")</f>
        <v xml:space="preserve">Corporate landlords </v>
      </c>
      <c r="CZ36" t="s">
        <v>1294</v>
      </c>
      <c r="DB36">
        <v>0</v>
      </c>
      <c r="DE36" t="str">
        <f>("Request more time to relocate")</f>
        <v>Request more time to relocate</v>
      </c>
      <c r="DF36" t="s">
        <v>1295</v>
      </c>
      <c r="DH36" t="str">
        <f>("Appeal procedure not specified")</f>
        <v>Appeal procedure not specified</v>
      </c>
      <c r="DK36" t="str">
        <f>("Yes")</f>
        <v>Yes</v>
      </c>
      <c r="DL36" t="s">
        <v>1296</v>
      </c>
      <c r="DN36">
        <v>1</v>
      </c>
      <c r="DO36" t="s">
        <v>1296</v>
      </c>
      <c r="DQ36" t="str">
        <f>("Duration of pending appeal")</f>
        <v>Duration of pending appeal</v>
      </c>
      <c r="DR36" t="s">
        <v>1296</v>
      </c>
      <c r="DT36">
        <v>0</v>
      </c>
      <c r="DW36" t="str">
        <f>("Writ of possession, Warrant for removal, Writ for removal, Warrant for possession")</f>
        <v>Writ of possession, Warrant for removal, Writ for removal, Warrant for possession</v>
      </c>
      <c r="DX36" t="s">
        <v>1297</v>
      </c>
      <c r="DZ36" t="str">
        <f>("Minimum amount of time not specified")</f>
        <v>Minimum amount of time not specified</v>
      </c>
      <c r="EB36" t="s">
        <v>1298</v>
      </c>
      <c r="EC36" t="str">
        <f>("Weekend, Holiday, Nighttime")</f>
        <v>Weekend, Holiday, Nighttime</v>
      </c>
      <c r="ED36" t="s">
        <v>1299</v>
      </c>
      <c r="EF36" t="str">
        <f>("3 days")</f>
        <v>3 days</v>
      </c>
      <c r="EG36" t="s">
        <v>1300</v>
      </c>
      <c r="EI36" t="str">
        <f>("Officer of the court")</f>
        <v>Officer of the court</v>
      </c>
      <c r="EJ36" t="s">
        <v>1300</v>
      </c>
      <c r="EL36" t="str">
        <f>("Yes, if partial back rent is paid")</f>
        <v>Yes, if partial back rent is paid</v>
      </c>
      <c r="EM36" t="s">
        <v>1301</v>
      </c>
      <c r="EN36" t="s">
        <v>1302</v>
      </c>
      <c r="EO36" t="str">
        <f>("30 days")</f>
        <v>30 days</v>
      </c>
      <c r="EP36" t="s">
        <v>1303</v>
      </c>
      <c r="ER36" t="str">
        <f t="shared" si="17"/>
        <v>No</v>
      </c>
      <c r="EU36">
        <v>0</v>
      </c>
    </row>
    <row r="37" spans="1:168">
      <c r="A37" t="s">
        <v>1304</v>
      </c>
      <c r="B37" s="1">
        <v>44196</v>
      </c>
      <c r="C37" s="1">
        <v>44197</v>
      </c>
      <c r="D37">
        <v>1</v>
      </c>
      <c r="E37" t="s">
        <v>1305</v>
      </c>
      <c r="G37">
        <v>1</v>
      </c>
      <c r="H37" t="s">
        <v>1306</v>
      </c>
      <c r="J37" t="str">
        <f>("Residential landlords generally, Mobile/manufactured home landlords")</f>
        <v>Residential landlords generally, Mobile/manufactured home landlords</v>
      </c>
      <c r="K37" t="s">
        <v>1306</v>
      </c>
      <c r="M37">
        <v>1</v>
      </c>
      <c r="N37" t="s">
        <v>1307</v>
      </c>
      <c r="P37">
        <v>1</v>
      </c>
      <c r="Q37" t="s">
        <v>1308</v>
      </c>
      <c r="S37" t="str">
        <f>("10% of monthly rent amount")</f>
        <v>10% of monthly rent amount</v>
      </c>
      <c r="T37" t="s">
        <v>1308</v>
      </c>
      <c r="U37" t="s">
        <v>1309</v>
      </c>
      <c r="V37" t="s">
        <v>1310</v>
      </c>
      <c r="W37" t="s">
        <v>1311</v>
      </c>
      <c r="Y37">
        <v>0</v>
      </c>
      <c r="AB37" t="str">
        <f>("Nonpayment of rent, Breach, Material breach ")</f>
        <v xml:space="preserve">Nonpayment of rent, Breach, Material breach </v>
      </c>
      <c r="AC37" t="s">
        <v>1312</v>
      </c>
      <c r="AE37" t="str">
        <f>("Damages, Attorney fees, Injunctive relief")</f>
        <v>Damages, Attorney fees, Injunctive relief</v>
      </c>
      <c r="AF37" t="s">
        <v>1313</v>
      </c>
      <c r="AH37" t="str">
        <f t="shared" si="18"/>
        <v>Waiver not specified</v>
      </c>
      <c r="AK37" t="str">
        <f>("Multiple protected classes under Federal Fair Housing Act, Marital status, Sexual orientation, Gender identity, Ancestry")</f>
        <v>Multiple protected classes under Federal Fair Housing Act, Marital status, Sexual orientation, Gender identity, Ancestry</v>
      </c>
      <c r="AL37" t="s">
        <v>1314</v>
      </c>
      <c r="AN37" t="str">
        <f>("Continuing landlord's lease obligations")</f>
        <v>Continuing landlord's lease obligations</v>
      </c>
      <c r="AO37" t="s">
        <v>1315</v>
      </c>
      <c r="AQ37" t="str">
        <f>("Continuing landlord's lease obligation")</f>
        <v>Continuing landlord's lease obligation</v>
      </c>
      <c r="AR37" t="s">
        <v>1315</v>
      </c>
      <c r="AT37" t="str">
        <f t="shared" ref="AT37:AT44" si="19">("Yes, for evictions for nonpayment of rent , Yes, for evictions for reasons other than nonpayment of rent     ")</f>
        <v xml:space="preserve">Yes, for evictions for nonpayment of rent , Yes, for evictions for reasons other than nonpayment of rent     </v>
      </c>
      <c r="AU37" t="s">
        <v>1316</v>
      </c>
      <c r="AW37" t="str">
        <f>("3 days")</f>
        <v>3 days</v>
      </c>
      <c r="AX37" t="s">
        <v>1317</v>
      </c>
      <c r="AZ37" t="str">
        <f>("3 days, 7 days, 30 days")</f>
        <v>3 days, 7 days, 30 days</v>
      </c>
      <c r="BA37" t="s">
        <v>1318</v>
      </c>
      <c r="BB37" t="s">
        <v>1319</v>
      </c>
      <c r="BC37" t="str">
        <f>("Reason for eviction, Date rental agreement will terminate, How to cure, Amount owed, Repercussions for failure to cure")</f>
        <v>Reason for eviction, Date rental agreement will terminate, How to cure, Amount owed, Repercussions for failure to cure</v>
      </c>
      <c r="BD37" t="s">
        <v>1320</v>
      </c>
      <c r="BE37" t="s">
        <v>1321</v>
      </c>
      <c r="BF37" t="str">
        <f t="shared" si="16"/>
        <v>No</v>
      </c>
      <c r="BG37" t="s">
        <v>1322</v>
      </c>
      <c r="BI37">
        <v>1</v>
      </c>
      <c r="BJ37" t="s">
        <v>1317</v>
      </c>
      <c r="BL37" t="str">
        <f>("3 days")</f>
        <v>3 days</v>
      </c>
      <c r="BM37" t="s">
        <v>1317</v>
      </c>
      <c r="BO37" t="str">
        <f>("Filing fee not specified")</f>
        <v>Filing fee not specified</v>
      </c>
      <c r="BR37" t="str">
        <f>("District court, Magistrates court")</f>
        <v>District court, Magistrates court</v>
      </c>
      <c r="BS37" t="s">
        <v>1323</v>
      </c>
      <c r="BU37" t="str">
        <f>("Personal service, Mail, Delivery by commercial carrier")</f>
        <v>Personal service, Mail, Delivery by commercial carrier</v>
      </c>
      <c r="BV37" t="s">
        <v>1324</v>
      </c>
      <c r="BW37" t="s">
        <v>1325</v>
      </c>
      <c r="BX37" t="str">
        <f>("Publication, Posting, Posting and mail, Personal service to suitable person other than defendant and mail")</f>
        <v>Publication, Posting, Posting and mail, Personal service to suitable person other than defendant and mail</v>
      </c>
      <c r="BY37" t="s">
        <v>1326</v>
      </c>
      <c r="BZ37" t="s">
        <v>1327</v>
      </c>
      <c r="CA37">
        <v>0</v>
      </c>
      <c r="CJ37" t="str">
        <f>("7 days")</f>
        <v>7 days</v>
      </c>
      <c r="CK37" t="s">
        <v>1328</v>
      </c>
      <c r="CM37" t="str">
        <f>("Reason for eviction, Repercussions for failure to appear, What a tenant must do to respond, Amount owed")</f>
        <v>Reason for eviction, Repercussions for failure to appear, What a tenant must do to respond, Amount owed</v>
      </c>
      <c r="CN37" t="s">
        <v>1329</v>
      </c>
      <c r="CP37" t="str">
        <f>("Reasons requiring landlord to halt the eviction process not specified")</f>
        <v>Reasons requiring landlord to halt the eviction process not specified</v>
      </c>
      <c r="CS37">
        <v>1</v>
      </c>
      <c r="CT37" t="s">
        <v>1330</v>
      </c>
      <c r="CV37" t="s">
        <v>1331</v>
      </c>
      <c r="CW37" t="s">
        <v>1330</v>
      </c>
      <c r="CX37" t="s">
        <v>1332</v>
      </c>
      <c r="CY37" t="str">
        <f>("Required landlord representation not specified ")</f>
        <v xml:space="preserve">Required landlord representation not specified </v>
      </c>
      <c r="DB37">
        <v>0</v>
      </c>
      <c r="DE37" t="str">
        <f>("Reason for requesting stay of writ issuance not specified ")</f>
        <v xml:space="preserve">Reason for requesting stay of writ issuance not specified </v>
      </c>
      <c r="DH37" t="str">
        <f>("30 days")</f>
        <v>30 days</v>
      </c>
      <c r="DI37" t="s">
        <v>1333</v>
      </c>
      <c r="DK37" t="str">
        <f>("Appeal bond requirement not specified")</f>
        <v>Appeal bond requirement not specified</v>
      </c>
      <c r="DN37">
        <v>1</v>
      </c>
      <c r="DO37" t="s">
        <v>1334</v>
      </c>
      <c r="DQ37" t="str">
        <f>("Length of stay not specified")</f>
        <v>Length of stay not specified</v>
      </c>
      <c r="DT37">
        <v>1</v>
      </c>
      <c r="DU37" t="s">
        <v>1334</v>
      </c>
      <c r="DV37" t="s">
        <v>1335</v>
      </c>
      <c r="DW37" t="str">
        <f>("Writ of restitution")</f>
        <v>Writ of restitution</v>
      </c>
      <c r="DX37" t="s">
        <v>1336</v>
      </c>
      <c r="DZ37" t="str">
        <f>("Minimum amount of time not specified")</f>
        <v>Minimum amount of time not specified</v>
      </c>
      <c r="EC37" t="str">
        <f>("Circumstances that postpone not specified")</f>
        <v>Circumstances that postpone not specified</v>
      </c>
      <c r="EF37" t="str">
        <f>("3 days")</f>
        <v>3 days</v>
      </c>
      <c r="EG37" t="s">
        <v>1336</v>
      </c>
      <c r="EI37" t="str">
        <f>("County sheriff’s office")</f>
        <v>County sheriff’s office</v>
      </c>
      <c r="EJ37" t="s">
        <v>1336</v>
      </c>
      <c r="EL37" t="str">
        <f>("Yes, if all back rent is paid")</f>
        <v>Yes, if all back rent is paid</v>
      </c>
      <c r="EM37" t="s">
        <v>1337</v>
      </c>
      <c r="EN37" t="s">
        <v>1338</v>
      </c>
      <c r="EO37" t="str">
        <f>("3 days")</f>
        <v>3 days</v>
      </c>
      <c r="EP37" t="s">
        <v>1339</v>
      </c>
      <c r="ER37" t="str">
        <f t="shared" si="17"/>
        <v>No</v>
      </c>
      <c r="EU37">
        <v>0</v>
      </c>
    </row>
    <row r="38" spans="1:168">
      <c r="A38" t="s">
        <v>1340</v>
      </c>
      <c r="B38" s="1">
        <v>44067</v>
      </c>
      <c r="C38" s="1">
        <v>44197</v>
      </c>
      <c r="D38">
        <v>1</v>
      </c>
      <c r="E38" t="s">
        <v>1341</v>
      </c>
      <c r="G38">
        <v>1</v>
      </c>
      <c r="H38" t="s">
        <v>1342</v>
      </c>
      <c r="J38" t="str">
        <f>("Residential landlords generally, Mobile/manufactured home landlords")</f>
        <v>Residential landlords generally, Mobile/manufactured home landlords</v>
      </c>
      <c r="K38" t="s">
        <v>1342</v>
      </c>
      <c r="M38">
        <v>1</v>
      </c>
      <c r="N38" t="s">
        <v>1343</v>
      </c>
      <c r="P38">
        <v>1</v>
      </c>
      <c r="Q38" t="s">
        <v>1344</v>
      </c>
      <c r="S38" t="str">
        <f>("5% of monthly rent amount, $50")</f>
        <v>5% of monthly rent amount, $50</v>
      </c>
      <c r="T38" t="s">
        <v>1344</v>
      </c>
      <c r="U38" t="s">
        <v>1345</v>
      </c>
      <c r="V38" t="str">
        <f>("Nonpayment of rent, Breach, Criminal activity, Remaining on property after expiration of lease")</f>
        <v>Nonpayment of rent, Breach, Criminal activity, Remaining on property after expiration of lease</v>
      </c>
      <c r="W38" t="s">
        <v>1346</v>
      </c>
      <c r="Y38">
        <v>0</v>
      </c>
      <c r="AB38" t="str">
        <f>("Nonpayment of rent")</f>
        <v>Nonpayment of rent</v>
      </c>
      <c r="AC38" t="s">
        <v>1341</v>
      </c>
      <c r="AE38" t="str">
        <f>("Fine assessed to landlord, Damages, Attorney fees, Criminal charge for landlord, Injunctive relief")</f>
        <v>Fine assessed to landlord, Damages, Attorney fees, Criminal charge for landlord, Injunctive relief</v>
      </c>
      <c r="AF38" t="s">
        <v>1347</v>
      </c>
      <c r="AG38" t="s">
        <v>1348</v>
      </c>
      <c r="AH38" t="str">
        <f t="shared" si="18"/>
        <v>Waiver not specified</v>
      </c>
      <c r="AK38" t="str">
        <f>("Multiple protected classes under Federal Fair Housing Act, Tenant experienced domestic violence , Age, Source of income, Marital status, Sexual orientation, Gender identity, Military status, Creed")</f>
        <v>Multiple protected classes under Federal Fair Housing Act, Tenant experienced domestic violence , Age, Source of income, Marital status, Sexual orientation, Gender identity, Military status, Creed</v>
      </c>
      <c r="AL38" t="s">
        <v>1349</v>
      </c>
      <c r="AN38" t="str">
        <f t="shared" ref="AN38:AN43" si="20">("No protection specified")</f>
        <v>No protection specified</v>
      </c>
      <c r="AQ38" t="str">
        <f>("Sealed court records")</f>
        <v>Sealed court records</v>
      </c>
      <c r="AR38" t="s">
        <v>1350</v>
      </c>
      <c r="AT38" t="str">
        <f t="shared" si="19"/>
        <v xml:space="preserve">Yes, for evictions for nonpayment of rent , Yes, for evictions for reasons other than nonpayment of rent     </v>
      </c>
      <c r="AU38" t="s">
        <v>1351</v>
      </c>
      <c r="AV38" t="s">
        <v>585</v>
      </c>
      <c r="AW38" t="str">
        <f>("14 days")</f>
        <v>14 days</v>
      </c>
      <c r="AX38" t="s">
        <v>1341</v>
      </c>
      <c r="AZ38" t="str">
        <f>("30 days, 60 days, 90 days")</f>
        <v>30 days, 60 days, 90 days</v>
      </c>
      <c r="BA38" t="s">
        <v>1352</v>
      </c>
      <c r="BB38" t="s">
        <v>1353</v>
      </c>
      <c r="BC38" t="str">
        <f>("Required notice contents not specified")</f>
        <v>Required notice contents not specified</v>
      </c>
      <c r="BF38" t="str">
        <f>("Waiver provision not specified")</f>
        <v>Waiver provision not specified</v>
      </c>
      <c r="BI38">
        <v>1</v>
      </c>
      <c r="BJ38" t="s">
        <v>1341</v>
      </c>
      <c r="BL38" t="str">
        <f>("14 days")</f>
        <v>14 days</v>
      </c>
      <c r="BM38" t="s">
        <v>1341</v>
      </c>
      <c r="BO38" t="str">
        <f>("Filing fee not specified")</f>
        <v>Filing fee not specified</v>
      </c>
      <c r="BR38" t="str">
        <f>("Municipal court, County court, District court")</f>
        <v>Municipal court, County court, District court</v>
      </c>
      <c r="BS38" t="s">
        <v>1354</v>
      </c>
      <c r="BU38" t="str">
        <f>("Personal service, Personal service to suitable person other than defendant")</f>
        <v>Personal service, Personal service to suitable person other than defendant</v>
      </c>
      <c r="BV38" t="s">
        <v>1355</v>
      </c>
      <c r="BX38" t="str">
        <f>("Posting and mail")</f>
        <v>Posting and mail</v>
      </c>
      <c r="BY38" t="s">
        <v>1355</v>
      </c>
      <c r="CA38">
        <v>1</v>
      </c>
      <c r="CB38" t="s">
        <v>1356</v>
      </c>
      <c r="CC38" t="s">
        <v>1357</v>
      </c>
      <c r="CD38" t="str">
        <f>("Yes")</f>
        <v>Yes</v>
      </c>
      <c r="CE38" t="s">
        <v>1358</v>
      </c>
      <c r="CG38" t="str">
        <f>("Default judgment for landlord")</f>
        <v>Default judgment for landlord</v>
      </c>
      <c r="CH38" t="s">
        <v>1358</v>
      </c>
      <c r="CJ38" t="str">
        <f>("10 days")</f>
        <v>10 days</v>
      </c>
      <c r="CK38" t="s">
        <v>1359</v>
      </c>
      <c r="CL38" t="s">
        <v>1360</v>
      </c>
      <c r="CM38" t="str">
        <f>("Reason for eviction, Repercussions for failure to appear, What a tenant must do to respond, Amount owed")</f>
        <v>Reason for eviction, Repercussions for failure to appear, What a tenant must do to respond, Amount owed</v>
      </c>
      <c r="CN38" t="s">
        <v>1361</v>
      </c>
      <c r="CO38" t="s">
        <v>1362</v>
      </c>
      <c r="CP38" t="str">
        <f>("Tenant offers to pay back rent prior to the judgment")</f>
        <v>Tenant offers to pay back rent prior to the judgment</v>
      </c>
      <c r="CQ38" t="s">
        <v>1363</v>
      </c>
      <c r="CS38">
        <v>1</v>
      </c>
      <c r="CT38" t="s">
        <v>1364</v>
      </c>
      <c r="CV38" t="str">
        <f>("Landlord retaliation, Tenant experienced domestic violence, Tenant lawfully deducted costs from rent, Any legal defense, Any equitable defense")</f>
        <v>Landlord retaliation, Tenant experienced domestic violence, Tenant lawfully deducted costs from rent, Any legal defense, Any equitable defense</v>
      </c>
      <c r="CW38" t="s">
        <v>1364</v>
      </c>
      <c r="CY38" t="str">
        <f>("Required landlord representation not specified ")</f>
        <v xml:space="preserve">Required landlord representation not specified </v>
      </c>
      <c r="DB38">
        <v>0</v>
      </c>
      <c r="DE38" t="str">
        <f>("Request more time to relocate, Tenant is ill, Good cause")</f>
        <v>Request more time to relocate, Tenant is ill, Good cause</v>
      </c>
      <c r="DF38" t="s">
        <v>1365</v>
      </c>
      <c r="DH38" t="str">
        <f>("30 days")</f>
        <v>30 days</v>
      </c>
      <c r="DI38" t="s">
        <v>1366</v>
      </c>
      <c r="DK38" t="str">
        <f>("Appeal bond requirement not specified")</f>
        <v>Appeal bond requirement not specified</v>
      </c>
      <c r="DN38">
        <v>1</v>
      </c>
      <c r="DO38" t="s">
        <v>1367</v>
      </c>
      <c r="DP38" t="s">
        <v>1368</v>
      </c>
      <c r="DQ38" t="str">
        <f>("Duration of pending appeal")</f>
        <v>Duration of pending appeal</v>
      </c>
      <c r="DR38" t="s">
        <v>1367</v>
      </c>
      <c r="DT38">
        <v>1</v>
      </c>
      <c r="DU38" t="s">
        <v>1367</v>
      </c>
      <c r="DV38" t="s">
        <v>1369</v>
      </c>
      <c r="DW38" t="str">
        <f>("Warrant of eviction")</f>
        <v>Warrant of eviction</v>
      </c>
      <c r="DX38" t="s">
        <v>1370</v>
      </c>
      <c r="DZ38" t="str">
        <f>("Minimum amount of time not specified")</f>
        <v>Minimum amount of time not specified</v>
      </c>
      <c r="EC38" t="str">
        <f>("Weekend, Holiday, Nighttime, Good cause")</f>
        <v>Weekend, Holiday, Nighttime, Good cause</v>
      </c>
      <c r="ED38" t="s">
        <v>1371</v>
      </c>
      <c r="EF38" t="str">
        <f>("14 days")</f>
        <v>14 days</v>
      </c>
      <c r="EG38" t="s">
        <v>1372</v>
      </c>
      <c r="EI38" t="str">
        <f>("County sheriff’s office, Constable, Marshal")</f>
        <v>County sheriff’s office, Constable, Marshal</v>
      </c>
      <c r="EJ38" t="s">
        <v>1372</v>
      </c>
      <c r="EL38" t="str">
        <f>("Yes, if all back rent is paid")</f>
        <v>Yes, if all back rent is paid</v>
      </c>
      <c r="EM38" t="s">
        <v>1373</v>
      </c>
      <c r="EO38" t="str">
        <f>("Length of time not specified")</f>
        <v>Length of time not specified</v>
      </c>
      <c r="ER38" t="str">
        <f t="shared" si="17"/>
        <v>No</v>
      </c>
      <c r="EU38">
        <v>1</v>
      </c>
      <c r="EV38" t="s">
        <v>1374</v>
      </c>
      <c r="EX38" t="str">
        <f>("Sealing of records")</f>
        <v>Sealing of records</v>
      </c>
      <c r="EY38" t="s">
        <v>1374</v>
      </c>
      <c r="FA38">
        <v>1</v>
      </c>
      <c r="FB38" t="s">
        <v>1350</v>
      </c>
      <c r="FC38" t="s">
        <v>1375</v>
      </c>
      <c r="FD38" t="str">
        <f>("Time frame not specified")</f>
        <v>Time frame not specified</v>
      </c>
      <c r="FG38" t="str">
        <f>("Foreclosure cases")</f>
        <v>Foreclosure cases</v>
      </c>
      <c r="FH38" t="s">
        <v>1350</v>
      </c>
      <c r="FJ38">
        <v>1</v>
      </c>
      <c r="FK38" t="s">
        <v>1376</v>
      </c>
      <c r="FL38" t="s">
        <v>1377</v>
      </c>
    </row>
    <row r="39" spans="1:168">
      <c r="A39" t="s">
        <v>1378</v>
      </c>
      <c r="B39" s="1">
        <v>44196</v>
      </c>
      <c r="C39" s="1">
        <v>44197</v>
      </c>
      <c r="D39">
        <v>1</v>
      </c>
      <c r="E39" t="s">
        <v>1379</v>
      </c>
      <c r="G39">
        <v>1</v>
      </c>
      <c r="H39" t="s">
        <v>1380</v>
      </c>
      <c r="J39" t="str">
        <f>("Residential landlords generally, Mobile/manufactured home landlords")</f>
        <v>Residential landlords generally, Mobile/manufactured home landlords</v>
      </c>
      <c r="K39" t="s">
        <v>1381</v>
      </c>
      <c r="M39">
        <v>1</v>
      </c>
      <c r="N39" t="s">
        <v>1382</v>
      </c>
      <c r="P39">
        <v>1</v>
      </c>
      <c r="Q39" t="s">
        <v>1383</v>
      </c>
      <c r="S39" t="str">
        <f>("5% of monthly rent amount, $15")</f>
        <v>5% of monthly rent amount, $15</v>
      </c>
      <c r="T39" t="s">
        <v>1383</v>
      </c>
      <c r="U39" t="s">
        <v>1384</v>
      </c>
      <c r="V39" t="str">
        <f>("Nonpayment of rent, Material breach , Criminal activity, Property is uninhabitable, Remaining on property after expiration of lease")</f>
        <v>Nonpayment of rent, Material breach , Criminal activity, Property is uninhabitable, Remaining on property after expiration of lease</v>
      </c>
      <c r="W39" t="s">
        <v>1385</v>
      </c>
      <c r="Y39">
        <v>0</v>
      </c>
      <c r="AB39" t="str">
        <f>("Nonpayment of rent")</f>
        <v>Nonpayment of rent</v>
      </c>
      <c r="AC39" t="s">
        <v>1386</v>
      </c>
      <c r="AE39" t="str">
        <f>("Damages, Injunctive relief")</f>
        <v>Damages, Injunctive relief</v>
      </c>
      <c r="AF39" t="s">
        <v>1387</v>
      </c>
      <c r="AH39" t="str">
        <f t="shared" si="18"/>
        <v>Waiver not specified</v>
      </c>
      <c r="AK39" t="str">
        <f>("Multiple protected classes under Federal Fair Housing Act, Tenant experienced domestic violence ")</f>
        <v xml:space="preserve">Multiple protected classes under Federal Fair Housing Act, Tenant experienced domestic violence </v>
      </c>
      <c r="AL39" t="s">
        <v>1388</v>
      </c>
      <c r="AN39" t="str">
        <f t="shared" si="20"/>
        <v>No protection specified</v>
      </c>
      <c r="AQ39" t="str">
        <f>("Extended notices")</f>
        <v>Extended notices</v>
      </c>
      <c r="AR39" t="s">
        <v>1389</v>
      </c>
      <c r="AS39" t="s">
        <v>1390</v>
      </c>
      <c r="AT39" t="str">
        <f t="shared" si="19"/>
        <v xml:space="preserve">Yes, for evictions for nonpayment of rent , Yes, for evictions for reasons other than nonpayment of rent     </v>
      </c>
      <c r="AU39" t="s">
        <v>1391</v>
      </c>
      <c r="AV39" t="s">
        <v>1392</v>
      </c>
      <c r="AW39" t="str">
        <f>("10 days")</f>
        <v>10 days</v>
      </c>
      <c r="AX39" t="s">
        <v>1386</v>
      </c>
      <c r="AZ39" t="str">
        <f>("7 days, 30 days")</f>
        <v>7 days, 30 days</v>
      </c>
      <c r="BA39" t="s">
        <v>1393</v>
      </c>
      <c r="BB39" t="s">
        <v>1394</v>
      </c>
      <c r="BC39" t="str">
        <f>("Required notice contents not specified")</f>
        <v>Required notice contents not specified</v>
      </c>
      <c r="BF39" t="str">
        <f>("No")</f>
        <v>No</v>
      </c>
      <c r="BG39" t="s">
        <v>1395</v>
      </c>
      <c r="BI39">
        <v>1</v>
      </c>
      <c r="BJ39" t="s">
        <v>1386</v>
      </c>
      <c r="BL39" t="str">
        <f>("10 days")</f>
        <v>10 days</v>
      </c>
      <c r="BM39" t="s">
        <v>1386</v>
      </c>
      <c r="BO39" t="str">
        <f>("$96, $150")</f>
        <v>$96, $150</v>
      </c>
      <c r="BP39" t="s">
        <v>1396</v>
      </c>
      <c r="BQ39" t="s">
        <v>1397</v>
      </c>
      <c r="BR39" t="str">
        <f>("District court")</f>
        <v>District court</v>
      </c>
      <c r="BS39" t="s">
        <v>1398</v>
      </c>
      <c r="BU39" t="str">
        <f>("Personal service and mail, Personal service to suitable person other than defendant and mail")</f>
        <v>Personal service and mail, Personal service to suitable person other than defendant and mail</v>
      </c>
      <c r="BV39" t="s">
        <v>1399</v>
      </c>
      <c r="BX39" t="str">
        <f>("Posting and mail")</f>
        <v>Posting and mail</v>
      </c>
      <c r="BY39" t="s">
        <v>1399</v>
      </c>
      <c r="CA39">
        <v>0</v>
      </c>
      <c r="CC39" t="s">
        <v>1400</v>
      </c>
      <c r="CJ39" t="str">
        <f>("2 days")</f>
        <v>2 days</v>
      </c>
      <c r="CK39" t="s">
        <v>1399</v>
      </c>
      <c r="CM39" t="str">
        <f>("What a tenant must do to respond")</f>
        <v>What a tenant must do to respond</v>
      </c>
      <c r="CN39" t="s">
        <v>1401</v>
      </c>
      <c r="CP39" t="str">
        <f>("Tenant offers to pay back rent prior to the judgment")</f>
        <v>Tenant offers to pay back rent prior to the judgment</v>
      </c>
      <c r="CQ39" t="s">
        <v>1402</v>
      </c>
      <c r="CR39" t="s">
        <v>1403</v>
      </c>
      <c r="CS39">
        <v>1</v>
      </c>
      <c r="CT39" t="s">
        <v>1404</v>
      </c>
      <c r="CV39" t="str">
        <f>("Landlord retaliation, Tenant was unaware of criminal activity")</f>
        <v>Landlord retaliation, Tenant was unaware of criminal activity</v>
      </c>
      <c r="CW39" t="s">
        <v>1404</v>
      </c>
      <c r="CY39" t="str">
        <f>("No landlords")</f>
        <v>No landlords</v>
      </c>
      <c r="CZ39" t="s">
        <v>1405</v>
      </c>
      <c r="DB39">
        <v>0</v>
      </c>
      <c r="DE39" t="str">
        <f>("Reason for requesting stay of writ issuance not specified ")</f>
        <v xml:space="preserve">Reason for requesting stay of writ issuance not specified </v>
      </c>
      <c r="DG39" t="s">
        <v>1403</v>
      </c>
      <c r="DH39" t="str">
        <f>("10 days")</f>
        <v>10 days</v>
      </c>
      <c r="DI39" t="s">
        <v>1406</v>
      </c>
      <c r="DJ39" t="s">
        <v>1407</v>
      </c>
      <c r="DK39" t="str">
        <f>("Yes")</f>
        <v>Yes</v>
      </c>
      <c r="DL39" t="s">
        <v>1408</v>
      </c>
      <c r="DN39">
        <v>1</v>
      </c>
      <c r="DO39" t="s">
        <v>1409</v>
      </c>
      <c r="DQ39" t="str">
        <f>("Duration of pending appeal")</f>
        <v>Duration of pending appeal</v>
      </c>
      <c r="DR39" t="s">
        <v>1410</v>
      </c>
      <c r="DT39">
        <v>1</v>
      </c>
      <c r="DU39" t="s">
        <v>1411</v>
      </c>
      <c r="DV39" t="s">
        <v>1412</v>
      </c>
      <c r="DW39" t="str">
        <f>("Writ of possession")</f>
        <v>Writ of possession</v>
      </c>
      <c r="DX39" t="s">
        <v>1413</v>
      </c>
      <c r="DZ39" t="str">
        <f>("Minimum amount of time not specified")</f>
        <v>Minimum amount of time not specified</v>
      </c>
      <c r="EC39" t="str">
        <f>("Circumstances that postpone not specified")</f>
        <v>Circumstances that postpone not specified</v>
      </c>
      <c r="EF39" t="str">
        <f>("Minimum number of days not specified")</f>
        <v>Minimum number of days not specified</v>
      </c>
      <c r="EH39" t="s">
        <v>1414</v>
      </c>
      <c r="EI39" t="str">
        <f>("County sheriff’s office")</f>
        <v>County sheriff’s office</v>
      </c>
      <c r="EJ39" t="s">
        <v>1413</v>
      </c>
      <c r="EL39" t="str">
        <f>("Cancellation of writ not specified")</f>
        <v>Cancellation of writ not specified</v>
      </c>
      <c r="EO39" t="str">
        <f>("5 days")</f>
        <v>5 days</v>
      </c>
      <c r="EP39" t="s">
        <v>1415</v>
      </c>
      <c r="EQ39" t="s">
        <v>1416</v>
      </c>
      <c r="ER39" t="str">
        <f t="shared" si="17"/>
        <v>No</v>
      </c>
      <c r="EU39">
        <v>0</v>
      </c>
    </row>
    <row r="40" spans="1:168">
      <c r="A40" t="s">
        <v>1417</v>
      </c>
      <c r="B40" s="1">
        <v>43943</v>
      </c>
      <c r="C40" s="1">
        <v>44197</v>
      </c>
      <c r="D40">
        <v>1</v>
      </c>
      <c r="E40" t="s">
        <v>1418</v>
      </c>
      <c r="G40">
        <v>0</v>
      </c>
      <c r="P40">
        <v>0</v>
      </c>
      <c r="V40" t="str">
        <f>("Nonpayment of rent, Material breach , Nuisance activity, Remaining on property after expiration of lease, Removal of unit from market")</f>
        <v>Nonpayment of rent, Material breach , Nuisance activity, Remaining on property after expiration of lease, Removal of unit from market</v>
      </c>
      <c r="W40" t="s">
        <v>1419</v>
      </c>
      <c r="Y40">
        <v>0</v>
      </c>
      <c r="AB40" t="str">
        <f>("Cause not specified ")</f>
        <v xml:space="preserve">Cause not specified </v>
      </c>
      <c r="AE40" t="str">
        <f>("Remedies not specified")</f>
        <v>Remedies not specified</v>
      </c>
      <c r="AH40" t="str">
        <f t="shared" si="18"/>
        <v>Waiver not specified</v>
      </c>
      <c r="AK40" t="str">
        <f>("Multiple protected classes under Federal Fair Housing Act, Tenant experienced domestic violence , Age, Source of income, Marital status")</f>
        <v>Multiple protected classes under Federal Fair Housing Act, Tenant experienced domestic violence , Age, Source of income, Marital status</v>
      </c>
      <c r="AL40" t="s">
        <v>1420</v>
      </c>
      <c r="AM40" t="s">
        <v>1421</v>
      </c>
      <c r="AN40" t="str">
        <f t="shared" si="20"/>
        <v>No protection specified</v>
      </c>
      <c r="AQ40" t="str">
        <f>("No protection specified")</f>
        <v>No protection specified</v>
      </c>
      <c r="AT40" t="str">
        <f t="shared" si="19"/>
        <v xml:space="preserve">Yes, for evictions for nonpayment of rent , Yes, for evictions for reasons other than nonpayment of rent     </v>
      </c>
      <c r="AU40" t="s">
        <v>1422</v>
      </c>
      <c r="AV40" t="s">
        <v>1423</v>
      </c>
      <c r="AW40" t="str">
        <f>("3 days")</f>
        <v>3 days</v>
      </c>
      <c r="AX40" t="s">
        <v>1422</v>
      </c>
      <c r="AZ40" t="str">
        <f>("3 days")</f>
        <v>3 days</v>
      </c>
      <c r="BA40" t="s">
        <v>1422</v>
      </c>
      <c r="BB40" t="s">
        <v>1424</v>
      </c>
      <c r="BC40" t="str">
        <f>("Required notice contents not specified")</f>
        <v>Required notice contents not specified</v>
      </c>
      <c r="BF40" t="str">
        <f>("Waiver provision not specified")</f>
        <v>Waiver provision not specified</v>
      </c>
      <c r="BI40">
        <v>1</v>
      </c>
      <c r="BJ40" t="s">
        <v>1425</v>
      </c>
      <c r="BL40" t="str">
        <f>("3 days")</f>
        <v>3 days</v>
      </c>
      <c r="BM40" t="s">
        <v>1425</v>
      </c>
      <c r="BO40" t="str">
        <f>("$80")</f>
        <v>$80</v>
      </c>
      <c r="BP40" t="s">
        <v>1426</v>
      </c>
      <c r="BR40" t="str">
        <f>("District court")</f>
        <v>District court</v>
      </c>
      <c r="BS40" t="s">
        <v>1425</v>
      </c>
      <c r="BU40" t="str">
        <f>("Personal service, Mail, Personal service to suitable person other than defendant")</f>
        <v>Personal service, Mail, Personal service to suitable person other than defendant</v>
      </c>
      <c r="BV40" t="s">
        <v>1422</v>
      </c>
      <c r="BX40" t="str">
        <f>("Posting and mail")</f>
        <v>Posting and mail</v>
      </c>
      <c r="BY40" t="s">
        <v>1422</v>
      </c>
      <c r="CA40">
        <v>0</v>
      </c>
      <c r="CJ40" t="str">
        <f>("3 days")</f>
        <v>3 days</v>
      </c>
      <c r="CK40" t="s">
        <v>1422</v>
      </c>
      <c r="CM40" t="str">
        <f>("Items required on the summons not specified")</f>
        <v>Items required on the summons not specified</v>
      </c>
      <c r="CP40" t="str">
        <f>("Reasons requiring landlord to halt the eviction process not specified")</f>
        <v>Reasons requiring landlord to halt the eviction process not specified</v>
      </c>
      <c r="CS40">
        <v>0</v>
      </c>
      <c r="CY40" t="str">
        <f>("Required landlord representation not specified ")</f>
        <v xml:space="preserve">Required landlord representation not specified </v>
      </c>
      <c r="DB40">
        <v>0</v>
      </c>
      <c r="DE40" t="str">
        <f>("Good cause")</f>
        <v>Good cause</v>
      </c>
      <c r="DF40" t="s">
        <v>1427</v>
      </c>
      <c r="DH40" t="str">
        <f>("Appeal procedure not specified")</f>
        <v>Appeal procedure not specified</v>
      </c>
      <c r="DK40" t="str">
        <f>("Appeal bond requirement not specified")</f>
        <v>Appeal bond requirement not specified</v>
      </c>
      <c r="DN40">
        <v>0</v>
      </c>
      <c r="DW40" t="str">
        <f>("Term not specified")</f>
        <v>Term not specified</v>
      </c>
      <c r="DZ40" t="str">
        <f>("Writ can be issued immediately")</f>
        <v>Writ can be issued immediately</v>
      </c>
      <c r="EA40" t="s">
        <v>1427</v>
      </c>
      <c r="EC40" t="str">
        <f>("Good cause")</f>
        <v>Good cause</v>
      </c>
      <c r="ED40" t="s">
        <v>1427</v>
      </c>
      <c r="EF40" t="str">
        <f>("Writ can be executed immediately after issuance")</f>
        <v>Writ can be executed immediately after issuance</v>
      </c>
      <c r="EG40" t="s">
        <v>1427</v>
      </c>
      <c r="EI40" t="str">
        <f>("Entity not specified")</f>
        <v>Entity not specified</v>
      </c>
      <c r="EL40" t="str">
        <f>("Cancellation of writ not specified")</f>
        <v>Cancellation of writ not specified</v>
      </c>
      <c r="EO40" t="str">
        <f>("28 days")</f>
        <v>28 days</v>
      </c>
      <c r="EP40" t="s">
        <v>1428</v>
      </c>
      <c r="ER40" t="str">
        <f t="shared" si="17"/>
        <v>No</v>
      </c>
      <c r="EU40">
        <v>0</v>
      </c>
    </row>
    <row r="41" spans="1:168">
      <c r="A41" t="s">
        <v>1429</v>
      </c>
      <c r="B41" s="1">
        <v>43474</v>
      </c>
      <c r="C41" s="1">
        <v>44197</v>
      </c>
      <c r="D41">
        <v>1</v>
      </c>
      <c r="E41" t="s">
        <v>1430</v>
      </c>
      <c r="G41">
        <v>0</v>
      </c>
      <c r="P41">
        <v>0</v>
      </c>
      <c r="V41" t="str">
        <f>("Nonpayment of rent, Material breach , Remaining on property after expiration of lease")</f>
        <v>Nonpayment of rent, Material breach , Remaining on property after expiration of lease</v>
      </c>
      <c r="W41" t="s">
        <v>1431</v>
      </c>
      <c r="Y41">
        <v>0</v>
      </c>
      <c r="AB41" t="str">
        <f>("Nonpayment of rent, Material breach ")</f>
        <v xml:space="preserve">Nonpayment of rent, Material breach </v>
      </c>
      <c r="AC41" t="s">
        <v>1432</v>
      </c>
      <c r="AE41" t="str">
        <f>("Remedies not specified")</f>
        <v>Remedies not specified</v>
      </c>
      <c r="AH41" t="str">
        <f t="shared" si="18"/>
        <v>Waiver not specified</v>
      </c>
      <c r="AK41" t="str">
        <f>("Multiple protected classes under Federal Fair Housing Act, Marital status")</f>
        <v>Multiple protected classes under Federal Fair Housing Act, Marital status</v>
      </c>
      <c r="AL41" t="s">
        <v>1433</v>
      </c>
      <c r="AN41" t="str">
        <f t="shared" si="20"/>
        <v>No protection specified</v>
      </c>
      <c r="AQ41" t="str">
        <f>("No protection specified")</f>
        <v>No protection specified</v>
      </c>
      <c r="AT41" t="str">
        <f t="shared" si="19"/>
        <v xml:space="preserve">Yes, for evictions for nonpayment of rent , Yes, for evictions for reasons other than nonpayment of rent     </v>
      </c>
      <c r="AU41" t="s">
        <v>1434</v>
      </c>
      <c r="AW41" t="str">
        <f>("3 days")</f>
        <v>3 days</v>
      </c>
      <c r="AX41" t="s">
        <v>1430</v>
      </c>
      <c r="AZ41" t="str">
        <f>("15 days, 60 days")</f>
        <v>15 days, 60 days</v>
      </c>
      <c r="BA41" t="s">
        <v>1435</v>
      </c>
      <c r="BB41" t="s">
        <v>1436</v>
      </c>
      <c r="BC41" t="str">
        <f>("Date rental agreement will terminate, How to cure, Amount owed")</f>
        <v>Date rental agreement will terminate, How to cure, Amount owed</v>
      </c>
      <c r="BD41" t="s">
        <v>1432</v>
      </c>
      <c r="BE41" t="s">
        <v>1437</v>
      </c>
      <c r="BF41" t="str">
        <f>("Waiver provision not specified")</f>
        <v>Waiver provision not specified</v>
      </c>
      <c r="BI41">
        <v>1</v>
      </c>
      <c r="BJ41" t="s">
        <v>1430</v>
      </c>
      <c r="BL41" t="str">
        <f>("3 days")</f>
        <v>3 days</v>
      </c>
      <c r="BM41" t="s">
        <v>1430</v>
      </c>
      <c r="BO41" t="str">
        <f>("Filing fee not specified")</f>
        <v>Filing fee not specified</v>
      </c>
      <c r="BR41" t="str">
        <f>("Superior court")</f>
        <v>Superior court</v>
      </c>
      <c r="BS41" t="s">
        <v>1438</v>
      </c>
      <c r="BU41" t="str">
        <f>("Personal service, Personal service to suitable person other than defendant")</f>
        <v>Personal service, Personal service to suitable person other than defendant</v>
      </c>
      <c r="BV41" t="s">
        <v>1439</v>
      </c>
      <c r="BX41" t="str">
        <f>("Posting, Posting and mail")</f>
        <v>Posting, Posting and mail</v>
      </c>
      <c r="BY41" t="s">
        <v>1440</v>
      </c>
      <c r="CA41">
        <v>1</v>
      </c>
      <c r="CB41" t="s">
        <v>1441</v>
      </c>
      <c r="CD41" t="str">
        <f>("Forfeiture of hearing not specified ")</f>
        <v xml:space="preserve">Forfeiture of hearing not specified </v>
      </c>
      <c r="CJ41" t="str">
        <f>("Minimum number of days not specified")</f>
        <v>Minimum number of days not specified</v>
      </c>
      <c r="CM41" t="str">
        <f>("Reason for eviction, Repercussions for failure to appear")</f>
        <v>Reason for eviction, Repercussions for failure to appear</v>
      </c>
      <c r="CN41" t="s">
        <v>1442</v>
      </c>
      <c r="CP41" t="str">
        <f>("Reasons requiring landlord to halt the eviction process not specified")</f>
        <v>Reasons requiring landlord to halt the eviction process not specified</v>
      </c>
      <c r="CS41">
        <v>1</v>
      </c>
      <c r="CT41" t="s">
        <v>1443</v>
      </c>
      <c r="CV41" t="str">
        <f>("Any legal defense, Any equitable defense")</f>
        <v>Any legal defense, Any equitable defense</v>
      </c>
      <c r="CW41" t="s">
        <v>1443</v>
      </c>
      <c r="CY41" t="str">
        <f>("Required landlord representation not specified ")</f>
        <v xml:space="preserve">Required landlord representation not specified </v>
      </c>
      <c r="DB41">
        <v>0</v>
      </c>
      <c r="DE41" t="str">
        <f>("Good cause")</f>
        <v>Good cause</v>
      </c>
      <c r="DF41" t="s">
        <v>1444</v>
      </c>
      <c r="DH41" t="str">
        <f>("30 days")</f>
        <v>30 days</v>
      </c>
      <c r="DI41" t="s">
        <v>1445</v>
      </c>
      <c r="DK41" t="str">
        <f>("Yes")</f>
        <v>Yes</v>
      </c>
      <c r="DL41" t="s">
        <v>1446</v>
      </c>
      <c r="DN41">
        <v>1</v>
      </c>
      <c r="DO41" t="s">
        <v>1446</v>
      </c>
      <c r="DQ41" t="str">
        <f>("Length of stay not specified")</f>
        <v>Length of stay not specified</v>
      </c>
      <c r="DT41">
        <v>1</v>
      </c>
      <c r="DU41" t="s">
        <v>1446</v>
      </c>
      <c r="DW41" t="str">
        <f>("Writ of execution     , Writ of assistance")</f>
        <v>Writ of execution     , Writ of assistance</v>
      </c>
      <c r="DX41" t="s">
        <v>1447</v>
      </c>
      <c r="DZ41" t="str">
        <f>("Minimum amount of time not specified")</f>
        <v>Minimum amount of time not specified</v>
      </c>
      <c r="EC41" t="str">
        <f>("Circumstances that postpone not specified")</f>
        <v>Circumstances that postpone not specified</v>
      </c>
      <c r="EF41" t="str">
        <f>("14 days")</f>
        <v>14 days</v>
      </c>
      <c r="EG41" t="s">
        <v>1446</v>
      </c>
      <c r="EI41" t="str">
        <f>("Entity not specified")</f>
        <v>Entity not specified</v>
      </c>
      <c r="EK41" t="s">
        <v>1448</v>
      </c>
      <c r="EL41" t="str">
        <f>("Cancellation of writ not specified")</f>
        <v>Cancellation of writ not specified</v>
      </c>
      <c r="EO41" t="str">
        <f>("Length of time not specified")</f>
        <v>Length of time not specified</v>
      </c>
      <c r="ER41" t="str">
        <f t="shared" si="17"/>
        <v>No</v>
      </c>
      <c r="EU41">
        <v>0</v>
      </c>
    </row>
    <row r="42" spans="1:168">
      <c r="A42" t="s">
        <v>1449</v>
      </c>
      <c r="B42" s="1">
        <v>43850</v>
      </c>
      <c r="C42" s="1">
        <v>44197</v>
      </c>
      <c r="D42">
        <v>1</v>
      </c>
      <c r="E42" t="s">
        <v>1450</v>
      </c>
      <c r="G42">
        <v>1</v>
      </c>
      <c r="H42" t="s">
        <v>1451</v>
      </c>
      <c r="J42" t="str">
        <f>("Residential landlords generally, Mobile/manufactured home landlords")</f>
        <v>Residential landlords generally, Mobile/manufactured home landlords</v>
      </c>
      <c r="K42" t="s">
        <v>1452</v>
      </c>
      <c r="M42">
        <v>1</v>
      </c>
      <c r="N42" t="s">
        <v>1452</v>
      </c>
      <c r="P42">
        <v>0</v>
      </c>
      <c r="V42" t="s">
        <v>1453</v>
      </c>
      <c r="W42" t="s">
        <v>1454</v>
      </c>
      <c r="Y42">
        <v>0</v>
      </c>
      <c r="AB42" t="str">
        <f>("Nuisance activities, Statutory tenant obligations")</f>
        <v>Nuisance activities, Statutory tenant obligations</v>
      </c>
      <c r="AC42" t="s">
        <v>1455</v>
      </c>
      <c r="AE42" t="str">
        <f>("Damages, Attorney fees, Injunctive relief")</f>
        <v>Damages, Attorney fees, Injunctive relief</v>
      </c>
      <c r="AF42" t="s">
        <v>1456</v>
      </c>
      <c r="AH42" t="str">
        <f t="shared" si="18"/>
        <v>Waiver not specified</v>
      </c>
      <c r="AK42" t="str">
        <f>("Multiple protected classes under Federal Fair Housing Act, Military status, Ancestry")</f>
        <v>Multiple protected classes under Federal Fair Housing Act, Military status, Ancestry</v>
      </c>
      <c r="AL42" t="s">
        <v>1457</v>
      </c>
      <c r="AN42" t="str">
        <f t="shared" si="20"/>
        <v>No protection specified</v>
      </c>
      <c r="AQ42" t="str">
        <f>("No protection specified")</f>
        <v>No protection specified</v>
      </c>
      <c r="AT42" t="str">
        <f t="shared" si="19"/>
        <v xml:space="preserve">Yes, for evictions for nonpayment of rent , Yes, for evictions for reasons other than nonpayment of rent     </v>
      </c>
      <c r="AU42" t="s">
        <v>1458</v>
      </c>
      <c r="AW42" t="str">
        <f>("3 days")</f>
        <v>3 days</v>
      </c>
      <c r="AX42" t="s">
        <v>1459</v>
      </c>
      <c r="AZ42" t="str">
        <f>("3 days, 10 days, 30 days")</f>
        <v>3 days, 10 days, 30 days</v>
      </c>
      <c r="BA42" t="s">
        <v>1460</v>
      </c>
      <c r="BB42" t="s">
        <v>1461</v>
      </c>
      <c r="BC42" t="str">
        <f>("Reason for eviction, Date rental agreement will terminate, Repercussions for failure to vacate")</f>
        <v>Reason for eviction, Date rental agreement will terminate, Repercussions for failure to vacate</v>
      </c>
      <c r="BD42" t="s">
        <v>1462</v>
      </c>
      <c r="BE42" t="s">
        <v>1463</v>
      </c>
      <c r="BF42" t="str">
        <f>("No")</f>
        <v>No</v>
      </c>
      <c r="BG42" t="s">
        <v>1464</v>
      </c>
      <c r="BH42" t="s">
        <v>1465</v>
      </c>
      <c r="BI42">
        <v>1</v>
      </c>
      <c r="BJ42" t="s">
        <v>1459</v>
      </c>
      <c r="BL42" t="str">
        <f>("3 days")</f>
        <v>3 days</v>
      </c>
      <c r="BM42" t="s">
        <v>1459</v>
      </c>
      <c r="BO42" t="str">
        <f>("Filing fee not specified")</f>
        <v>Filing fee not specified</v>
      </c>
      <c r="BR42" t="str">
        <f>("Municipal court, County court, Court of common pleas")</f>
        <v>Municipal court, County court, Court of common pleas</v>
      </c>
      <c r="BS42" t="s">
        <v>1450</v>
      </c>
      <c r="BU42" t="str">
        <f>("Personal service and mail, Certified mail and regular mail")</f>
        <v>Personal service and mail, Certified mail and regular mail</v>
      </c>
      <c r="BV42" t="s">
        <v>1466</v>
      </c>
      <c r="BX42" t="str">
        <f>("Posting and mail, Personal service to suitable person other than defendant and mail")</f>
        <v>Posting and mail, Personal service to suitable person other than defendant and mail</v>
      </c>
      <c r="BY42" t="s">
        <v>1466</v>
      </c>
      <c r="CA42">
        <v>0</v>
      </c>
      <c r="CJ42" t="str">
        <f>("7 days")</f>
        <v>7 days</v>
      </c>
      <c r="CK42" t="s">
        <v>1466</v>
      </c>
      <c r="CM42" t="str">
        <f>("Reason for eviction, Information on legal services, Right to jury trial, Retaliatory eviction is unlawful")</f>
        <v>Reason for eviction, Information on legal services, Right to jury trial, Retaliatory eviction is unlawful</v>
      </c>
      <c r="CN42" t="s">
        <v>1466</v>
      </c>
      <c r="CP42" t="str">
        <f>("Reasons requiring landlord to halt the eviction process not specified")</f>
        <v>Reasons requiring landlord to halt the eviction process not specified</v>
      </c>
      <c r="CS42">
        <v>1</v>
      </c>
      <c r="CT42" t="s">
        <v>1467</v>
      </c>
      <c r="CV42" t="str">
        <f>("Landlord retaliation, Landlord refused to complete repairs, Landlord noncompliance with statutory duty, Property is uninhabitable, Landlord committed breach")</f>
        <v>Landlord retaliation, Landlord refused to complete repairs, Landlord noncompliance with statutory duty, Property is uninhabitable, Landlord committed breach</v>
      </c>
      <c r="CW42" t="s">
        <v>1467</v>
      </c>
      <c r="CY42" t="str">
        <f>("Required landlord representation not specified ")</f>
        <v xml:space="preserve">Required landlord representation not specified </v>
      </c>
      <c r="DB42">
        <v>0</v>
      </c>
      <c r="DE42" t="str">
        <f>("Reason for requesting stay of writ issuance not specified ")</f>
        <v xml:space="preserve">Reason for requesting stay of writ issuance not specified </v>
      </c>
      <c r="DH42" t="str">
        <f>("Appeal procedure not specified")</f>
        <v>Appeal procedure not specified</v>
      </c>
      <c r="DK42" t="str">
        <f>("Appeal bond requirement not specified")</f>
        <v>Appeal bond requirement not specified</v>
      </c>
      <c r="DN42">
        <v>1</v>
      </c>
      <c r="DO42" t="s">
        <v>1468</v>
      </c>
      <c r="DP42" t="s">
        <v>1469</v>
      </c>
      <c r="DQ42" t="str">
        <f>("Duration of pending appeal")</f>
        <v>Duration of pending appeal</v>
      </c>
      <c r="DR42" t="s">
        <v>1468</v>
      </c>
      <c r="DT42">
        <v>1</v>
      </c>
      <c r="DU42" t="s">
        <v>1468</v>
      </c>
      <c r="DW42" t="str">
        <f>("Writ of execution     ")</f>
        <v xml:space="preserve">Writ of execution     </v>
      </c>
      <c r="DX42" t="s">
        <v>1470</v>
      </c>
      <c r="DZ42" t="str">
        <f>("Minimum amount of time not specified")</f>
        <v>Minimum amount of time not specified</v>
      </c>
      <c r="EC42" t="str">
        <f>("Circumstances that postpone not specified")</f>
        <v>Circumstances that postpone not specified</v>
      </c>
      <c r="EF42" t="str">
        <f>("Writ can be executed immediately after issuance")</f>
        <v>Writ can be executed immediately after issuance</v>
      </c>
      <c r="EG42" t="s">
        <v>1468</v>
      </c>
      <c r="EI42" t="str">
        <f>("Municipal police department, County sheriff’s office, Constable, Bailiff")</f>
        <v>Municipal police department, County sheriff’s office, Constable, Bailiff</v>
      </c>
      <c r="EJ42" t="s">
        <v>1468</v>
      </c>
      <c r="EL42" t="str">
        <f>("Cancellation of writ not specified")</f>
        <v>Cancellation of writ not specified</v>
      </c>
      <c r="EO42" t="str">
        <f>("Length of time not specified")</f>
        <v>Length of time not specified</v>
      </c>
      <c r="ER42" t="str">
        <f t="shared" si="17"/>
        <v>No</v>
      </c>
      <c r="EU42">
        <v>0</v>
      </c>
    </row>
    <row r="43" spans="1:168">
      <c r="A43" t="s">
        <v>1471</v>
      </c>
      <c r="B43" s="1">
        <v>43770</v>
      </c>
      <c r="C43" s="1">
        <v>44197</v>
      </c>
      <c r="D43">
        <v>1</v>
      </c>
      <c r="E43" t="s">
        <v>1472</v>
      </c>
      <c r="G43">
        <v>1</v>
      </c>
      <c r="H43" t="s">
        <v>1473</v>
      </c>
      <c r="J43" t="str">
        <f>("Residential landlords generally, Mobile/manufactured home landlords")</f>
        <v>Residential landlords generally, Mobile/manufactured home landlords</v>
      </c>
      <c r="K43" t="s">
        <v>1473</v>
      </c>
      <c r="M43">
        <v>0</v>
      </c>
      <c r="P43">
        <v>0</v>
      </c>
      <c r="V43" t="s">
        <v>1474</v>
      </c>
      <c r="W43" t="s">
        <v>1475</v>
      </c>
      <c r="Y43">
        <v>0</v>
      </c>
      <c r="AB43" t="str">
        <f>("Nonpayment of rent, Breach, Material breach , Statutory tenant obligations")</f>
        <v>Nonpayment of rent, Breach, Material breach , Statutory tenant obligations</v>
      </c>
      <c r="AC43" t="s">
        <v>1476</v>
      </c>
      <c r="AE43" t="str">
        <f>("Damages, Injunctive relief")</f>
        <v>Damages, Injunctive relief</v>
      </c>
      <c r="AF43" t="s">
        <v>1477</v>
      </c>
      <c r="AH43" t="str">
        <f t="shared" si="18"/>
        <v>Waiver not specified</v>
      </c>
      <c r="AK43" t="str">
        <f>("Multiple protected classes under Federal Fair Housing Act, Age")</f>
        <v>Multiple protected classes under Federal Fair Housing Act, Age</v>
      </c>
      <c r="AL43" t="s">
        <v>1478</v>
      </c>
      <c r="AN43" t="str">
        <f t="shared" si="20"/>
        <v>No protection specified</v>
      </c>
      <c r="AQ43" t="str">
        <f>("No protection specified")</f>
        <v>No protection specified</v>
      </c>
      <c r="AT43" t="str">
        <f t="shared" si="19"/>
        <v xml:space="preserve">Yes, for evictions for nonpayment of rent , Yes, for evictions for reasons other than nonpayment of rent     </v>
      </c>
      <c r="AU43" t="s">
        <v>1479</v>
      </c>
      <c r="AV43" t="s">
        <v>301</v>
      </c>
      <c r="AW43" t="str">
        <f>("5 days")</f>
        <v>5 days</v>
      </c>
      <c r="AX43" t="s">
        <v>1480</v>
      </c>
      <c r="AY43" t="s">
        <v>1481</v>
      </c>
      <c r="AZ43" t="str">
        <f>("10 days, 15 days, 30 days")</f>
        <v>10 days, 15 days, 30 days</v>
      </c>
      <c r="BA43" t="s">
        <v>1482</v>
      </c>
      <c r="BB43" t="s">
        <v>1483</v>
      </c>
      <c r="BC43" t="str">
        <f>("Required notice contents not specified")</f>
        <v>Required notice contents not specified</v>
      </c>
      <c r="BF43" t="str">
        <f>("No")</f>
        <v>No</v>
      </c>
      <c r="BG43" t="s">
        <v>1484</v>
      </c>
      <c r="BI43">
        <v>1</v>
      </c>
      <c r="BJ43" t="s">
        <v>1485</v>
      </c>
      <c r="BL43" t="str">
        <f>("5 days")</f>
        <v>5 days</v>
      </c>
      <c r="BM43" t="s">
        <v>1485</v>
      </c>
      <c r="BO43" t="str">
        <f>("$58")</f>
        <v>$58</v>
      </c>
      <c r="BP43" t="s">
        <v>1486</v>
      </c>
      <c r="BQ43" t="s">
        <v>1487</v>
      </c>
      <c r="BR43" t="str">
        <f>("District court")</f>
        <v>District court</v>
      </c>
      <c r="BS43" t="s">
        <v>1488</v>
      </c>
      <c r="BU43" t="str">
        <f>("Personal service, Personal service to suitable person other than defendant")</f>
        <v>Personal service, Personal service to suitable person other than defendant</v>
      </c>
      <c r="BV43" t="s">
        <v>1489</v>
      </c>
      <c r="BX43" t="str">
        <f>("Certified mail, Posting and mail")</f>
        <v>Certified mail, Posting and mail</v>
      </c>
      <c r="BY43" t="s">
        <v>1490</v>
      </c>
      <c r="CA43">
        <v>0</v>
      </c>
      <c r="CB43" t="s">
        <v>1491</v>
      </c>
      <c r="CJ43" t="str">
        <f>("3 days, 5 days")</f>
        <v>3 days, 5 days</v>
      </c>
      <c r="CK43" t="s">
        <v>1492</v>
      </c>
      <c r="CL43" t="s">
        <v>1493</v>
      </c>
      <c r="CM43" t="str">
        <f>("Repercussions for failure to appear, What a tenant must do to respond")</f>
        <v>Repercussions for failure to appear, What a tenant must do to respond</v>
      </c>
      <c r="CN43" t="s">
        <v>1494</v>
      </c>
      <c r="CP43" t="str">
        <f>("Reasons requiring landlord to halt the eviction process not specified")</f>
        <v>Reasons requiring landlord to halt the eviction process not specified</v>
      </c>
      <c r="CS43">
        <v>1</v>
      </c>
      <c r="CT43" t="s">
        <v>1495</v>
      </c>
      <c r="CV43" t="str">
        <f>("Tenant lawfully deducted costs from rent")</f>
        <v>Tenant lawfully deducted costs from rent</v>
      </c>
      <c r="CW43" t="s">
        <v>1496</v>
      </c>
      <c r="CY43" t="str">
        <f>("Required landlord representation not specified ")</f>
        <v xml:space="preserve">Required landlord representation not specified </v>
      </c>
      <c r="DB43">
        <v>0</v>
      </c>
      <c r="DE43" t="str">
        <f>("Reason for requesting stay of writ issuance not specified ")</f>
        <v xml:space="preserve">Reason for requesting stay of writ issuance not specified </v>
      </c>
      <c r="DH43" t="str">
        <f>("2 days")</f>
        <v>2 days</v>
      </c>
      <c r="DI43" t="s">
        <v>1497</v>
      </c>
      <c r="DJ43" t="s">
        <v>1498</v>
      </c>
      <c r="DK43" t="str">
        <f>("Yes")</f>
        <v>Yes</v>
      </c>
      <c r="DL43" t="s">
        <v>1499</v>
      </c>
      <c r="DN43">
        <v>1</v>
      </c>
      <c r="DO43" t="s">
        <v>1499</v>
      </c>
      <c r="DQ43" t="str">
        <f>("Duration of pending appeal")</f>
        <v>Duration of pending appeal</v>
      </c>
      <c r="DR43" t="s">
        <v>1499</v>
      </c>
      <c r="DT43">
        <v>1</v>
      </c>
      <c r="DU43" t="s">
        <v>1499</v>
      </c>
      <c r="DV43" t="s">
        <v>1500</v>
      </c>
      <c r="DW43" t="str">
        <f>("Writ of execution     ")</f>
        <v xml:space="preserve">Writ of execution     </v>
      </c>
      <c r="DX43" t="s">
        <v>1501</v>
      </c>
      <c r="DZ43" t="str">
        <f>("Writ can be issued immediately")</f>
        <v>Writ can be issued immediately</v>
      </c>
      <c r="EA43" t="s">
        <v>1499</v>
      </c>
      <c r="EC43" t="str">
        <f>("Circumstances that postpone not specified")</f>
        <v>Circumstances that postpone not specified</v>
      </c>
      <c r="EF43" t="str">
        <f>("2 days")</f>
        <v>2 days</v>
      </c>
      <c r="EG43" t="s">
        <v>1502</v>
      </c>
      <c r="EI43" t="str">
        <f>("Municipal police department, County sheriff’s office")</f>
        <v>Municipal police department, County sheriff’s office</v>
      </c>
      <c r="EJ43" t="s">
        <v>1497</v>
      </c>
      <c r="EK43" t="s">
        <v>1503</v>
      </c>
      <c r="EL43" t="str">
        <f>("Yes, if all back rent is paid")</f>
        <v>Yes, if all back rent is paid</v>
      </c>
      <c r="EM43" t="s">
        <v>1504</v>
      </c>
      <c r="EN43" t="s">
        <v>1505</v>
      </c>
      <c r="EO43" t="str">
        <f>("30 days")</f>
        <v>30 days</v>
      </c>
      <c r="EP43" t="s">
        <v>1506</v>
      </c>
      <c r="EQ43" t="s">
        <v>1507</v>
      </c>
      <c r="ER43" t="str">
        <f t="shared" si="17"/>
        <v>No</v>
      </c>
      <c r="EU43">
        <v>0</v>
      </c>
    </row>
    <row r="44" spans="1:168">
      <c r="A44" t="s">
        <v>1508</v>
      </c>
      <c r="B44" s="1">
        <v>44197</v>
      </c>
      <c r="C44" s="1">
        <v>44197</v>
      </c>
      <c r="D44">
        <v>1</v>
      </c>
      <c r="E44" t="s">
        <v>1509</v>
      </c>
      <c r="G44">
        <v>1</v>
      </c>
      <c r="H44" t="s">
        <v>1510</v>
      </c>
      <c r="J44" t="str">
        <f>("Residential landlords generally, Mobile/manufactured home landlords, Floating home landlords")</f>
        <v>Residential landlords generally, Mobile/manufactured home landlords, Floating home landlords</v>
      </c>
      <c r="K44" t="s">
        <v>1510</v>
      </c>
      <c r="M44">
        <v>1</v>
      </c>
      <c r="N44" t="s">
        <v>1511</v>
      </c>
      <c r="P44">
        <v>1</v>
      </c>
      <c r="Q44" t="s">
        <v>1512</v>
      </c>
      <c r="S44" t="str">
        <f>("5% of monthly rent amount")</f>
        <v>5% of monthly rent amount</v>
      </c>
      <c r="T44" t="s">
        <v>1512</v>
      </c>
      <c r="U44" t="s">
        <v>1513</v>
      </c>
      <c r="V44" t="s">
        <v>1514</v>
      </c>
      <c r="W44" t="s">
        <v>1515</v>
      </c>
      <c r="X44" t="s">
        <v>1516</v>
      </c>
      <c r="Y44">
        <v>1</v>
      </c>
      <c r="Z44" t="s">
        <v>1517</v>
      </c>
      <c r="AB44" t="str">
        <f>("Nonpayment of rent, Material breach , Nuisance activities, Statutory tenant obligations")</f>
        <v>Nonpayment of rent, Material breach , Nuisance activities, Statutory tenant obligations</v>
      </c>
      <c r="AC44" t="s">
        <v>1518</v>
      </c>
      <c r="AD44" t="s">
        <v>1519</v>
      </c>
      <c r="AE44" t="str">
        <f>("Damages, Attorney fees, Injunctive relief")</f>
        <v>Damages, Attorney fees, Injunctive relief</v>
      </c>
      <c r="AF44" t="s">
        <v>1520</v>
      </c>
      <c r="AH44" t="str">
        <f>("Yes")</f>
        <v>Yes</v>
      </c>
      <c r="AI44" t="s">
        <v>1521</v>
      </c>
      <c r="AJ44" t="s">
        <v>1522</v>
      </c>
      <c r="AK44" t="str">
        <f>("Multiple protected classes under Federal Fair Housing Act, Tenant experienced domestic violence , Source of income, Marital status, Sexual orientation")</f>
        <v>Multiple protected classes under Federal Fair Housing Act, Tenant experienced domestic violence , Source of income, Marital status, Sexual orientation</v>
      </c>
      <c r="AL44" t="s">
        <v>1523</v>
      </c>
      <c r="AN44" t="str">
        <f>("Extended notices, Tenants’ rights to purchase first")</f>
        <v>Extended notices, Tenants’ rights to purchase first</v>
      </c>
      <c r="AO44" t="s">
        <v>1524</v>
      </c>
      <c r="AQ44" t="str">
        <f>("Extended notices")</f>
        <v>Extended notices</v>
      </c>
      <c r="AR44" t="s">
        <v>1525</v>
      </c>
      <c r="AS44" t="s">
        <v>1526</v>
      </c>
      <c r="AT44" t="str">
        <f t="shared" si="19"/>
        <v xml:space="preserve">Yes, for evictions for nonpayment of rent , Yes, for evictions for reasons other than nonpayment of rent     </v>
      </c>
      <c r="AU44" t="s">
        <v>1527</v>
      </c>
      <c r="AW44" t="str">
        <f>("10 days, 13 days")</f>
        <v>10 days, 13 days</v>
      </c>
      <c r="AX44" t="s">
        <v>1528</v>
      </c>
      <c r="AY44" t="s">
        <v>1529</v>
      </c>
      <c r="AZ44" t="str">
        <f>("1 day, 10 days, 14 days, 30 days")</f>
        <v>1 day, 10 days, 14 days, 30 days</v>
      </c>
      <c r="BA44" t="s">
        <v>1530</v>
      </c>
      <c r="BB44" t="s">
        <v>1531</v>
      </c>
      <c r="BC44" t="str">
        <f>("Reason for eviction, How to cure, Amount owed, Repercussions for failure to cure")</f>
        <v>Reason for eviction, How to cure, Amount owed, Repercussions for failure to cure</v>
      </c>
      <c r="BD44" t="s">
        <v>1532</v>
      </c>
      <c r="BF44" t="str">
        <f>("No")</f>
        <v>No</v>
      </c>
      <c r="BG44" t="s">
        <v>1533</v>
      </c>
      <c r="BI44">
        <v>1</v>
      </c>
      <c r="BJ44" t="s">
        <v>1534</v>
      </c>
      <c r="BL44" t="str">
        <f>("10 days")</f>
        <v>10 days</v>
      </c>
      <c r="BM44" t="s">
        <v>1534</v>
      </c>
      <c r="BO44" t="str">
        <f>("$88")</f>
        <v>$88</v>
      </c>
      <c r="BP44" t="s">
        <v>1535</v>
      </c>
      <c r="BR44" t="str">
        <f>("Circuit court")</f>
        <v>Circuit court</v>
      </c>
      <c r="BS44" t="s">
        <v>1536</v>
      </c>
      <c r="BU44" t="str">
        <f>("Posting and mail, Personal service and mail")</f>
        <v>Posting and mail, Personal service and mail</v>
      </c>
      <c r="BV44" t="s">
        <v>1537</v>
      </c>
      <c r="BX44" t="str">
        <f>("Secondary methods of service not specified")</f>
        <v>Secondary methods of service not specified</v>
      </c>
      <c r="CA44">
        <v>0</v>
      </c>
      <c r="CJ44" t="str">
        <f>("7 days")</f>
        <v>7 days</v>
      </c>
      <c r="CK44" t="s">
        <v>1538</v>
      </c>
      <c r="CM44" t="str">
        <f>("Repercussions for failure to appear, What a tenant must do to respond, Information on legal services")</f>
        <v>Repercussions for failure to appear, What a tenant must do to respond, Information on legal services</v>
      </c>
      <c r="CN44" t="s">
        <v>1539</v>
      </c>
      <c r="CP44" t="str">
        <f>("Reasons requiring landlord to halt the eviction process not specified")</f>
        <v>Reasons requiring landlord to halt the eviction process not specified</v>
      </c>
      <c r="CS44">
        <v>1</v>
      </c>
      <c r="CT44" t="s">
        <v>1540</v>
      </c>
      <c r="CV44" t="str">
        <f>("Discriminatory eviction , Landlord retaliation, Tenant experienced domestic violence, Tenant lawfully deducted costs from rent")</f>
        <v>Discriminatory eviction , Landlord retaliation, Tenant experienced domestic violence, Tenant lawfully deducted costs from rent</v>
      </c>
      <c r="CW44" t="s">
        <v>1541</v>
      </c>
      <c r="CY44" t="str">
        <f>("Required landlord representation not specified ")</f>
        <v xml:space="preserve">Required landlord representation not specified </v>
      </c>
      <c r="DB44">
        <v>0</v>
      </c>
      <c r="DE44" t="str">
        <f>("Tenant is service member")</f>
        <v>Tenant is service member</v>
      </c>
      <c r="DF44" t="s">
        <v>1542</v>
      </c>
      <c r="DH44" t="str">
        <f>("Appeal procedure not specified")</f>
        <v>Appeal procedure not specified</v>
      </c>
      <c r="DK44" t="str">
        <f>("Yes")</f>
        <v>Yes</v>
      </c>
      <c r="DL44" t="s">
        <v>1543</v>
      </c>
      <c r="DN44">
        <v>1</v>
      </c>
      <c r="DO44" t="s">
        <v>1544</v>
      </c>
      <c r="DQ44" t="str">
        <f>("Length of stay not specified")</f>
        <v>Length of stay not specified</v>
      </c>
      <c r="DT44">
        <v>1</v>
      </c>
      <c r="DU44" t="s">
        <v>1545</v>
      </c>
      <c r="DW44" t="str">
        <f>("Writ of execution     , Restitution of premises")</f>
        <v>Writ of execution     , Restitution of premises</v>
      </c>
      <c r="DX44" t="s">
        <v>1546</v>
      </c>
      <c r="DZ44" t="str">
        <f>("Writ can be issued immediately")</f>
        <v>Writ can be issued immediately</v>
      </c>
      <c r="EA44" t="s">
        <v>1547</v>
      </c>
      <c r="EC44" t="str">
        <f>("Weekend, Holiday")</f>
        <v>Weekend, Holiday</v>
      </c>
      <c r="ED44" t="s">
        <v>1548</v>
      </c>
      <c r="EF44" t="str">
        <f>("4 days")</f>
        <v>4 days</v>
      </c>
      <c r="EG44" t="s">
        <v>1548</v>
      </c>
      <c r="EI44" t="str">
        <f>("County sheriff’s office, Private company")</f>
        <v>County sheriff’s office, Private company</v>
      </c>
      <c r="EJ44" t="s">
        <v>1549</v>
      </c>
      <c r="EL44" t="str">
        <f>("Cancellation of writ not specified")</f>
        <v>Cancellation of writ not specified</v>
      </c>
      <c r="EO44" t="str">
        <f>("15 days")</f>
        <v>15 days</v>
      </c>
      <c r="EP44" t="s">
        <v>1550</v>
      </c>
      <c r="ER44" t="str">
        <f t="shared" si="17"/>
        <v>No</v>
      </c>
      <c r="EU44">
        <v>1</v>
      </c>
      <c r="EV44" t="s">
        <v>1551</v>
      </c>
      <c r="EX44" t="str">
        <f>("Sealing of records")</f>
        <v>Sealing of records</v>
      </c>
      <c r="EY44" t="s">
        <v>1551</v>
      </c>
      <c r="FA44">
        <v>1</v>
      </c>
      <c r="FB44" t="s">
        <v>1551</v>
      </c>
      <c r="FD44" t="str">
        <f>("Time frame not specified")</f>
        <v>Time frame not specified</v>
      </c>
      <c r="FF44" t="s">
        <v>1552</v>
      </c>
      <c r="FG44" t="str">
        <f>("Judgment for tenant, Cases after certain time period")</f>
        <v>Judgment for tenant, Cases after certain time period</v>
      </c>
      <c r="FH44" t="s">
        <v>1551</v>
      </c>
      <c r="FI44" t="s">
        <v>1553</v>
      </c>
      <c r="FJ44">
        <v>1</v>
      </c>
      <c r="FK44" t="s">
        <v>1551</v>
      </c>
    </row>
    <row r="45" spans="1:168">
      <c r="A45" t="s">
        <v>1554</v>
      </c>
      <c r="B45" s="1">
        <v>44197</v>
      </c>
      <c r="C45" s="1">
        <v>44197</v>
      </c>
      <c r="D45">
        <v>0</v>
      </c>
      <c r="F45" t="s">
        <v>1555</v>
      </c>
    </row>
    <row r="46" spans="1:168">
      <c r="A46" t="s">
        <v>1556</v>
      </c>
      <c r="B46" s="1">
        <v>44197</v>
      </c>
      <c r="C46" s="1">
        <v>44197</v>
      </c>
      <c r="D46">
        <v>1</v>
      </c>
      <c r="E46" t="s">
        <v>1557</v>
      </c>
      <c r="G46">
        <v>1</v>
      </c>
      <c r="H46" t="s">
        <v>1558</v>
      </c>
      <c r="J46" t="str">
        <f>("Residential landlords generally, Mobile/manufactured home landlords")</f>
        <v>Residential landlords generally, Mobile/manufactured home landlords</v>
      </c>
      <c r="K46" t="s">
        <v>1558</v>
      </c>
      <c r="M46">
        <v>1</v>
      </c>
      <c r="N46" t="s">
        <v>1559</v>
      </c>
      <c r="P46">
        <v>0</v>
      </c>
      <c r="V46" t="str">
        <f>("Nonpayment of rent, Breach, Criminal activity, Remaining on property after expiration of lease")</f>
        <v>Nonpayment of rent, Breach, Criminal activity, Remaining on property after expiration of lease</v>
      </c>
      <c r="W46" t="s">
        <v>1560</v>
      </c>
      <c r="Y46">
        <v>0</v>
      </c>
      <c r="AB46" t="str">
        <f>("Cause not specified ")</f>
        <v xml:space="preserve">Cause not specified </v>
      </c>
      <c r="AE46" t="str">
        <f>("Remedies not specified")</f>
        <v>Remedies not specified</v>
      </c>
      <c r="AH46" t="str">
        <f>("Waiver not specified")</f>
        <v>Waiver not specified</v>
      </c>
      <c r="AK46" t="str">
        <f>("Multiple protected classes under Federal Fair Housing Act, Age, Ancestry, Creed")</f>
        <v>Multiple protected classes under Federal Fair Housing Act, Age, Ancestry, Creed</v>
      </c>
      <c r="AL46" t="s">
        <v>1561</v>
      </c>
      <c r="AN46" t="str">
        <f t="shared" ref="AN46:AN54" si="21">("No protection specified")</f>
        <v>No protection specified</v>
      </c>
      <c r="AQ46" t="str">
        <f>("No protection specified")</f>
        <v>No protection specified</v>
      </c>
      <c r="AT46" t="str">
        <f>("Yes, for evictions for nonpayment of rent , Yes, for evictions for reasons other than nonpayment of rent     ")</f>
        <v xml:space="preserve">Yes, for evictions for nonpayment of rent , Yes, for evictions for reasons other than nonpayment of rent     </v>
      </c>
      <c r="AU46" t="s">
        <v>1557</v>
      </c>
      <c r="AW46" t="str">
        <f>("10 days")</f>
        <v>10 days</v>
      </c>
      <c r="AX46" t="s">
        <v>1557</v>
      </c>
      <c r="AZ46" t="str">
        <f>("15 days, 30 days")</f>
        <v>15 days, 30 days</v>
      </c>
      <c r="BA46" t="s">
        <v>1557</v>
      </c>
      <c r="BB46" t="s">
        <v>1562</v>
      </c>
      <c r="BC46" t="str">
        <f>("Required notice contents not specified")</f>
        <v>Required notice contents not specified</v>
      </c>
      <c r="BF46" t="str">
        <f>("Yes")</f>
        <v>Yes</v>
      </c>
      <c r="BG46" t="s">
        <v>1557</v>
      </c>
      <c r="BI46">
        <v>1</v>
      </c>
      <c r="BJ46" t="s">
        <v>1557</v>
      </c>
      <c r="BL46" t="str">
        <f>("10 days")</f>
        <v>10 days</v>
      </c>
      <c r="BM46" t="s">
        <v>1557</v>
      </c>
      <c r="BO46" t="str">
        <f>("Filing fee not specified")</f>
        <v>Filing fee not specified</v>
      </c>
      <c r="BR46" t="str">
        <f>("District court, Magistrates court, Justice of the Peace court")</f>
        <v>District court, Magistrates court, Justice of the Peace court</v>
      </c>
      <c r="BS46" t="s">
        <v>1563</v>
      </c>
      <c r="BU46" t="str">
        <f>("Personal service, Mail, Posting")</f>
        <v>Personal service, Mail, Posting</v>
      </c>
      <c r="BV46" t="s">
        <v>1564</v>
      </c>
      <c r="BX46" t="str">
        <f>("Secondary methods of service not specified")</f>
        <v>Secondary methods of service not specified</v>
      </c>
      <c r="CA46">
        <v>0</v>
      </c>
      <c r="CJ46" t="str">
        <f>("7 days")</f>
        <v>7 days</v>
      </c>
      <c r="CK46" t="s">
        <v>1564</v>
      </c>
      <c r="CL46" t="s">
        <v>1565</v>
      </c>
      <c r="CM46" t="str">
        <f>("Reason for eviction")</f>
        <v>Reason for eviction</v>
      </c>
      <c r="CN46" t="s">
        <v>1564</v>
      </c>
      <c r="CP46" t="str">
        <f>("Reasons requiring landlord to halt the eviction process not specified")</f>
        <v>Reasons requiring landlord to halt the eviction process not specified</v>
      </c>
      <c r="CS46">
        <v>1</v>
      </c>
      <c r="CT46" t="s">
        <v>1566</v>
      </c>
      <c r="CV46" t="str">
        <f>("Landlord retaliation, Property is uninhabitable, Tenant lawfully withheld rent, Tenant was unaware of criminal activity")</f>
        <v>Landlord retaliation, Property is uninhabitable, Tenant lawfully withheld rent, Tenant was unaware of criminal activity</v>
      </c>
      <c r="CW46" t="s">
        <v>1567</v>
      </c>
      <c r="CY46" t="str">
        <f t="shared" ref="CY46:CY60" si="22">("Required landlord representation not specified ")</f>
        <v xml:space="preserve">Required landlord representation not specified </v>
      </c>
      <c r="DB46">
        <v>0</v>
      </c>
      <c r="DE46" t="str">
        <f t="shared" ref="DE46:DE52" si="23">("Reason for requesting stay of writ issuance not specified ")</f>
        <v xml:space="preserve">Reason for requesting stay of writ issuance not specified </v>
      </c>
      <c r="DH46" t="str">
        <f>("10 days")</f>
        <v>10 days</v>
      </c>
      <c r="DI46" t="s">
        <v>1568</v>
      </c>
      <c r="DJ46" t="s">
        <v>1569</v>
      </c>
      <c r="DK46" t="str">
        <f>("Yes")</f>
        <v>Yes</v>
      </c>
      <c r="DL46" t="s">
        <v>1570</v>
      </c>
      <c r="DN46">
        <v>1</v>
      </c>
      <c r="DO46" t="s">
        <v>1568</v>
      </c>
      <c r="DQ46" t="str">
        <f>("Length of stay not specified")</f>
        <v>Length of stay not specified</v>
      </c>
      <c r="DT46">
        <v>1</v>
      </c>
      <c r="DU46" t="s">
        <v>1568</v>
      </c>
      <c r="DV46" t="s">
        <v>1571</v>
      </c>
      <c r="DW46" t="str">
        <f>("Writ of possession")</f>
        <v>Writ of possession</v>
      </c>
      <c r="DX46" t="s">
        <v>1572</v>
      </c>
      <c r="DZ46" t="str">
        <f>("5 days")</f>
        <v>5 days</v>
      </c>
      <c r="EA46" t="s">
        <v>1572</v>
      </c>
      <c r="EC46" t="str">
        <f>("Military, Completion of drug treatment program")</f>
        <v>Military, Completion of drug treatment program</v>
      </c>
      <c r="ED46" t="s">
        <v>1573</v>
      </c>
      <c r="EF46" t="str">
        <f>("11 days")</f>
        <v>11 days</v>
      </c>
      <c r="EG46" t="s">
        <v>1572</v>
      </c>
      <c r="EI46" t="str">
        <f>("County sheriff’s office, Constable")</f>
        <v>County sheriff’s office, Constable</v>
      </c>
      <c r="EJ46" t="s">
        <v>1572</v>
      </c>
      <c r="EK46" t="s">
        <v>1574</v>
      </c>
      <c r="EL46" t="str">
        <f>("Yes, if all back rent is paid")</f>
        <v>Yes, if all back rent is paid</v>
      </c>
      <c r="EM46" t="s">
        <v>1572</v>
      </c>
      <c r="EO46" t="str">
        <f>("10 days")</f>
        <v>10 days</v>
      </c>
      <c r="EP46" t="s">
        <v>1575</v>
      </c>
      <c r="EQ46" t="s">
        <v>1576</v>
      </c>
      <c r="ER46" t="str">
        <f t="shared" ref="ER46:ER56" si="24">("No")</f>
        <v>No</v>
      </c>
      <c r="EU46">
        <v>0</v>
      </c>
    </row>
    <row r="47" spans="1:168">
      <c r="A47" t="s">
        <v>1577</v>
      </c>
      <c r="B47" s="1">
        <v>44197</v>
      </c>
      <c r="C47" s="1">
        <v>44197</v>
      </c>
      <c r="D47">
        <v>1</v>
      </c>
      <c r="E47" t="s">
        <v>1578</v>
      </c>
      <c r="G47">
        <v>0</v>
      </c>
      <c r="P47">
        <v>0</v>
      </c>
      <c r="V47" t="str">
        <f>("Nonpayment of rent, Breach, Remaining on property after expiration of lease, Statutory tenant obligations, Removal of unit from market")</f>
        <v>Nonpayment of rent, Breach, Remaining on property after expiration of lease, Statutory tenant obligations, Removal of unit from market</v>
      </c>
      <c r="W47" t="s">
        <v>1579</v>
      </c>
      <c r="Y47">
        <v>0</v>
      </c>
      <c r="AB47" t="str">
        <f>("Cause not specified ")</f>
        <v xml:space="preserve">Cause not specified </v>
      </c>
      <c r="AE47" t="str">
        <f>("Remedies not specified")</f>
        <v>Remedies not specified</v>
      </c>
      <c r="AH47" t="str">
        <f>("Waiver not specified")</f>
        <v>Waiver not specified</v>
      </c>
      <c r="AK47" t="str">
        <f>("Multiple protected classes under Federal Fair Housing Act, Political affiliation")</f>
        <v>Multiple protected classes under Federal Fair Housing Act, Political affiliation</v>
      </c>
      <c r="AL47" t="s">
        <v>1580</v>
      </c>
      <c r="AN47" t="str">
        <f t="shared" si="21"/>
        <v>No protection specified</v>
      </c>
      <c r="AQ47" t="str">
        <f>("No protection specified")</f>
        <v>No protection specified</v>
      </c>
      <c r="AT47" t="str">
        <f>("No")</f>
        <v>No</v>
      </c>
      <c r="BF47" t="str">
        <f>("Waiver provision not specified")</f>
        <v>Waiver provision not specified</v>
      </c>
      <c r="BI47">
        <v>0</v>
      </c>
      <c r="BO47" t="str">
        <f>("Filing fee not specified")</f>
        <v>Filing fee not specified</v>
      </c>
      <c r="BR47" t="str">
        <f>("Municipal court, District court")</f>
        <v>Municipal court, District court</v>
      </c>
      <c r="BS47" t="s">
        <v>1578</v>
      </c>
      <c r="BT47" t="s">
        <v>1581</v>
      </c>
      <c r="BU47" t="str">
        <f>("Personal service")</f>
        <v>Personal service</v>
      </c>
      <c r="BV47" t="s">
        <v>1582</v>
      </c>
      <c r="BX47" t="str">
        <f>("Publication and certified mail, Personal service to suitable person other than defendant")</f>
        <v>Publication and certified mail, Personal service to suitable person other than defendant</v>
      </c>
      <c r="BY47" t="s">
        <v>1583</v>
      </c>
      <c r="CA47">
        <v>0</v>
      </c>
      <c r="CJ47" t="str">
        <f>("Minimum number of days not specified")</f>
        <v>Minimum number of days not specified</v>
      </c>
      <c r="CM47" t="str">
        <f>("Repercussions for failure to appear, What a tenant must do to respond")</f>
        <v>Repercussions for failure to appear, What a tenant must do to respond</v>
      </c>
      <c r="CN47" t="s">
        <v>1584</v>
      </c>
      <c r="CP47" t="str">
        <f>("Reasons requiring landlord to halt the eviction process not specified")</f>
        <v>Reasons requiring landlord to halt the eviction process not specified</v>
      </c>
      <c r="CS47">
        <v>0</v>
      </c>
      <c r="CY47" t="str">
        <f t="shared" si="22"/>
        <v xml:space="preserve">Required landlord representation not specified </v>
      </c>
      <c r="DB47">
        <v>0</v>
      </c>
      <c r="DE47" t="str">
        <f t="shared" si="23"/>
        <v xml:space="preserve">Reason for requesting stay of writ issuance not specified </v>
      </c>
      <c r="DH47" t="str">
        <f>("5 days")</f>
        <v>5 days</v>
      </c>
      <c r="DI47" t="s">
        <v>1585</v>
      </c>
      <c r="DK47" t="str">
        <f>("Yes")</f>
        <v>Yes</v>
      </c>
      <c r="DL47" t="s">
        <v>1586</v>
      </c>
      <c r="DN47">
        <v>0</v>
      </c>
      <c r="DO47" t="s">
        <v>1587</v>
      </c>
      <c r="DP47" t="s">
        <v>1588</v>
      </c>
      <c r="DW47" t="str">
        <f>("Writ of execution     ")</f>
        <v xml:space="preserve">Writ of execution     </v>
      </c>
      <c r="DX47" t="s">
        <v>1589</v>
      </c>
      <c r="DZ47" t="str">
        <f>("Writ can be issued immediately")</f>
        <v>Writ can be issued immediately</v>
      </c>
      <c r="EA47" t="s">
        <v>1590</v>
      </c>
      <c r="EC47" t="str">
        <f>("Weekend, Holiday, Nighttime, Financial insolvency")</f>
        <v>Weekend, Holiday, Nighttime, Financial insolvency</v>
      </c>
      <c r="ED47" t="s">
        <v>1591</v>
      </c>
      <c r="EE47" t="s">
        <v>1592</v>
      </c>
      <c r="EF47" t="str">
        <f>("Writ can be executed immediately after issuance")</f>
        <v>Writ can be executed immediately after issuance</v>
      </c>
      <c r="EG47" t="s">
        <v>1593</v>
      </c>
      <c r="EI47" t="str">
        <f>("Marshal")</f>
        <v>Marshal</v>
      </c>
      <c r="EJ47" t="s">
        <v>1594</v>
      </c>
      <c r="EL47" t="str">
        <f>("Cancellation of writ not specified")</f>
        <v>Cancellation of writ not specified</v>
      </c>
      <c r="EO47" t="str">
        <f>("Length of time not specified")</f>
        <v>Length of time not specified</v>
      </c>
      <c r="ER47" t="str">
        <f t="shared" si="24"/>
        <v>No</v>
      </c>
      <c r="EU47">
        <v>0</v>
      </c>
    </row>
    <row r="48" spans="1:168">
      <c r="A48" t="s">
        <v>1595</v>
      </c>
      <c r="B48" s="1">
        <v>43770</v>
      </c>
      <c r="C48" s="1">
        <v>44197</v>
      </c>
      <c r="D48">
        <v>1</v>
      </c>
      <c r="E48" t="s">
        <v>1596</v>
      </c>
      <c r="G48">
        <v>1</v>
      </c>
      <c r="H48" t="s">
        <v>1597</v>
      </c>
      <c r="J48" t="str">
        <f>("Residential landlords generally, Mobile/manufactured home landlords")</f>
        <v>Residential landlords generally, Mobile/manufactured home landlords</v>
      </c>
      <c r="K48" t="s">
        <v>1598</v>
      </c>
      <c r="M48">
        <v>1</v>
      </c>
      <c r="N48" t="s">
        <v>1597</v>
      </c>
      <c r="P48">
        <v>0</v>
      </c>
      <c r="V48" t="str">
        <f>("Nonpayment of rent, Material breach , Criminal activity, Nuisance activity, Property is uninhabitable, Remaining on property after expiration of lease, Statutory tenant obligations")</f>
        <v>Nonpayment of rent, Material breach , Criminal activity, Nuisance activity, Property is uninhabitable, Remaining on property after expiration of lease, Statutory tenant obligations</v>
      </c>
      <c r="W48" t="s">
        <v>1599</v>
      </c>
      <c r="Y48">
        <v>0</v>
      </c>
      <c r="AB48" t="str">
        <f>("Nonpayment of rent, Material breach , Nuisance activities, Statutory tenant obligations")</f>
        <v>Nonpayment of rent, Material breach , Nuisance activities, Statutory tenant obligations</v>
      </c>
      <c r="AC48" t="s">
        <v>1600</v>
      </c>
      <c r="AD48" t="s">
        <v>1601</v>
      </c>
      <c r="AE48" t="str">
        <f>("Damages, Attorney fees, Injunctive relief")</f>
        <v>Damages, Attorney fees, Injunctive relief</v>
      </c>
      <c r="AF48" t="s">
        <v>1602</v>
      </c>
      <c r="AH48" t="str">
        <f>("No")</f>
        <v>No</v>
      </c>
      <c r="AI48" t="s">
        <v>1603</v>
      </c>
      <c r="AK48" t="str">
        <f>("Multiple protected classes under Federal Fair Housing Act, Tenant experienced domestic violence , Age, Marital status, Sexual orientation, Gender identity, Military status")</f>
        <v>Multiple protected classes under Federal Fair Housing Act, Tenant experienced domestic violence , Age, Marital status, Sexual orientation, Gender identity, Military status</v>
      </c>
      <c r="AL48" t="s">
        <v>1604</v>
      </c>
      <c r="AN48" t="str">
        <f t="shared" si="21"/>
        <v>No protection specified</v>
      </c>
      <c r="AQ48" t="str">
        <f>("Extended notices, Just cause for eviction")</f>
        <v>Extended notices, Just cause for eviction</v>
      </c>
      <c r="AR48" t="s">
        <v>1605</v>
      </c>
      <c r="AS48" t="s">
        <v>1606</v>
      </c>
      <c r="AT48" t="str">
        <f t="shared" ref="AT48:AT57" si="25">("Yes, for evictions for nonpayment of rent , Yes, for evictions for reasons other than nonpayment of rent     ")</f>
        <v xml:space="preserve">Yes, for evictions for nonpayment of rent , Yes, for evictions for reasons other than nonpayment of rent     </v>
      </c>
      <c r="AU48" t="s">
        <v>1607</v>
      </c>
      <c r="AV48" t="s">
        <v>301</v>
      </c>
      <c r="AW48" t="str">
        <f>("5 days")</f>
        <v>5 days</v>
      </c>
      <c r="AX48" t="s">
        <v>1608</v>
      </c>
      <c r="AZ48" t="str">
        <f>("21 days, 30 days, 90 days")</f>
        <v>21 days, 30 days, 90 days</v>
      </c>
      <c r="BA48" t="s">
        <v>1609</v>
      </c>
      <c r="BB48" t="s">
        <v>1610</v>
      </c>
      <c r="BC48" t="str">
        <f>("Reason for eviction, Amount owed, Repercussions for failure to cure, Repercussions for failure to vacate")</f>
        <v>Reason for eviction, Amount owed, Repercussions for failure to cure, Repercussions for failure to vacate</v>
      </c>
      <c r="BD48" t="s">
        <v>1611</v>
      </c>
      <c r="BF48" t="str">
        <f>("No")</f>
        <v>No</v>
      </c>
      <c r="BG48" t="s">
        <v>1612</v>
      </c>
      <c r="BI48">
        <v>1</v>
      </c>
      <c r="BJ48" t="s">
        <v>1608</v>
      </c>
      <c r="BL48" t="str">
        <f>("20 days")</f>
        <v>20 days</v>
      </c>
      <c r="BM48" t="s">
        <v>1608</v>
      </c>
      <c r="BO48" t="str">
        <f>("Filing fee not specified")</f>
        <v>Filing fee not specified</v>
      </c>
      <c r="BR48" t="str">
        <f>("District court, Housing court")</f>
        <v>District court, Housing court</v>
      </c>
      <c r="BS48" t="s">
        <v>1613</v>
      </c>
      <c r="BU48" t="str">
        <f>("Personal service, Personal service and mail, Personal service to suitable person other than defendant")</f>
        <v>Personal service, Personal service and mail, Personal service to suitable person other than defendant</v>
      </c>
      <c r="BV48" t="s">
        <v>1614</v>
      </c>
      <c r="BW48" t="s">
        <v>1615</v>
      </c>
      <c r="BX48" t="str">
        <f>("Posting and mail")</f>
        <v>Posting and mail</v>
      </c>
      <c r="BY48" t="s">
        <v>1616</v>
      </c>
      <c r="BZ48" t="s">
        <v>1617</v>
      </c>
      <c r="CA48">
        <v>1</v>
      </c>
      <c r="CB48" t="s">
        <v>1618</v>
      </c>
      <c r="CC48" t="s">
        <v>1619</v>
      </c>
      <c r="CD48" t="str">
        <f>("Yes")</f>
        <v>Yes</v>
      </c>
      <c r="CE48" t="s">
        <v>1618</v>
      </c>
      <c r="CF48" t="s">
        <v>1619</v>
      </c>
      <c r="CG48" t="str">
        <f>("Default judgment for landlord")</f>
        <v>Default judgment for landlord</v>
      </c>
      <c r="CH48" t="s">
        <v>1618</v>
      </c>
      <c r="CI48" t="s">
        <v>1619</v>
      </c>
      <c r="CJ48" t="str">
        <f>("5 days")</f>
        <v>5 days</v>
      </c>
      <c r="CK48" t="s">
        <v>1608</v>
      </c>
      <c r="CL48" t="s">
        <v>1620</v>
      </c>
      <c r="CM48" t="str">
        <f>("Reason for eviction, What a tenant must do to respond, Amount owed")</f>
        <v>Reason for eviction, What a tenant must do to respond, Amount owed</v>
      </c>
      <c r="CN48" t="s">
        <v>1621</v>
      </c>
      <c r="CP48" t="str">
        <f>("Tenant offers to pay back rent prior to the judgment")</f>
        <v>Tenant offers to pay back rent prior to the judgment</v>
      </c>
      <c r="CQ48" t="s">
        <v>1603</v>
      </c>
      <c r="CR48" t="s">
        <v>1622</v>
      </c>
      <c r="CS48">
        <v>1</v>
      </c>
      <c r="CT48" t="s">
        <v>1623</v>
      </c>
      <c r="CV48" t="str">
        <f>("Discriminatory eviction , Landlord retaliation, Landlord refused to complete repairs, Landlord noncompliance with statutory duty, Tenant experienced domestic violence, Property is uninhabitable")</f>
        <v>Discriminatory eviction , Landlord retaliation, Landlord refused to complete repairs, Landlord noncompliance with statutory duty, Tenant experienced domestic violence, Property is uninhabitable</v>
      </c>
      <c r="CW48" t="s">
        <v>1624</v>
      </c>
      <c r="CY48" t="str">
        <f t="shared" si="22"/>
        <v xml:space="preserve">Required landlord representation not specified </v>
      </c>
      <c r="DB48">
        <v>0</v>
      </c>
      <c r="DE48" t="str">
        <f t="shared" si="23"/>
        <v xml:space="preserve">Reason for requesting stay of writ issuance not specified </v>
      </c>
      <c r="DH48" t="str">
        <f>("5 days")</f>
        <v>5 days</v>
      </c>
      <c r="DI48" t="s">
        <v>1625</v>
      </c>
      <c r="DK48" t="str">
        <f>("Yes")</f>
        <v>Yes</v>
      </c>
      <c r="DL48" t="s">
        <v>1626</v>
      </c>
      <c r="DN48">
        <v>0</v>
      </c>
      <c r="DW48" t="str">
        <f>("Execution")</f>
        <v>Execution</v>
      </c>
      <c r="DX48" t="s">
        <v>1627</v>
      </c>
      <c r="DZ48" t="str">
        <f>("6 days")</f>
        <v>6 days</v>
      </c>
      <c r="EA48" t="s">
        <v>1628</v>
      </c>
      <c r="EC48" t="str">
        <f>("Circumstances that postpone not specified")</f>
        <v>Circumstances that postpone not specified</v>
      </c>
      <c r="EF48" t="str">
        <f>("Minimum number of days not specified")</f>
        <v>Minimum number of days not specified</v>
      </c>
      <c r="EI48" t="str">
        <f>("County sheriff’s office, Constable")</f>
        <v>County sheriff’s office, Constable</v>
      </c>
      <c r="EJ48" t="s">
        <v>1628</v>
      </c>
      <c r="EL48" t="str">
        <f>("Cancellation of writ not specified")</f>
        <v>Cancellation of writ not specified</v>
      </c>
      <c r="EO48" t="str">
        <f>("Length of time not specified")</f>
        <v>Length of time not specified</v>
      </c>
      <c r="ER48" t="str">
        <f t="shared" si="24"/>
        <v>No</v>
      </c>
      <c r="EU48">
        <v>0</v>
      </c>
    </row>
    <row r="49" spans="1:168">
      <c r="A49" t="s">
        <v>1629</v>
      </c>
      <c r="B49" s="1">
        <v>44197</v>
      </c>
      <c r="C49" s="1">
        <v>44197</v>
      </c>
      <c r="D49">
        <v>1</v>
      </c>
      <c r="E49" t="s">
        <v>1630</v>
      </c>
      <c r="G49">
        <v>1</v>
      </c>
      <c r="H49" t="s">
        <v>1631</v>
      </c>
      <c r="J49" t="str">
        <f>("Residential landlords generally, Mobile/manufactured home landlords")</f>
        <v>Residential landlords generally, Mobile/manufactured home landlords</v>
      </c>
      <c r="K49" t="s">
        <v>1631</v>
      </c>
      <c r="M49">
        <v>1</v>
      </c>
      <c r="N49" t="s">
        <v>1632</v>
      </c>
      <c r="P49">
        <v>0</v>
      </c>
      <c r="V49" t="s">
        <v>1453</v>
      </c>
      <c r="W49" t="s">
        <v>1633</v>
      </c>
      <c r="Y49">
        <v>0</v>
      </c>
      <c r="AB49" t="str">
        <f>("Nonpayment of rent, Breach, Nuisance activities, Statutory tenant obligations, Substantial damage to property")</f>
        <v>Nonpayment of rent, Breach, Nuisance activities, Statutory tenant obligations, Substantial damage to property</v>
      </c>
      <c r="AC49" t="s">
        <v>1634</v>
      </c>
      <c r="AE49" t="str">
        <f>("Damages, Attorney fees, Injunctive relief")</f>
        <v>Damages, Attorney fees, Injunctive relief</v>
      </c>
      <c r="AF49" t="s">
        <v>1635</v>
      </c>
      <c r="AH49" t="str">
        <f>("No")</f>
        <v>No</v>
      </c>
      <c r="AI49" t="s">
        <v>1636</v>
      </c>
      <c r="AK49" t="str">
        <f>("Multiple protected classes under Federal Fair Housing Act")</f>
        <v>Multiple protected classes under Federal Fair Housing Act</v>
      </c>
      <c r="AL49" t="s">
        <v>1637</v>
      </c>
      <c r="AN49" t="str">
        <f t="shared" si="21"/>
        <v>No protection specified</v>
      </c>
      <c r="AQ49" t="str">
        <f>("No protection specified")</f>
        <v>No protection specified</v>
      </c>
      <c r="AT49" t="str">
        <f t="shared" si="25"/>
        <v xml:space="preserve">Yes, for evictions for nonpayment of rent , Yes, for evictions for reasons other than nonpayment of rent     </v>
      </c>
      <c r="AU49" t="s">
        <v>1638</v>
      </c>
      <c r="AV49" t="s">
        <v>208</v>
      </c>
      <c r="AW49" t="str">
        <f>("5 days")</f>
        <v>5 days</v>
      </c>
      <c r="AX49" t="s">
        <v>1639</v>
      </c>
      <c r="AZ49" t="str">
        <f>("14 days, 30 days")</f>
        <v>14 days, 30 days</v>
      </c>
      <c r="BA49" t="s">
        <v>1640</v>
      </c>
      <c r="BB49" t="s">
        <v>1641</v>
      </c>
      <c r="BC49" t="str">
        <f>("Reason for eviction, Date rental agreement will terminate")</f>
        <v>Reason for eviction, Date rental agreement will terminate</v>
      </c>
      <c r="BD49" t="s">
        <v>1634</v>
      </c>
      <c r="BF49" t="str">
        <f>("Yes")</f>
        <v>Yes</v>
      </c>
      <c r="BG49" t="s">
        <v>1642</v>
      </c>
      <c r="BH49" t="s">
        <v>1643</v>
      </c>
      <c r="BI49">
        <v>1</v>
      </c>
      <c r="BJ49" t="s">
        <v>1639</v>
      </c>
      <c r="BL49" t="str">
        <f>("5 days")</f>
        <v>5 days</v>
      </c>
      <c r="BM49" t="s">
        <v>1639</v>
      </c>
      <c r="BO49" t="str">
        <f>("$30")</f>
        <v>$30</v>
      </c>
      <c r="BP49" t="s">
        <v>1644</v>
      </c>
      <c r="BR49" t="str">
        <f>("Magistrates court")</f>
        <v>Magistrates court</v>
      </c>
      <c r="BS49" t="s">
        <v>1645</v>
      </c>
      <c r="BU49" t="str">
        <f>("Personal service, Certified mail, Delivery by commercial carrier, Personal service to suitable person other than defendant")</f>
        <v>Personal service, Certified mail, Delivery by commercial carrier, Personal service to suitable person other than defendant</v>
      </c>
      <c r="BV49" t="s">
        <v>1646</v>
      </c>
      <c r="BX49" t="str">
        <f>("Posting and mail")</f>
        <v>Posting and mail</v>
      </c>
      <c r="BY49" t="s">
        <v>1647</v>
      </c>
      <c r="CA49">
        <v>1</v>
      </c>
      <c r="CB49" t="s">
        <v>1648</v>
      </c>
      <c r="CD49" t="str">
        <f>("Yes")</f>
        <v>Yes</v>
      </c>
      <c r="CE49" t="s">
        <v>1649</v>
      </c>
      <c r="CG49" t="str">
        <f>("Default judgment for landlord")</f>
        <v>Default judgment for landlord</v>
      </c>
      <c r="CH49" t="s">
        <v>1650</v>
      </c>
      <c r="CJ49" t="str">
        <f>("Minimum number of days not specified")</f>
        <v>Minimum number of days not specified</v>
      </c>
      <c r="CM49" t="str">
        <f>("Reason for eviction, Repercussions for failure to appear, What a tenant must do to respond")</f>
        <v>Reason for eviction, Repercussions for failure to appear, What a tenant must do to respond</v>
      </c>
      <c r="CN49" t="s">
        <v>1651</v>
      </c>
      <c r="CP49" t="str">
        <f>("Reasons requiring landlord to halt the eviction process not specified")</f>
        <v>Reasons requiring landlord to halt the eviction process not specified</v>
      </c>
      <c r="CS49">
        <v>1</v>
      </c>
      <c r="CT49" t="s">
        <v>1652</v>
      </c>
      <c r="CV49" t="str">
        <f>("Landlord retaliation, Landlord refused to complete repairs, Landlord noncompliance with statutory duty, Property is uninhabitable")</f>
        <v>Landlord retaliation, Landlord refused to complete repairs, Landlord noncompliance with statutory duty, Property is uninhabitable</v>
      </c>
      <c r="CW49" t="s">
        <v>1653</v>
      </c>
      <c r="CX49" t="s">
        <v>1654</v>
      </c>
      <c r="CY49" t="str">
        <f t="shared" si="22"/>
        <v xml:space="preserve">Required landlord representation not specified </v>
      </c>
      <c r="DB49">
        <v>0</v>
      </c>
      <c r="DE49" t="str">
        <f t="shared" si="23"/>
        <v xml:space="preserve">Reason for requesting stay of writ issuance not specified </v>
      </c>
      <c r="DH49" t="str">
        <f>("30 days")</f>
        <v>30 days</v>
      </c>
      <c r="DI49" t="s">
        <v>1655</v>
      </c>
      <c r="DK49" t="str">
        <f>("Yes")</f>
        <v>Yes</v>
      </c>
      <c r="DL49" t="s">
        <v>1656</v>
      </c>
      <c r="DN49">
        <v>1</v>
      </c>
      <c r="DO49" t="s">
        <v>1657</v>
      </c>
      <c r="DQ49" t="str">
        <f>("Duration of pending appeal")</f>
        <v>Duration of pending appeal</v>
      </c>
      <c r="DR49" t="s">
        <v>1658</v>
      </c>
      <c r="DT49">
        <v>1</v>
      </c>
      <c r="DU49" t="s">
        <v>1656</v>
      </c>
      <c r="DV49" t="s">
        <v>1659</v>
      </c>
      <c r="DW49" t="str">
        <f>("Writ of eviction, Writ of ejectment, Warrant of ejectment")</f>
        <v>Writ of eviction, Writ of ejectment, Warrant of ejectment</v>
      </c>
      <c r="DX49" t="s">
        <v>1660</v>
      </c>
      <c r="DZ49" t="str">
        <f>("Writ can be issued immediately")</f>
        <v>Writ can be issued immediately</v>
      </c>
      <c r="EA49" t="s">
        <v>1661</v>
      </c>
      <c r="EC49" t="str">
        <f>("Circumstances that postpone not specified")</f>
        <v>Circumstances that postpone not specified</v>
      </c>
      <c r="EE49" t="s">
        <v>1662</v>
      </c>
      <c r="EF49" t="str">
        <f>("1 day")</f>
        <v>1 day</v>
      </c>
      <c r="EG49" t="s">
        <v>1663</v>
      </c>
      <c r="EH49" t="s">
        <v>1664</v>
      </c>
      <c r="EI49" t="str">
        <f>("County sheriff’s office, Constable")</f>
        <v>County sheriff’s office, Constable</v>
      </c>
      <c r="EJ49" t="s">
        <v>1665</v>
      </c>
      <c r="EK49" t="s">
        <v>1666</v>
      </c>
      <c r="EL49" t="str">
        <f>("No")</f>
        <v>No</v>
      </c>
      <c r="EM49" t="s">
        <v>1636</v>
      </c>
      <c r="EO49" t="str">
        <f>("Immediately")</f>
        <v>Immediately</v>
      </c>
      <c r="EP49" t="s">
        <v>1667</v>
      </c>
      <c r="EQ49" t="s">
        <v>1668</v>
      </c>
      <c r="ER49" t="str">
        <f t="shared" si="24"/>
        <v>No</v>
      </c>
      <c r="EU49">
        <v>0</v>
      </c>
    </row>
    <row r="50" spans="1:168">
      <c r="A50" t="s">
        <v>1669</v>
      </c>
      <c r="B50" s="1">
        <v>44013</v>
      </c>
      <c r="C50" s="1">
        <v>44197</v>
      </c>
      <c r="D50">
        <v>1</v>
      </c>
      <c r="E50" t="s">
        <v>1670</v>
      </c>
      <c r="G50">
        <v>1</v>
      </c>
      <c r="H50" t="s">
        <v>1671</v>
      </c>
      <c r="J50" t="str">
        <f>("Residential landlords generally, Mobile/manufactured home landlords")</f>
        <v>Residential landlords generally, Mobile/manufactured home landlords</v>
      </c>
      <c r="K50" t="s">
        <v>1671</v>
      </c>
      <c r="M50">
        <v>1</v>
      </c>
      <c r="N50" t="s">
        <v>1671</v>
      </c>
      <c r="P50">
        <v>0</v>
      </c>
      <c r="V50" t="str">
        <f>("Nonpayment of rent, Breach, Remaining on property after expiration of lease, Statutory tenant obligations, Waste")</f>
        <v>Nonpayment of rent, Breach, Remaining on property after expiration of lease, Statutory tenant obligations, Waste</v>
      </c>
      <c r="W50" t="s">
        <v>1670</v>
      </c>
      <c r="Y50">
        <v>0</v>
      </c>
      <c r="AB50" t="str">
        <f>("Cause not specified ")</f>
        <v xml:space="preserve">Cause not specified </v>
      </c>
      <c r="AE50" t="str">
        <f>("Damages, Attorney fees, Injunctive relief")</f>
        <v>Damages, Attorney fees, Injunctive relief</v>
      </c>
      <c r="AF50" t="s">
        <v>1672</v>
      </c>
      <c r="AH50" t="str">
        <f>("Waiver not specified")</f>
        <v>Waiver not specified</v>
      </c>
      <c r="AK50" t="str">
        <f>("Multiple protected classes under Federal Fair Housing Act, Tenant experienced domestic violence , Ancestry, Creed, Calls for emergency assistance")</f>
        <v>Multiple protected classes under Federal Fair Housing Act, Tenant experienced domestic violence , Ancestry, Creed, Calls for emergency assistance</v>
      </c>
      <c r="AL50" t="s">
        <v>1673</v>
      </c>
      <c r="AN50" t="str">
        <f t="shared" si="21"/>
        <v>No protection specified</v>
      </c>
      <c r="AQ50" t="str">
        <f>("No protection specified")</f>
        <v>No protection specified</v>
      </c>
      <c r="AT50" t="str">
        <f t="shared" si="25"/>
        <v xml:space="preserve">Yes, for evictions for nonpayment of rent , Yes, for evictions for reasons other than nonpayment of rent     </v>
      </c>
      <c r="AU50" t="s">
        <v>1674</v>
      </c>
      <c r="AW50" t="str">
        <f>("3 days")</f>
        <v>3 days</v>
      </c>
      <c r="AX50" t="s">
        <v>1674</v>
      </c>
      <c r="AZ50" t="str">
        <f>("3 days")</f>
        <v>3 days</v>
      </c>
      <c r="BA50" t="s">
        <v>1674</v>
      </c>
      <c r="BC50" t="str">
        <f>("Required notice contents not specified")</f>
        <v>Required notice contents not specified</v>
      </c>
      <c r="BF50" t="str">
        <f>("Waiver provision not specified")</f>
        <v>Waiver provision not specified</v>
      </c>
      <c r="BI50">
        <v>1</v>
      </c>
      <c r="BJ50" t="s">
        <v>1675</v>
      </c>
      <c r="BL50" t="str">
        <f>("6 days")</f>
        <v>6 days</v>
      </c>
      <c r="BM50" t="s">
        <v>1675</v>
      </c>
      <c r="BO50" t="str">
        <f>("Filing fee not specified")</f>
        <v>Filing fee not specified</v>
      </c>
      <c r="BR50" t="str">
        <f>("Circuit court, Magistrates court")</f>
        <v>Circuit court, Magistrates court</v>
      </c>
      <c r="BS50" t="s">
        <v>1676</v>
      </c>
      <c r="BU50" t="str">
        <f>("Personal service, Personal service to suitable person other than defendant")</f>
        <v>Personal service, Personal service to suitable person other than defendant</v>
      </c>
      <c r="BV50" t="s">
        <v>1677</v>
      </c>
      <c r="BX50" t="str">
        <f>("Publication, Personal service to suitable person other than defendant and mail, Posting and Personal service to suitable person other than defendant and mail")</f>
        <v>Publication, Personal service to suitable person other than defendant and mail, Posting and Personal service to suitable person other than defendant and mail</v>
      </c>
      <c r="BY50" t="s">
        <v>1678</v>
      </c>
      <c r="CA50">
        <v>1</v>
      </c>
      <c r="CB50" t="s">
        <v>1679</v>
      </c>
      <c r="CD50" t="str">
        <f>("Yes")</f>
        <v>Yes</v>
      </c>
      <c r="CE50" t="s">
        <v>1679</v>
      </c>
      <c r="CG50" t="str">
        <f>("Default judgment for landlord")</f>
        <v>Default judgment for landlord</v>
      </c>
      <c r="CH50" t="s">
        <v>1679</v>
      </c>
      <c r="CJ50" t="str">
        <f>("4 days, 30 days")</f>
        <v>4 days, 30 days</v>
      </c>
      <c r="CK50" t="s">
        <v>1680</v>
      </c>
      <c r="CL50" t="s">
        <v>1681</v>
      </c>
      <c r="CM50" t="str">
        <f>("Repercussions for failure to appear")</f>
        <v>Repercussions for failure to appear</v>
      </c>
      <c r="CN50" t="s">
        <v>1679</v>
      </c>
      <c r="CP50" t="str">
        <f>("Reasons requiring landlord to halt the eviction process not specified")</f>
        <v>Reasons requiring landlord to halt the eviction process not specified</v>
      </c>
      <c r="CS50">
        <v>1</v>
      </c>
      <c r="CT50" t="s">
        <v>1682</v>
      </c>
      <c r="CV50" t="str">
        <f>("Landlord retaliation")</f>
        <v>Landlord retaliation</v>
      </c>
      <c r="CW50" t="s">
        <v>1682</v>
      </c>
      <c r="CY50" t="str">
        <f t="shared" si="22"/>
        <v xml:space="preserve">Required landlord representation not specified </v>
      </c>
      <c r="DB50">
        <v>0</v>
      </c>
      <c r="DE50" t="str">
        <f t="shared" si="23"/>
        <v xml:space="preserve">Reason for requesting stay of writ issuance not specified </v>
      </c>
      <c r="DH50" t="str">
        <f>("Appeal procedure not specified")</f>
        <v>Appeal procedure not specified</v>
      </c>
      <c r="DK50" t="str">
        <f>("Appeal bond requirement not specified")</f>
        <v>Appeal bond requirement not specified</v>
      </c>
      <c r="DN50">
        <v>0</v>
      </c>
      <c r="DW50" t="str">
        <f>("Execution for possession")</f>
        <v>Execution for possession</v>
      </c>
      <c r="DX50" t="s">
        <v>1683</v>
      </c>
      <c r="DZ50" t="str">
        <f>("Minimum amount of time not specified")</f>
        <v>Minimum amount of time not specified</v>
      </c>
      <c r="EC50" t="str">
        <f>("Nighttime")</f>
        <v>Nighttime</v>
      </c>
      <c r="ED50" t="s">
        <v>1683</v>
      </c>
      <c r="EF50" t="str">
        <f>("Minimum number of days not specified")</f>
        <v>Minimum number of days not specified</v>
      </c>
      <c r="EI50" t="str">
        <f>("Entity not specified")</f>
        <v>Entity not specified</v>
      </c>
      <c r="EL50" t="str">
        <f>("Cancellation of writ not specified")</f>
        <v>Cancellation of writ not specified</v>
      </c>
      <c r="EO50" t="str">
        <f>("10 days")</f>
        <v>10 days</v>
      </c>
      <c r="EP50" t="s">
        <v>1684</v>
      </c>
      <c r="EQ50" t="s">
        <v>1685</v>
      </c>
      <c r="ER50" t="str">
        <f t="shared" si="24"/>
        <v>No</v>
      </c>
      <c r="EU50">
        <v>0</v>
      </c>
    </row>
    <row r="51" spans="1:168">
      <c r="A51" t="s">
        <v>1686</v>
      </c>
      <c r="B51" s="1">
        <v>44013</v>
      </c>
      <c r="C51" s="1">
        <v>44197</v>
      </c>
      <c r="D51">
        <v>1</v>
      </c>
      <c r="E51" t="s">
        <v>1687</v>
      </c>
      <c r="G51">
        <v>0</v>
      </c>
      <c r="P51">
        <v>1</v>
      </c>
      <c r="Q51" t="s">
        <v>1688</v>
      </c>
      <c r="R51" t="s">
        <v>1689</v>
      </c>
      <c r="S51" t="str">
        <f>("10% of rent due")</f>
        <v>10% of rent due</v>
      </c>
      <c r="T51" t="s">
        <v>1688</v>
      </c>
      <c r="V51" t="s">
        <v>1690</v>
      </c>
      <c r="W51" t="s">
        <v>1691</v>
      </c>
      <c r="Y51">
        <v>0</v>
      </c>
      <c r="AB51" t="str">
        <f>("Nonpayment of rent, Material breach , Statutory tenant obligations, Substantial damage to property")</f>
        <v>Nonpayment of rent, Material breach , Statutory tenant obligations, Substantial damage to property</v>
      </c>
      <c r="AC51" t="s">
        <v>1692</v>
      </c>
      <c r="AD51" t="s">
        <v>1693</v>
      </c>
      <c r="AE51" t="str">
        <f>("Damages, Attorney fees, Injunctive relief")</f>
        <v>Damages, Attorney fees, Injunctive relief</v>
      </c>
      <c r="AF51" t="s">
        <v>1694</v>
      </c>
      <c r="AG51" t="s">
        <v>1695</v>
      </c>
      <c r="AH51" t="str">
        <f>("No")</f>
        <v>No</v>
      </c>
      <c r="AI51" t="s">
        <v>1696</v>
      </c>
      <c r="AJ51" t="s">
        <v>1697</v>
      </c>
      <c r="AK51" t="str">
        <f>("Multiple protected classes under Federal Fair Housing Act, Tenant experienced domestic violence , Creed")</f>
        <v>Multiple protected classes under Federal Fair Housing Act, Tenant experienced domestic violence , Creed</v>
      </c>
      <c r="AL51" t="s">
        <v>1698</v>
      </c>
      <c r="AN51" t="str">
        <f t="shared" si="21"/>
        <v>No protection specified</v>
      </c>
      <c r="AQ51" t="str">
        <f>("No protection specified")</f>
        <v>No protection specified</v>
      </c>
      <c r="AT51" t="str">
        <f t="shared" si="25"/>
        <v xml:space="preserve">Yes, for evictions for nonpayment of rent , Yes, for evictions for reasons other than nonpayment of rent     </v>
      </c>
      <c r="AU51" t="s">
        <v>1699</v>
      </c>
      <c r="AV51" t="s">
        <v>301</v>
      </c>
      <c r="AW51" t="str">
        <f>("14 days")</f>
        <v>14 days</v>
      </c>
      <c r="AX51" t="s">
        <v>1699</v>
      </c>
      <c r="AY51" t="s">
        <v>1700</v>
      </c>
      <c r="AZ51" t="str">
        <f>("3 days, 14 days, 30 days")</f>
        <v>3 days, 14 days, 30 days</v>
      </c>
      <c r="BA51" t="s">
        <v>1701</v>
      </c>
      <c r="BB51" t="s">
        <v>1702</v>
      </c>
      <c r="BC51" t="str">
        <f>("Reason for eviction")</f>
        <v>Reason for eviction</v>
      </c>
      <c r="BD51" t="s">
        <v>1703</v>
      </c>
      <c r="BE51" t="s">
        <v>1704</v>
      </c>
      <c r="BF51" t="str">
        <f>("Yes")</f>
        <v>Yes</v>
      </c>
      <c r="BG51" t="s">
        <v>1688</v>
      </c>
      <c r="BH51" t="s">
        <v>1705</v>
      </c>
      <c r="BI51">
        <v>1</v>
      </c>
      <c r="BJ51" t="s">
        <v>1699</v>
      </c>
      <c r="BL51" t="str">
        <f>("14 days")</f>
        <v>14 days</v>
      </c>
      <c r="BM51" t="s">
        <v>1699</v>
      </c>
      <c r="BO51" t="str">
        <f>("$227")</f>
        <v>$227</v>
      </c>
      <c r="BP51" t="s">
        <v>1706</v>
      </c>
      <c r="BR51" t="str">
        <f>("County court, Circuit court")</f>
        <v>County court, Circuit court</v>
      </c>
      <c r="BS51" t="s">
        <v>1707</v>
      </c>
      <c r="BU51" t="str">
        <f>("Personal service, Certified mail, Personal service to suitable person other than defendant")</f>
        <v>Personal service, Certified mail, Personal service to suitable person other than defendant</v>
      </c>
      <c r="BV51" t="s">
        <v>1708</v>
      </c>
      <c r="BX51" t="str">
        <f>("Posting")</f>
        <v>Posting</v>
      </c>
      <c r="BY51" t="s">
        <v>1709</v>
      </c>
      <c r="CA51">
        <v>0</v>
      </c>
      <c r="CJ51" t="str">
        <f>("6 days")</f>
        <v>6 days</v>
      </c>
      <c r="CK51" t="s">
        <v>1710</v>
      </c>
      <c r="CM51" t="str">
        <f>("What a tenant must do to respond")</f>
        <v>What a tenant must do to respond</v>
      </c>
      <c r="CN51" t="s">
        <v>1711</v>
      </c>
      <c r="CP51" t="str">
        <f>("Reasons requiring landlord to halt the eviction process not specified")</f>
        <v>Reasons requiring landlord to halt the eviction process not specified</v>
      </c>
      <c r="CS51">
        <v>1</v>
      </c>
      <c r="CT51" t="s">
        <v>1712</v>
      </c>
      <c r="CV51" t="s">
        <v>1713</v>
      </c>
      <c r="CW51" t="s">
        <v>1714</v>
      </c>
      <c r="CY51" t="str">
        <f t="shared" si="22"/>
        <v xml:space="preserve">Required landlord representation not specified </v>
      </c>
      <c r="DB51">
        <v>0</v>
      </c>
      <c r="DE51" t="str">
        <f t="shared" si="23"/>
        <v xml:space="preserve">Reason for requesting stay of writ issuance not specified </v>
      </c>
      <c r="DH51" t="str">
        <f>("30 days")</f>
        <v>30 days</v>
      </c>
      <c r="DI51" t="s">
        <v>1715</v>
      </c>
      <c r="DK51" t="str">
        <f>("Yes")</f>
        <v>Yes</v>
      </c>
      <c r="DL51" t="s">
        <v>1716</v>
      </c>
      <c r="DN51">
        <v>0</v>
      </c>
      <c r="DW51" t="str">
        <f>("Writ of possession")</f>
        <v>Writ of possession</v>
      </c>
      <c r="DX51" t="s">
        <v>1717</v>
      </c>
      <c r="DZ51" t="str">
        <f>("10 days")</f>
        <v>10 days</v>
      </c>
      <c r="EA51" t="s">
        <v>1718</v>
      </c>
      <c r="EC51" t="str">
        <f>("Circumstances that postpone not specified")</f>
        <v>Circumstances that postpone not specified</v>
      </c>
      <c r="EF51" t="str">
        <f>("Writ can be executed immediately after issuance")</f>
        <v>Writ can be executed immediately after issuance</v>
      </c>
      <c r="EG51" t="s">
        <v>1719</v>
      </c>
      <c r="EI51" t="str">
        <f>("County sheriff’s office")</f>
        <v>County sheriff’s office</v>
      </c>
      <c r="EJ51" t="s">
        <v>1717</v>
      </c>
      <c r="EL51" t="str">
        <f>("Cancellation of writ not specified")</f>
        <v>Cancellation of writ not specified</v>
      </c>
      <c r="EO51" t="str">
        <f>("2 days")</f>
        <v>2 days</v>
      </c>
      <c r="EP51" t="s">
        <v>1720</v>
      </c>
      <c r="ER51" t="str">
        <f t="shared" si="24"/>
        <v>No</v>
      </c>
      <c r="EU51">
        <v>0</v>
      </c>
    </row>
    <row r="52" spans="1:168">
      <c r="A52" t="s">
        <v>1721</v>
      </c>
      <c r="B52" s="1">
        <v>43709</v>
      </c>
      <c r="C52" s="1">
        <v>44197</v>
      </c>
      <c r="D52">
        <v>1</v>
      </c>
      <c r="E52" t="s">
        <v>1722</v>
      </c>
      <c r="G52">
        <v>1</v>
      </c>
      <c r="H52" t="s">
        <v>1723</v>
      </c>
      <c r="J52" t="str">
        <f>("Residential landlords generally, Mobile/manufactured home landlords")</f>
        <v>Residential landlords generally, Mobile/manufactured home landlords</v>
      </c>
      <c r="K52" t="s">
        <v>1724</v>
      </c>
      <c r="M52">
        <v>1</v>
      </c>
      <c r="N52" t="s">
        <v>1725</v>
      </c>
      <c r="P52">
        <v>1</v>
      </c>
      <c r="Q52" t="s">
        <v>1726</v>
      </c>
      <c r="S52" t="str">
        <f>("10% of monthly rent amount")</f>
        <v>10% of monthly rent amount</v>
      </c>
      <c r="T52" t="s">
        <v>1726</v>
      </c>
      <c r="V52" t="str">
        <f>("Nonpayment of rent, Material breach , Criminal activity, Nuisance activity, Remaining on property after expiration of lease, Substantial damage to property, Endangering another person")</f>
        <v>Nonpayment of rent, Material breach , Criminal activity, Nuisance activity, Remaining on property after expiration of lease, Substantial damage to property, Endangering another person</v>
      </c>
      <c r="W52" t="s">
        <v>1727</v>
      </c>
      <c r="Y52">
        <v>0</v>
      </c>
      <c r="AB52" t="str">
        <f>("Nonpayment of rent")</f>
        <v>Nonpayment of rent</v>
      </c>
      <c r="AC52" t="s">
        <v>1728</v>
      </c>
      <c r="AE52" t="str">
        <f>("Damages, Attorney fees, Injunctive relief")</f>
        <v>Damages, Attorney fees, Injunctive relief</v>
      </c>
      <c r="AF52" t="s">
        <v>1729</v>
      </c>
      <c r="AH52" t="str">
        <f>("Waiver not specified")</f>
        <v>Waiver not specified</v>
      </c>
      <c r="AK52" t="str">
        <f>("Multiple protected classes under Federal Fair Housing Act, Calls for emergency assistance")</f>
        <v>Multiple protected classes under Federal Fair Housing Act, Calls for emergency assistance</v>
      </c>
      <c r="AL52" t="s">
        <v>1730</v>
      </c>
      <c r="AN52" t="str">
        <f t="shared" si="21"/>
        <v>No protection specified</v>
      </c>
      <c r="AQ52" t="str">
        <f>("Extended notices")</f>
        <v>Extended notices</v>
      </c>
      <c r="AR52" t="s">
        <v>1731</v>
      </c>
      <c r="AT52" t="str">
        <f t="shared" si="25"/>
        <v xml:space="preserve">Yes, for evictions for nonpayment of rent , Yes, for evictions for reasons other than nonpayment of rent     </v>
      </c>
      <c r="AU52" t="s">
        <v>1732</v>
      </c>
      <c r="AW52" t="str">
        <f>("3 days")</f>
        <v>3 days</v>
      </c>
      <c r="AX52" t="s">
        <v>1731</v>
      </c>
      <c r="AZ52" t="str">
        <f>("3 days")</f>
        <v>3 days</v>
      </c>
      <c r="BA52" t="s">
        <v>1731</v>
      </c>
      <c r="BC52" t="str">
        <f>("Required notice contents not specified")</f>
        <v>Required notice contents not specified</v>
      </c>
      <c r="BF52" t="str">
        <f>("Yes")</f>
        <v>Yes</v>
      </c>
      <c r="BG52" t="s">
        <v>1731</v>
      </c>
      <c r="BH52" t="s">
        <v>1733</v>
      </c>
      <c r="BI52">
        <v>1</v>
      </c>
      <c r="BJ52" t="s">
        <v>1728</v>
      </c>
      <c r="BL52" t="str">
        <f>("10 days")</f>
        <v>10 days</v>
      </c>
      <c r="BM52" t="s">
        <v>1728</v>
      </c>
      <c r="BO52" t="str">
        <f>("$25")</f>
        <v>$25</v>
      </c>
      <c r="BP52" t="s">
        <v>1734</v>
      </c>
      <c r="BR52" t="str">
        <f>("Justice of the Peace court")</f>
        <v>Justice of the Peace court</v>
      </c>
      <c r="BS52" t="s">
        <v>1735</v>
      </c>
      <c r="BU52" t="str">
        <f>("Personal service, Personal service to suitable person other than defendant")</f>
        <v>Personal service, Personal service to suitable person other than defendant</v>
      </c>
      <c r="BV52" t="s">
        <v>1736</v>
      </c>
      <c r="BX52" t="str">
        <f>("Posting and mail")</f>
        <v>Posting and mail</v>
      </c>
      <c r="BY52" t="s">
        <v>1736</v>
      </c>
      <c r="CA52">
        <v>0</v>
      </c>
      <c r="CJ52" t="str">
        <f>("5 days")</f>
        <v>5 days</v>
      </c>
      <c r="CK52" t="s">
        <v>1736</v>
      </c>
      <c r="CM52" t="str">
        <f>("Reason for eviction, Repercussions for failure to appear, Information on legal services, Right to jury trial")</f>
        <v>Reason for eviction, Repercussions for failure to appear, Information on legal services, Right to jury trial</v>
      </c>
      <c r="CN52" t="s">
        <v>1737</v>
      </c>
      <c r="CP52" t="str">
        <f>("Reasons requiring landlord to halt the eviction process not specified")</f>
        <v>Reasons requiring landlord to halt the eviction process not specified</v>
      </c>
      <c r="CS52">
        <v>1</v>
      </c>
      <c r="CT52" t="s">
        <v>1738</v>
      </c>
      <c r="CV52" t="str">
        <f>("Landlord retaliation, Tenant lawfully deducted costs from rent")</f>
        <v>Landlord retaliation, Tenant lawfully deducted costs from rent</v>
      </c>
      <c r="CW52" t="s">
        <v>1739</v>
      </c>
      <c r="CY52" t="str">
        <f t="shared" si="22"/>
        <v xml:space="preserve">Required landlord representation not specified </v>
      </c>
      <c r="DB52">
        <v>0</v>
      </c>
      <c r="DE52" t="str">
        <f t="shared" si="23"/>
        <v xml:space="preserve">Reason for requesting stay of writ issuance not specified </v>
      </c>
      <c r="DH52" t="str">
        <f>("10 days")</f>
        <v>10 days</v>
      </c>
      <c r="DI52" t="s">
        <v>1740</v>
      </c>
      <c r="DK52" t="str">
        <f>("Yes")</f>
        <v>Yes</v>
      </c>
      <c r="DL52" t="s">
        <v>1740</v>
      </c>
      <c r="DN52">
        <v>1</v>
      </c>
      <c r="DO52" t="s">
        <v>1741</v>
      </c>
      <c r="DQ52" t="str">
        <f>("Length of stay not specified")</f>
        <v>Length of stay not specified</v>
      </c>
      <c r="DT52">
        <v>1</v>
      </c>
      <c r="DU52" t="s">
        <v>1741</v>
      </c>
      <c r="DV52" t="s">
        <v>1742</v>
      </c>
      <c r="DW52" t="str">
        <f>("Writ of possession")</f>
        <v>Writ of possession</v>
      </c>
      <c r="DX52" t="s">
        <v>1743</v>
      </c>
      <c r="DZ52" t="str">
        <f>("6 days")</f>
        <v>6 days</v>
      </c>
      <c r="EA52" t="s">
        <v>1743</v>
      </c>
      <c r="EC52" t="str">
        <f>("Circumstances that postpone not specified")</f>
        <v>Circumstances that postpone not specified</v>
      </c>
      <c r="EF52" t="str">
        <f>("Minimum number of days not specified")</f>
        <v>Minimum number of days not specified</v>
      </c>
      <c r="EH52" t="s">
        <v>1744</v>
      </c>
      <c r="EI52" t="str">
        <f>("County sheriff’s office, Constable")</f>
        <v>County sheriff’s office, Constable</v>
      </c>
      <c r="EJ52" t="s">
        <v>1743</v>
      </c>
      <c r="EL52" t="str">
        <f>("Cancellation of writ not specified")</f>
        <v>Cancellation of writ not specified</v>
      </c>
      <c r="EO52" t="str">
        <f>("Length of time not specified")</f>
        <v>Length of time not specified</v>
      </c>
      <c r="ER52" t="str">
        <f t="shared" si="24"/>
        <v>No</v>
      </c>
      <c r="EU52">
        <v>0</v>
      </c>
    </row>
    <row r="53" spans="1:168">
      <c r="A53" t="s">
        <v>1745</v>
      </c>
      <c r="B53" s="1">
        <v>44197</v>
      </c>
      <c r="C53" s="1">
        <v>44197</v>
      </c>
      <c r="D53">
        <v>1</v>
      </c>
      <c r="E53" t="s">
        <v>1746</v>
      </c>
      <c r="G53">
        <v>0</v>
      </c>
      <c r="P53">
        <v>0</v>
      </c>
      <c r="V53" t="str">
        <f>("Nonpayment of rent, Breach, Criminal activity, Nuisance activity, Personal use of owner, Removal of unit from market, Substantial damage to property, Waste")</f>
        <v>Nonpayment of rent, Breach, Criminal activity, Nuisance activity, Personal use of owner, Removal of unit from market, Substantial damage to property, Waste</v>
      </c>
      <c r="W53" t="s">
        <v>1747</v>
      </c>
      <c r="X53" t="s">
        <v>1748</v>
      </c>
      <c r="Y53">
        <v>0</v>
      </c>
      <c r="AB53" t="str">
        <f>("Cause not specified ")</f>
        <v xml:space="preserve">Cause not specified </v>
      </c>
      <c r="AD53" t="s">
        <v>1749</v>
      </c>
      <c r="AE53" t="str">
        <f>("Fine assessed to landlord, Damages")</f>
        <v>Fine assessed to landlord, Damages</v>
      </c>
      <c r="AF53" t="s">
        <v>1750</v>
      </c>
      <c r="AH53" t="str">
        <f>("Waiver not specified")</f>
        <v>Waiver not specified</v>
      </c>
      <c r="AK53" t="str">
        <f>("Multiple protected classes under Federal Fair Housing Act, Age, Creed, Calls for emergency assistance, Political affiliation")</f>
        <v>Multiple protected classes under Federal Fair Housing Act, Age, Creed, Calls for emergency assistance, Political affiliation</v>
      </c>
      <c r="AL53" t="s">
        <v>1751</v>
      </c>
      <c r="AM53" t="s">
        <v>1752</v>
      </c>
      <c r="AN53" t="str">
        <f t="shared" si="21"/>
        <v>No protection specified</v>
      </c>
      <c r="AQ53" t="str">
        <f t="shared" ref="AQ53:AQ60" si="26">("No protection specified")</f>
        <v>No protection specified</v>
      </c>
      <c r="AT53" t="str">
        <f t="shared" si="25"/>
        <v xml:space="preserve">Yes, for evictions for nonpayment of rent , Yes, for evictions for reasons other than nonpayment of rent     </v>
      </c>
      <c r="AU53" t="s">
        <v>1753</v>
      </c>
      <c r="AW53" t="str">
        <f>("30 days")</f>
        <v>30 days</v>
      </c>
      <c r="AX53" t="s">
        <v>1753</v>
      </c>
      <c r="AY53" t="s">
        <v>1754</v>
      </c>
      <c r="AZ53" t="str">
        <f>("30 days")</f>
        <v>30 days</v>
      </c>
      <c r="BA53" t="s">
        <v>1753</v>
      </c>
      <c r="BB53" t="s">
        <v>1755</v>
      </c>
      <c r="BC53" t="str">
        <f>("Required notice contents not specified")</f>
        <v>Required notice contents not specified</v>
      </c>
      <c r="BF53" t="str">
        <f>("Waiver provision not specified")</f>
        <v>Waiver provision not specified</v>
      </c>
      <c r="BI53">
        <v>1</v>
      </c>
      <c r="BJ53" t="s">
        <v>1753</v>
      </c>
      <c r="BL53" t="str">
        <f>("30 days")</f>
        <v>30 days</v>
      </c>
      <c r="BM53" t="s">
        <v>1753</v>
      </c>
      <c r="BO53" t="str">
        <f>("Filing fee not specified")</f>
        <v>Filing fee not specified</v>
      </c>
      <c r="BQ53" t="s">
        <v>1756</v>
      </c>
      <c r="BR53" t="str">
        <f>("District court, Magistrates court, Superior court")</f>
        <v>District court, Magistrates court, Superior court</v>
      </c>
      <c r="BS53" t="s">
        <v>1757</v>
      </c>
      <c r="BT53" t="s">
        <v>1758</v>
      </c>
      <c r="BU53" t="str">
        <f>("Personal service, Personal service to suitable person other than defendant")</f>
        <v>Personal service, Personal service to suitable person other than defendant</v>
      </c>
      <c r="BV53" t="s">
        <v>1759</v>
      </c>
      <c r="BX53" t="str">
        <f>("Publication")</f>
        <v>Publication</v>
      </c>
      <c r="BY53" t="s">
        <v>1760</v>
      </c>
      <c r="CA53">
        <v>0</v>
      </c>
      <c r="CJ53" t="str">
        <f>("3 days")</f>
        <v>3 days</v>
      </c>
      <c r="CK53" t="s">
        <v>1761</v>
      </c>
      <c r="CM53" t="str">
        <f>("Repercussions for failure to appear, What a tenant must do to respond")</f>
        <v>Repercussions for failure to appear, What a tenant must do to respond</v>
      </c>
      <c r="CN53" t="s">
        <v>1759</v>
      </c>
      <c r="CP53" t="str">
        <f>("Reasons requiring landlord to halt the eviction process not specified")</f>
        <v>Reasons requiring landlord to halt the eviction process not specified</v>
      </c>
      <c r="CR53" t="s">
        <v>1762</v>
      </c>
      <c r="CS53">
        <v>1</v>
      </c>
      <c r="CT53" t="s">
        <v>1763</v>
      </c>
      <c r="CV53" t="str">
        <f>("Landlord noncompliance with statutory duty, Any legal defense, Any equitable defense")</f>
        <v>Landlord noncompliance with statutory duty, Any legal defense, Any equitable defense</v>
      </c>
      <c r="CW53" t="s">
        <v>1763</v>
      </c>
      <c r="CY53" t="str">
        <f t="shared" si="22"/>
        <v xml:space="preserve">Required landlord representation not specified </v>
      </c>
      <c r="DB53">
        <v>0</v>
      </c>
      <c r="DE53" t="str">
        <f>("Request more time to relocate, Good cause")</f>
        <v>Request more time to relocate, Good cause</v>
      </c>
      <c r="DF53" t="s">
        <v>1764</v>
      </c>
      <c r="DH53" t="str">
        <f>("14 days")</f>
        <v>14 days</v>
      </c>
      <c r="DI53" t="s">
        <v>1765</v>
      </c>
      <c r="DK53" t="str">
        <f>("Yes")</f>
        <v>Yes</v>
      </c>
      <c r="DL53" t="s">
        <v>1766</v>
      </c>
      <c r="DN53">
        <v>1</v>
      </c>
      <c r="DO53" t="s">
        <v>1766</v>
      </c>
      <c r="DQ53" t="str">
        <f>("Duration of pending appeal")</f>
        <v>Duration of pending appeal</v>
      </c>
      <c r="DR53" t="s">
        <v>1766</v>
      </c>
      <c r="DT53">
        <v>1</v>
      </c>
      <c r="DU53" t="s">
        <v>1766</v>
      </c>
      <c r="DV53" t="s">
        <v>1767</v>
      </c>
      <c r="DW53" t="str">
        <f>("Writ of execution     , Writ of assistance")</f>
        <v>Writ of execution     , Writ of assistance</v>
      </c>
      <c r="DX53" t="s">
        <v>1768</v>
      </c>
      <c r="DZ53" t="str">
        <f>("Minimum amount of time not specified")</f>
        <v>Minimum amount of time not specified</v>
      </c>
      <c r="EC53" t="str">
        <f>("Circumstances that postpone not specified")</f>
        <v>Circumstances that postpone not specified</v>
      </c>
      <c r="EF53" t="str">
        <f>("Writ can be executed immediately after issuance")</f>
        <v>Writ can be executed immediately after issuance</v>
      </c>
      <c r="EG53" t="s">
        <v>1769</v>
      </c>
      <c r="EI53" t="str">
        <f>("Marshal")</f>
        <v>Marshal</v>
      </c>
      <c r="EJ53" t="s">
        <v>1770</v>
      </c>
      <c r="EL53" t="str">
        <f>("Cancellation of writ not specified")</f>
        <v>Cancellation of writ not specified</v>
      </c>
      <c r="EO53" t="str">
        <f>("Length of time not specified")</f>
        <v>Length of time not specified</v>
      </c>
      <c r="ER53" t="str">
        <f t="shared" si="24"/>
        <v>No</v>
      </c>
      <c r="EU53">
        <v>0</v>
      </c>
    </row>
    <row r="54" spans="1:168">
      <c r="A54" t="s">
        <v>1771</v>
      </c>
      <c r="B54" s="1">
        <v>44197</v>
      </c>
      <c r="C54" s="1">
        <v>44197</v>
      </c>
      <c r="D54">
        <v>1</v>
      </c>
      <c r="E54" t="s">
        <v>1772</v>
      </c>
      <c r="G54">
        <v>1</v>
      </c>
      <c r="H54" t="s">
        <v>1773</v>
      </c>
      <c r="J54" t="str">
        <f>("Residential landlords generally, Mobile/manufactured home landlords")</f>
        <v>Residential landlords generally, Mobile/manufactured home landlords</v>
      </c>
      <c r="K54" t="s">
        <v>1773</v>
      </c>
      <c r="M54">
        <v>1</v>
      </c>
      <c r="N54" t="s">
        <v>1774</v>
      </c>
      <c r="P54">
        <v>0</v>
      </c>
      <c r="V54" t="str">
        <f>("Nonpayment of rent, Breach, Criminal activity, Nuisance activity, Property is uninhabitable, Remaining on property after expiration of lease, Waste")</f>
        <v>Nonpayment of rent, Breach, Criminal activity, Nuisance activity, Property is uninhabitable, Remaining on property after expiration of lease, Waste</v>
      </c>
      <c r="W54" t="s">
        <v>1775</v>
      </c>
      <c r="X54" t="s">
        <v>1776</v>
      </c>
      <c r="Y54">
        <v>0</v>
      </c>
      <c r="AB54" t="str">
        <f>("Nonpayment of rent, Breach")</f>
        <v>Nonpayment of rent, Breach</v>
      </c>
      <c r="AC54" t="s">
        <v>1777</v>
      </c>
      <c r="AD54" t="s">
        <v>1778</v>
      </c>
      <c r="AE54" t="str">
        <f>("Remedies not specified")</f>
        <v>Remedies not specified</v>
      </c>
      <c r="AH54" t="str">
        <f>("Waiver not specified")</f>
        <v>Waiver not specified</v>
      </c>
      <c r="AK54" t="str">
        <f>("Multiple protected classes under Federal Fair Housing Act, Source of income, Sexual orientation, Gender identity")</f>
        <v>Multiple protected classes under Federal Fair Housing Act, Source of income, Sexual orientation, Gender identity</v>
      </c>
      <c r="AL54" t="s">
        <v>1779</v>
      </c>
      <c r="AN54" t="str">
        <f t="shared" si="21"/>
        <v>No protection specified</v>
      </c>
      <c r="AQ54" t="str">
        <f t="shared" si="26"/>
        <v>No protection specified</v>
      </c>
      <c r="AT54" t="str">
        <f t="shared" si="25"/>
        <v xml:space="preserve">Yes, for evictions for nonpayment of rent , Yes, for evictions for reasons other than nonpayment of rent     </v>
      </c>
      <c r="AU54" t="s">
        <v>1780</v>
      </c>
      <c r="AW54" t="str">
        <f>("3 days")</f>
        <v>3 days</v>
      </c>
      <c r="AX54" t="s">
        <v>1777</v>
      </c>
      <c r="AZ54" t="str">
        <f>("3 days, 10 days, 15 days")</f>
        <v>3 days, 10 days, 15 days</v>
      </c>
      <c r="BA54" t="s">
        <v>1781</v>
      </c>
      <c r="BB54" t="s">
        <v>1782</v>
      </c>
      <c r="BC54" t="str">
        <f>("Required notice contents not specified")</f>
        <v>Required notice contents not specified</v>
      </c>
      <c r="BF54" t="str">
        <f>("Waiver provision not specified")</f>
        <v>Waiver provision not specified</v>
      </c>
      <c r="BI54">
        <v>1</v>
      </c>
      <c r="BJ54" t="s">
        <v>1777</v>
      </c>
      <c r="BL54" t="str">
        <f>("3 days")</f>
        <v>3 days</v>
      </c>
      <c r="BM54" t="s">
        <v>1777</v>
      </c>
      <c r="BO54" t="str">
        <f>("Filing fee not specified")</f>
        <v>Filing fee not specified</v>
      </c>
      <c r="BR54" t="str">
        <f>("Court not specified")</f>
        <v>Court not specified</v>
      </c>
      <c r="BU54" t="str">
        <f>("Personal service, Mail, Personal service to suitable person other than defendant")</f>
        <v>Personal service, Mail, Personal service to suitable person other than defendant</v>
      </c>
      <c r="BV54" t="s">
        <v>1783</v>
      </c>
      <c r="BX54" t="str">
        <f>("Secondary methods of service not specified")</f>
        <v>Secondary methods of service not specified</v>
      </c>
      <c r="CA54">
        <v>1</v>
      </c>
      <c r="CB54" t="s">
        <v>1784</v>
      </c>
      <c r="CD54" t="str">
        <f>("Yes")</f>
        <v>Yes</v>
      </c>
      <c r="CE54" t="s">
        <v>1784</v>
      </c>
      <c r="CG54" t="str">
        <f>("Default judgment for landlord")</f>
        <v>Default judgment for landlord</v>
      </c>
      <c r="CH54" t="s">
        <v>1784</v>
      </c>
      <c r="CJ54" t="str">
        <f>("3 days")</f>
        <v>3 days</v>
      </c>
      <c r="CK54" t="s">
        <v>1785</v>
      </c>
      <c r="CM54" t="str">
        <f>("Reason for eviction, Repercussions for failure to appear, What a tenant must do to respond, Amount owed")</f>
        <v>Reason for eviction, Repercussions for failure to appear, What a tenant must do to respond, Amount owed</v>
      </c>
      <c r="CN54" t="s">
        <v>1785</v>
      </c>
      <c r="CP54" t="str">
        <f>("Tenant offers to pay back rent prior to the judgment")</f>
        <v>Tenant offers to pay back rent prior to the judgment</v>
      </c>
      <c r="CQ54" t="s">
        <v>1784</v>
      </c>
      <c r="CR54" t="s">
        <v>1786</v>
      </c>
      <c r="CS54">
        <v>0</v>
      </c>
      <c r="CY54" t="str">
        <f t="shared" si="22"/>
        <v xml:space="preserve">Required landlord representation not specified </v>
      </c>
      <c r="DB54">
        <v>0</v>
      </c>
      <c r="DE54" t="str">
        <f>("Reason for requesting stay of writ issuance not specified ")</f>
        <v xml:space="preserve">Reason for requesting stay of writ issuance not specified </v>
      </c>
      <c r="DH54" t="str">
        <f>("10 days")</f>
        <v>10 days</v>
      </c>
      <c r="DI54" t="s">
        <v>1787</v>
      </c>
      <c r="DK54" t="str">
        <f>("Appeal bond requirement not specified")</f>
        <v>Appeal bond requirement not specified</v>
      </c>
      <c r="DN54">
        <v>0</v>
      </c>
      <c r="DW54" t="str">
        <f>("Order of restitution")</f>
        <v>Order of restitution</v>
      </c>
      <c r="DX54" t="s">
        <v>1784</v>
      </c>
      <c r="DZ54" t="str">
        <f t="shared" ref="DZ54:DZ59" si="27">("Writ can be issued immediately")</f>
        <v>Writ can be issued immediately</v>
      </c>
      <c r="EA54" t="s">
        <v>1788</v>
      </c>
      <c r="EC54" t="str">
        <f>("Good cause")</f>
        <v>Good cause</v>
      </c>
      <c r="ED54" t="s">
        <v>1789</v>
      </c>
      <c r="EE54" t="s">
        <v>1790</v>
      </c>
      <c r="EF54" t="str">
        <f>("Writ can be executed immediately after issuance")</f>
        <v>Writ can be executed immediately after issuance</v>
      </c>
      <c r="EG54" t="s">
        <v>1791</v>
      </c>
      <c r="EI54" t="str">
        <f>("County sheriff’s office, Constable")</f>
        <v>County sheriff’s office, Constable</v>
      </c>
      <c r="EJ54" t="s">
        <v>1784</v>
      </c>
      <c r="EL54" t="str">
        <f>("Cancellation of writ not specified")</f>
        <v>Cancellation of writ not specified</v>
      </c>
      <c r="EO54" t="str">
        <f>("15 days")</f>
        <v>15 days</v>
      </c>
      <c r="EP54" t="s">
        <v>1792</v>
      </c>
      <c r="ER54" t="str">
        <f t="shared" si="24"/>
        <v>No</v>
      </c>
      <c r="EU54">
        <v>0</v>
      </c>
    </row>
    <row r="55" spans="1:168">
      <c r="A55" t="s">
        <v>1793</v>
      </c>
      <c r="B55" s="1">
        <v>44116</v>
      </c>
      <c r="C55" s="1">
        <v>44197</v>
      </c>
      <c r="D55">
        <v>1</v>
      </c>
      <c r="E55" t="s">
        <v>1794</v>
      </c>
      <c r="G55">
        <v>1</v>
      </c>
      <c r="H55" t="s">
        <v>1795</v>
      </c>
      <c r="J55" t="str">
        <f>("Residential landlords generally, Mobile/manufactured home landlords")</f>
        <v>Residential landlords generally, Mobile/manufactured home landlords</v>
      </c>
      <c r="K55" t="s">
        <v>1795</v>
      </c>
      <c r="M55">
        <v>1</v>
      </c>
      <c r="N55" t="s">
        <v>1796</v>
      </c>
      <c r="P55">
        <v>0</v>
      </c>
      <c r="V55" t="s">
        <v>1797</v>
      </c>
      <c r="W55" t="s">
        <v>1798</v>
      </c>
      <c r="Y55">
        <v>0</v>
      </c>
      <c r="AB55" t="str">
        <f>("Nonpayment of rent")</f>
        <v>Nonpayment of rent</v>
      </c>
      <c r="AC55" t="s">
        <v>1799</v>
      </c>
      <c r="AE55" t="str">
        <f>("Damages, Attorney fees, Injunctive relief")</f>
        <v>Damages, Attorney fees, Injunctive relief</v>
      </c>
      <c r="AF55" t="s">
        <v>1800</v>
      </c>
      <c r="AG55" t="s">
        <v>1801</v>
      </c>
      <c r="AH55" t="str">
        <f>("No")</f>
        <v>No</v>
      </c>
      <c r="AI55" t="s">
        <v>1799</v>
      </c>
      <c r="AK55" t="str">
        <f>("Multiple protected classes under Federal Fair Housing Act, Tenant experienced domestic violence , Age, Source of income, Marital status, Sexual orientation, Gender identity, Creed")</f>
        <v>Multiple protected classes under Federal Fair Housing Act, Tenant experienced domestic violence , Age, Source of income, Marital status, Sexual orientation, Gender identity, Creed</v>
      </c>
      <c r="AL55" t="s">
        <v>1802</v>
      </c>
      <c r="AN55" t="str">
        <f>("Extended notices, Tenants’ rights to purchase first")</f>
        <v>Extended notices, Tenants’ rights to purchase first</v>
      </c>
      <c r="AO55" t="s">
        <v>1803</v>
      </c>
      <c r="AP55" t="s">
        <v>1804</v>
      </c>
      <c r="AQ55" t="str">
        <f t="shared" si="26"/>
        <v>No protection specified</v>
      </c>
      <c r="AS55" t="s">
        <v>1805</v>
      </c>
      <c r="AT55" t="str">
        <f t="shared" si="25"/>
        <v xml:space="preserve">Yes, for evictions for nonpayment of rent , Yes, for evictions for reasons other than nonpayment of rent     </v>
      </c>
      <c r="AU55" t="s">
        <v>1806</v>
      </c>
      <c r="AV55" t="s">
        <v>301</v>
      </c>
      <c r="AW55" t="str">
        <f>("14 days")</f>
        <v>14 days</v>
      </c>
      <c r="AX55" t="s">
        <v>1799</v>
      </c>
      <c r="AZ55" t="str">
        <f>("14 days, 30 days, 60 days, 90 days, 180 days")</f>
        <v>14 days, 30 days, 60 days, 90 days, 180 days</v>
      </c>
      <c r="BA55" t="s">
        <v>1807</v>
      </c>
      <c r="BB55" t="s">
        <v>1808</v>
      </c>
      <c r="BC55" t="str">
        <f>("Date rental agreement will terminate")</f>
        <v>Date rental agreement will terminate</v>
      </c>
      <c r="BD55" t="s">
        <v>1799</v>
      </c>
      <c r="BF55" t="str">
        <f>("No")</f>
        <v>No</v>
      </c>
      <c r="BG55" t="s">
        <v>1809</v>
      </c>
      <c r="BI55">
        <v>1</v>
      </c>
      <c r="BJ55" t="s">
        <v>1799</v>
      </c>
      <c r="BL55" t="str">
        <f>("14 days")</f>
        <v>14 days</v>
      </c>
      <c r="BM55" t="s">
        <v>1799</v>
      </c>
      <c r="BO55" t="str">
        <f>("$295")</f>
        <v>$295</v>
      </c>
      <c r="BP55" t="s">
        <v>1810</v>
      </c>
      <c r="BR55" t="str">
        <f>("Superior court")</f>
        <v>Superior court</v>
      </c>
      <c r="BS55" t="s">
        <v>1811</v>
      </c>
      <c r="BU55" t="str">
        <f>("Personal service, Personal service to suitable person other than defendant")</f>
        <v>Personal service, Personal service to suitable person other than defendant</v>
      </c>
      <c r="BV55" t="s">
        <v>1812</v>
      </c>
      <c r="BX55" t="str">
        <f>("Publication, Posting and mail")</f>
        <v>Publication, Posting and mail</v>
      </c>
      <c r="BY55" t="s">
        <v>1813</v>
      </c>
      <c r="CA55">
        <v>1</v>
      </c>
      <c r="CB55" t="s">
        <v>1814</v>
      </c>
      <c r="CD55" t="str">
        <f>("Yes")</f>
        <v>Yes</v>
      </c>
      <c r="CE55" t="s">
        <v>1815</v>
      </c>
      <c r="CG55" t="str">
        <f>("Default judgment for landlord")</f>
        <v>Default judgment for landlord</v>
      </c>
      <c r="CH55" t="s">
        <v>1815</v>
      </c>
      <c r="CJ55" t="str">
        <f>("Minimum number of days not specified")</f>
        <v>Minimum number of days not specified</v>
      </c>
      <c r="CL55" t="s">
        <v>1816</v>
      </c>
      <c r="CM55" t="str">
        <f>("Repercussions for failure to appear, What a tenant must do to respond")</f>
        <v>Repercussions for failure to appear, What a tenant must do to respond</v>
      </c>
      <c r="CN55" t="s">
        <v>1817</v>
      </c>
      <c r="CP55" t="str">
        <f>("Tenant offers to pay back rent prior to the judgment")</f>
        <v>Tenant offers to pay back rent prior to the judgment</v>
      </c>
      <c r="CQ55" t="s">
        <v>1818</v>
      </c>
      <c r="CS55">
        <v>1</v>
      </c>
      <c r="CT55" t="s">
        <v>1819</v>
      </c>
      <c r="CV55" t="str">
        <f>("Landlord retaliation, Tenant lawfully deducted costs from rent, Tenant lawfully withheld rent")</f>
        <v>Landlord retaliation, Tenant lawfully deducted costs from rent, Tenant lawfully withheld rent</v>
      </c>
      <c r="CW55" t="s">
        <v>1820</v>
      </c>
      <c r="CY55" t="str">
        <f t="shared" si="22"/>
        <v xml:space="preserve">Required landlord representation not specified </v>
      </c>
      <c r="DB55">
        <v>0</v>
      </c>
      <c r="DE55" t="str">
        <f>("Good cause")</f>
        <v>Good cause</v>
      </c>
      <c r="DF55" t="s">
        <v>1821</v>
      </c>
      <c r="DG55" t="s">
        <v>1822</v>
      </c>
      <c r="DH55" t="str">
        <f>("30 days")</f>
        <v>30 days</v>
      </c>
      <c r="DI55" t="s">
        <v>1823</v>
      </c>
      <c r="DK55" t="str">
        <f>("Yes")</f>
        <v>Yes</v>
      </c>
      <c r="DL55" t="s">
        <v>1824</v>
      </c>
      <c r="DN55">
        <v>0</v>
      </c>
      <c r="DP55" t="s">
        <v>1825</v>
      </c>
      <c r="DW55" t="str">
        <f>("Writ of possession")</f>
        <v>Writ of possession</v>
      </c>
      <c r="DX55" t="s">
        <v>1821</v>
      </c>
      <c r="DZ55" t="str">
        <f t="shared" si="27"/>
        <v>Writ can be issued immediately</v>
      </c>
      <c r="EA55" t="s">
        <v>1826</v>
      </c>
      <c r="EC55" t="str">
        <f>("Circumstances that postpone not specified")</f>
        <v>Circumstances that postpone not specified</v>
      </c>
      <c r="EF55" t="str">
        <f>("14 days")</f>
        <v>14 days</v>
      </c>
      <c r="EG55" t="s">
        <v>1826</v>
      </c>
      <c r="EH55" t="s">
        <v>1827</v>
      </c>
      <c r="EI55" t="str">
        <f>("County sheriff’s office")</f>
        <v>County sheriff’s office</v>
      </c>
      <c r="EJ55" t="s">
        <v>1821</v>
      </c>
      <c r="EL55" t="str">
        <f>("Yes, if all back rent is paid")</f>
        <v>Yes, if all back rent is paid</v>
      </c>
      <c r="EM55" t="s">
        <v>1818</v>
      </c>
      <c r="EN55" t="s">
        <v>1828</v>
      </c>
      <c r="EO55" t="str">
        <f>("1 day")</f>
        <v>1 day</v>
      </c>
      <c r="EP55" t="s">
        <v>1829</v>
      </c>
      <c r="EQ55" t="s">
        <v>1830</v>
      </c>
      <c r="ER55" t="str">
        <f t="shared" si="24"/>
        <v>No</v>
      </c>
      <c r="EU55">
        <v>0</v>
      </c>
    </row>
    <row r="56" spans="1:168">
      <c r="A56" t="s">
        <v>1831</v>
      </c>
      <c r="B56" s="1">
        <v>44144</v>
      </c>
      <c r="C56" s="1">
        <v>44197</v>
      </c>
      <c r="D56">
        <v>1</v>
      </c>
      <c r="E56" t="s">
        <v>1832</v>
      </c>
      <c r="G56">
        <v>1</v>
      </c>
      <c r="H56" t="s">
        <v>1833</v>
      </c>
      <c r="J56" t="str">
        <f>("Residential landlords generally, Landlords with minimal rental properties, Mobile/manufactured home landlords")</f>
        <v>Residential landlords generally, Landlords with minimal rental properties, Mobile/manufactured home landlords</v>
      </c>
      <c r="K56" t="s">
        <v>1833</v>
      </c>
      <c r="M56">
        <v>1</v>
      </c>
      <c r="N56" t="s">
        <v>1834</v>
      </c>
      <c r="P56">
        <v>1</v>
      </c>
      <c r="Q56" t="s">
        <v>1835</v>
      </c>
      <c r="S56" t="str">
        <f>("10% of rent due, 10% of monthly rent amount")</f>
        <v>10% of rent due, 10% of monthly rent amount</v>
      </c>
      <c r="T56" t="s">
        <v>1835</v>
      </c>
      <c r="U56" t="s">
        <v>1836</v>
      </c>
      <c r="V56" t="str">
        <f>("Nonpayment of rent, Material breach , Property is uninhabitable, Remaining on property after expiration of lease, Statutory tenant obligations")</f>
        <v>Nonpayment of rent, Material breach , Property is uninhabitable, Remaining on property after expiration of lease, Statutory tenant obligations</v>
      </c>
      <c r="W56" t="s">
        <v>1837</v>
      </c>
      <c r="Y56">
        <v>0</v>
      </c>
      <c r="AB56" t="str">
        <f>("Nonpayment of rent, Material breach ")</f>
        <v xml:space="preserve">Nonpayment of rent, Material breach </v>
      </c>
      <c r="AC56" t="s">
        <v>1832</v>
      </c>
      <c r="AD56" t="s">
        <v>1838</v>
      </c>
      <c r="AE56" t="str">
        <f>("Damages, Attorney fees, Injunctive relief")</f>
        <v>Damages, Attorney fees, Injunctive relief</v>
      </c>
      <c r="AF56" t="s">
        <v>1839</v>
      </c>
      <c r="AH56" t="str">
        <f>("No")</f>
        <v>No</v>
      </c>
      <c r="AI56" t="s">
        <v>1840</v>
      </c>
      <c r="AK56" t="str">
        <f>("Multiple protected classes under Federal Fair Housing Act, Tenant experienced domestic violence , Age, Source of income, Sexual orientation, Gender identity, Military status")</f>
        <v>Multiple protected classes under Federal Fair Housing Act, Tenant experienced domestic violence , Age, Source of income, Sexual orientation, Gender identity, Military status</v>
      </c>
      <c r="AL56" t="s">
        <v>1841</v>
      </c>
      <c r="AM56" t="s">
        <v>1842</v>
      </c>
      <c r="AN56" t="str">
        <f>("No protection specified")</f>
        <v>No protection specified</v>
      </c>
      <c r="AQ56" t="str">
        <f t="shared" si="26"/>
        <v>No protection specified</v>
      </c>
      <c r="AT56" t="str">
        <f t="shared" si="25"/>
        <v xml:space="preserve">Yes, for evictions for nonpayment of rent , Yes, for evictions for reasons other than nonpayment of rent     </v>
      </c>
      <c r="AU56" t="s">
        <v>1843</v>
      </c>
      <c r="AV56" t="s">
        <v>301</v>
      </c>
      <c r="AW56" t="str">
        <f>("14 days")</f>
        <v>14 days</v>
      </c>
      <c r="AX56" t="s">
        <v>1832</v>
      </c>
      <c r="AY56" t="s">
        <v>1844</v>
      </c>
      <c r="AZ56" t="str">
        <f>("30 days")</f>
        <v>30 days</v>
      </c>
      <c r="BA56" t="s">
        <v>1845</v>
      </c>
      <c r="BB56" t="s">
        <v>1846</v>
      </c>
      <c r="BC56" t="str">
        <f>("Reason for eviction, Date rental agreement will terminate, How to cure, Amount owed, Repercussions for failure to cure")</f>
        <v>Reason for eviction, Date rental agreement will terminate, How to cure, Amount owed, Repercussions for failure to cure</v>
      </c>
      <c r="BD56" t="s">
        <v>1847</v>
      </c>
      <c r="BE56" t="s">
        <v>1848</v>
      </c>
      <c r="BF56" t="str">
        <f>("No")</f>
        <v>No</v>
      </c>
      <c r="BG56" t="s">
        <v>1849</v>
      </c>
      <c r="BI56">
        <v>1</v>
      </c>
      <c r="BJ56" t="s">
        <v>1832</v>
      </c>
      <c r="BL56" t="str">
        <f>("14 days")</f>
        <v>14 days</v>
      </c>
      <c r="BM56" t="s">
        <v>1832</v>
      </c>
      <c r="BN56" t="s">
        <v>1850</v>
      </c>
      <c r="BO56" t="str">
        <f>("Filing fee not specified")</f>
        <v>Filing fee not specified</v>
      </c>
      <c r="BR56" t="str">
        <f>("District court, Magistrates court")</f>
        <v>District court, Magistrates court</v>
      </c>
      <c r="BS56" t="s">
        <v>1851</v>
      </c>
      <c r="BU56" t="str">
        <f>("Personal service, Personal service to suitable person other than defendant")</f>
        <v>Personal service, Personal service to suitable person other than defendant</v>
      </c>
      <c r="BV56" t="s">
        <v>1852</v>
      </c>
      <c r="BX56" t="str">
        <f>("Publication")</f>
        <v>Publication</v>
      </c>
      <c r="BY56" t="s">
        <v>1852</v>
      </c>
      <c r="CA56">
        <v>0</v>
      </c>
      <c r="CJ56" t="str">
        <f>("10 days")</f>
        <v>10 days</v>
      </c>
      <c r="CK56" t="s">
        <v>1851</v>
      </c>
      <c r="CM56" t="str">
        <f>("Amount owed")</f>
        <v>Amount owed</v>
      </c>
      <c r="CN56" t="s">
        <v>1853</v>
      </c>
      <c r="CP56" t="str">
        <f>("Reasons requiring landlord to halt the eviction process not specified")</f>
        <v>Reasons requiring landlord to halt the eviction process not specified</v>
      </c>
      <c r="CR56" t="s">
        <v>1854</v>
      </c>
      <c r="CS56">
        <v>1</v>
      </c>
      <c r="CT56" t="s">
        <v>1855</v>
      </c>
      <c r="CV56" t="str">
        <f>("Landlord retaliation, Landlord refused to complete repairs, Landlord noncompliance with statutory duty, Landlord committed breach")</f>
        <v>Landlord retaliation, Landlord refused to complete repairs, Landlord noncompliance with statutory duty, Landlord committed breach</v>
      </c>
      <c r="CW56" t="s">
        <v>1855</v>
      </c>
      <c r="CX56" t="s">
        <v>1856</v>
      </c>
      <c r="CY56" t="str">
        <f t="shared" si="22"/>
        <v xml:space="preserve">Required landlord representation not specified </v>
      </c>
      <c r="DB56">
        <v>0</v>
      </c>
      <c r="DE56" t="str">
        <f>("Reason for requesting stay of writ issuance not specified ")</f>
        <v xml:space="preserve">Reason for requesting stay of writ issuance not specified </v>
      </c>
      <c r="DH56" t="str">
        <f>("10 days")</f>
        <v>10 days</v>
      </c>
      <c r="DI56" t="s">
        <v>1857</v>
      </c>
      <c r="DK56" t="str">
        <f>("Yes")</f>
        <v>Yes</v>
      </c>
      <c r="DL56" t="s">
        <v>1858</v>
      </c>
      <c r="DN56">
        <v>1</v>
      </c>
      <c r="DO56" t="s">
        <v>1857</v>
      </c>
      <c r="DQ56" t="str">
        <f>("Duration of pending appeal")</f>
        <v>Duration of pending appeal</v>
      </c>
      <c r="DR56" t="s">
        <v>1857</v>
      </c>
      <c r="DT56">
        <v>0</v>
      </c>
      <c r="DU56" t="s">
        <v>1857</v>
      </c>
      <c r="DW56" t="str">
        <f>("Writ of possession, Writ of eviction")</f>
        <v>Writ of possession, Writ of eviction</v>
      </c>
      <c r="DX56" t="s">
        <v>1859</v>
      </c>
      <c r="DZ56" t="str">
        <f t="shared" si="27"/>
        <v>Writ can be issued immediately</v>
      </c>
      <c r="EA56" t="s">
        <v>1857</v>
      </c>
      <c r="EC56" t="str">
        <f>("Circumstances that postpone not specified")</f>
        <v>Circumstances that postpone not specified</v>
      </c>
      <c r="EF56" t="str">
        <f>("10 days")</f>
        <v>10 days</v>
      </c>
      <c r="EG56" t="s">
        <v>1857</v>
      </c>
      <c r="EI56" t="str">
        <f>("County sheriff’s office")</f>
        <v>County sheriff’s office</v>
      </c>
      <c r="EJ56" t="s">
        <v>1860</v>
      </c>
      <c r="EL56" t="str">
        <f>("Cancellation of writ not specified")</f>
        <v>Cancellation of writ not specified</v>
      </c>
      <c r="EO56" t="str">
        <f>("1 day")</f>
        <v>1 day</v>
      </c>
      <c r="EP56" t="s">
        <v>1861</v>
      </c>
      <c r="ER56" t="str">
        <f t="shared" si="24"/>
        <v>No</v>
      </c>
      <c r="EU56">
        <v>0</v>
      </c>
    </row>
    <row r="57" spans="1:168">
      <c r="A57" t="s">
        <v>1862</v>
      </c>
      <c r="B57" s="1">
        <v>44196</v>
      </c>
      <c r="C57" s="1">
        <v>44197</v>
      </c>
      <c r="D57">
        <v>1</v>
      </c>
      <c r="E57" t="s">
        <v>1863</v>
      </c>
      <c r="G57">
        <v>1</v>
      </c>
      <c r="H57" t="s">
        <v>1864</v>
      </c>
      <c r="J57" t="str">
        <f>("Residential landlords generally, Mobile/manufactured home landlords")</f>
        <v>Residential landlords generally, Mobile/manufactured home landlords</v>
      </c>
      <c r="K57" t="s">
        <v>1864</v>
      </c>
      <c r="M57">
        <v>1</v>
      </c>
      <c r="N57" t="s">
        <v>1864</v>
      </c>
      <c r="P57">
        <v>0</v>
      </c>
      <c r="R57" t="s">
        <v>1865</v>
      </c>
      <c r="V57" t="str">
        <f>("Nonpayment of rent, Breach, Criminal activity, Nuisance activity, Remaining on property after expiration of lease, Statutory tenant obligations, Removal of unit from market, Waste")</f>
        <v>Nonpayment of rent, Breach, Criminal activity, Nuisance activity, Remaining on property after expiration of lease, Statutory tenant obligations, Removal of unit from market, Waste</v>
      </c>
      <c r="W57" t="s">
        <v>1866</v>
      </c>
      <c r="X57" t="s">
        <v>1867</v>
      </c>
      <c r="Y57">
        <v>0</v>
      </c>
      <c r="AA57" t="s">
        <v>1868</v>
      </c>
      <c r="AB57" t="str">
        <f>("Nonpayment of rent, Breach, Statutory tenant obligations")</f>
        <v>Nonpayment of rent, Breach, Statutory tenant obligations</v>
      </c>
      <c r="AC57" t="s">
        <v>1869</v>
      </c>
      <c r="AD57" t="s">
        <v>1870</v>
      </c>
      <c r="AE57" t="str">
        <f>("Damages, Attorney fees, Injunctive relief")</f>
        <v>Damages, Attorney fees, Injunctive relief</v>
      </c>
      <c r="AF57" t="s">
        <v>1871</v>
      </c>
      <c r="AG57" t="s">
        <v>1872</v>
      </c>
      <c r="AH57" t="str">
        <f>("Waiver not specified")</f>
        <v>Waiver not specified</v>
      </c>
      <c r="AK57" t="str">
        <f>("Multiple protected classes under Federal Fair Housing Act, Tenant experienced domestic violence , Source of income, Marital status, Sexual orientation, Military status, Immigration status, Creed")</f>
        <v>Multiple protected classes under Federal Fair Housing Act, Tenant experienced domestic violence , Source of income, Marital status, Sexual orientation, Military status, Immigration status, Creed</v>
      </c>
      <c r="AL57" t="s">
        <v>1873</v>
      </c>
      <c r="AN57" t="str">
        <f>("No protection specified")</f>
        <v>No protection specified</v>
      </c>
      <c r="AP57" t="s">
        <v>1874</v>
      </c>
      <c r="AQ57" t="str">
        <f t="shared" si="26"/>
        <v>No protection specified</v>
      </c>
      <c r="AT57" t="str">
        <f t="shared" si="25"/>
        <v xml:space="preserve">Yes, for evictions for nonpayment of rent , Yes, for evictions for reasons other than nonpayment of rent     </v>
      </c>
      <c r="AU57" t="s">
        <v>1875</v>
      </c>
      <c r="AW57" t="str">
        <f>("14 days")</f>
        <v>14 days</v>
      </c>
      <c r="AX57" t="s">
        <v>1876</v>
      </c>
      <c r="AZ57" t="str">
        <f>("3 days, 10 days, 20 days, 30 days, 90 days, 120 days")</f>
        <v>3 days, 10 days, 20 days, 30 days, 90 days, 120 days</v>
      </c>
      <c r="BA57" t="s">
        <v>1877</v>
      </c>
      <c r="BB57" t="s">
        <v>1878</v>
      </c>
      <c r="BC57" t="str">
        <f>("Reason for eviction, How to cure, Amount owed, Repercussions for failure to cure, Repercussions for failure to vacate, Information on legal services")</f>
        <v>Reason for eviction, How to cure, Amount owed, Repercussions for failure to cure, Repercussions for failure to vacate, Information on legal services</v>
      </c>
      <c r="BD57" t="s">
        <v>1879</v>
      </c>
      <c r="BE57" t="s">
        <v>1880</v>
      </c>
      <c r="BF57" t="str">
        <f>("No")</f>
        <v>No</v>
      </c>
      <c r="BG57" t="s">
        <v>1881</v>
      </c>
      <c r="BI57">
        <v>1</v>
      </c>
      <c r="BJ57" t="s">
        <v>1863</v>
      </c>
      <c r="BL57" t="str">
        <f>("14 days")</f>
        <v>14 days</v>
      </c>
      <c r="BM57" t="s">
        <v>1863</v>
      </c>
      <c r="BO57" t="str">
        <f>("$45")</f>
        <v>$45</v>
      </c>
      <c r="BP57" t="s">
        <v>1882</v>
      </c>
      <c r="BR57" t="str">
        <f>("Superior court")</f>
        <v>Superior court</v>
      </c>
      <c r="BS57" t="s">
        <v>1883</v>
      </c>
      <c r="BU57" t="str">
        <f>("Personal service")</f>
        <v>Personal service</v>
      </c>
      <c r="BV57" t="s">
        <v>1884</v>
      </c>
      <c r="BX57" t="str">
        <f>("Certified mail, Posting and mail")</f>
        <v>Certified mail, Posting and mail</v>
      </c>
      <c r="BY57" t="s">
        <v>1884</v>
      </c>
      <c r="CA57">
        <v>1</v>
      </c>
      <c r="CB57" t="s">
        <v>1885</v>
      </c>
      <c r="CD57" t="str">
        <f>("Yes")</f>
        <v>Yes</v>
      </c>
      <c r="CE57" t="s">
        <v>1885</v>
      </c>
      <c r="CG57" t="str">
        <f>("Default judgment for landlord")</f>
        <v>Default judgment for landlord</v>
      </c>
      <c r="CH57" t="s">
        <v>1885</v>
      </c>
      <c r="CI57" t="s">
        <v>1886</v>
      </c>
      <c r="CJ57" t="str">
        <f>("7 days")</f>
        <v>7 days</v>
      </c>
      <c r="CK57" t="s">
        <v>1887</v>
      </c>
      <c r="CL57" t="s">
        <v>1888</v>
      </c>
      <c r="CM57" t="str">
        <f>("Repercussions for failure to appear, What a tenant must do to respond, Information on legal services")</f>
        <v>Repercussions for failure to appear, What a tenant must do to respond, Information on legal services</v>
      </c>
      <c r="CN57" t="s">
        <v>1889</v>
      </c>
      <c r="CP57" t="str">
        <f>("Reasons requiring landlord to halt the eviction process not specified")</f>
        <v>Reasons requiring landlord to halt the eviction process not specified</v>
      </c>
      <c r="CS57">
        <v>1</v>
      </c>
      <c r="CT57" t="s">
        <v>1890</v>
      </c>
      <c r="CV57" t="str">
        <f>("Landlord retaliation, Landlord refused to complete repairs, Landlord noncompliance with statutory duty, Tenant experienced domestic violence, Any legal defense, Any equitable defense")</f>
        <v>Landlord retaliation, Landlord refused to complete repairs, Landlord noncompliance with statutory duty, Tenant experienced domestic violence, Any legal defense, Any equitable defense</v>
      </c>
      <c r="CW57" t="s">
        <v>1891</v>
      </c>
      <c r="CY57" t="str">
        <f t="shared" si="22"/>
        <v xml:space="preserve">Required landlord representation not specified </v>
      </c>
      <c r="DB57">
        <v>0</v>
      </c>
      <c r="DE57" t="str">
        <f>("Good cause")</f>
        <v>Good cause</v>
      </c>
      <c r="DF57" t="s">
        <v>1892</v>
      </c>
      <c r="DG57" t="s">
        <v>1893</v>
      </c>
      <c r="DH57" t="str">
        <f>("Appeal procedure not specified")</f>
        <v>Appeal procedure not specified</v>
      </c>
      <c r="DK57" t="str">
        <f>("Appeal bond requirement not specified")</f>
        <v>Appeal bond requirement not specified</v>
      </c>
      <c r="DN57">
        <v>1</v>
      </c>
      <c r="DO57" t="s">
        <v>1894</v>
      </c>
      <c r="DQ57" t="str">
        <f>("Duration of pending appeal")</f>
        <v>Duration of pending appeal</v>
      </c>
      <c r="DR57" t="s">
        <v>1894</v>
      </c>
      <c r="DT57">
        <v>1</v>
      </c>
      <c r="DU57" t="s">
        <v>1894</v>
      </c>
      <c r="DV57" t="s">
        <v>1895</v>
      </c>
      <c r="DW57" t="str">
        <f>("Writ of restitution, Execution")</f>
        <v>Writ of restitution, Execution</v>
      </c>
      <c r="DX57" t="s">
        <v>1896</v>
      </c>
      <c r="DZ57" t="str">
        <f t="shared" si="27"/>
        <v>Writ can be issued immediately</v>
      </c>
      <c r="EA57" t="s">
        <v>1897</v>
      </c>
      <c r="EB57" t="s">
        <v>1898</v>
      </c>
      <c r="EC57" t="str">
        <f>("Good cause")</f>
        <v>Good cause</v>
      </c>
      <c r="ED57" t="s">
        <v>1892</v>
      </c>
      <c r="EE57" t="s">
        <v>1893</v>
      </c>
      <c r="EF57" t="str">
        <f>("3 days")</f>
        <v>3 days</v>
      </c>
      <c r="EG57" t="s">
        <v>1899</v>
      </c>
      <c r="EI57" t="str">
        <f>("County sheriff’s office")</f>
        <v>County sheriff’s office</v>
      </c>
      <c r="EJ57" t="s">
        <v>1899</v>
      </c>
      <c r="EL57" t="str">
        <f>("Yes, if all back rent is paid")</f>
        <v>Yes, if all back rent is paid</v>
      </c>
      <c r="EM57" t="s">
        <v>1899</v>
      </c>
      <c r="EN57" t="s">
        <v>1900</v>
      </c>
      <c r="EO57" t="str">
        <f>("3 days")</f>
        <v>3 days</v>
      </c>
      <c r="EP57" t="s">
        <v>1901</v>
      </c>
      <c r="EQ57" t="s">
        <v>1902</v>
      </c>
      <c r="ER57" t="str">
        <f>("Yes, mediation is optional")</f>
        <v>Yes, mediation is optional</v>
      </c>
      <c r="ES57" t="s">
        <v>1903</v>
      </c>
      <c r="EU57">
        <v>1</v>
      </c>
      <c r="EV57" t="s">
        <v>1904</v>
      </c>
      <c r="EX57" t="str">
        <f>("Disclosure on tenant screening report")</f>
        <v>Disclosure on tenant screening report</v>
      </c>
      <c r="EY57" t="s">
        <v>1904</v>
      </c>
      <c r="FA57">
        <v>0</v>
      </c>
      <c r="FD57" t="str">
        <f>("Time frame not specified")</f>
        <v>Time frame not specified</v>
      </c>
      <c r="FG57" t="str">
        <f>("No cases automatically made inaccessible")</f>
        <v>No cases automatically made inaccessible</v>
      </c>
      <c r="FH57" t="s">
        <v>1904</v>
      </c>
      <c r="FJ57">
        <v>0</v>
      </c>
      <c r="FL57" t="s">
        <v>1905</v>
      </c>
    </row>
    <row r="58" spans="1:168">
      <c r="A58" t="s">
        <v>1906</v>
      </c>
      <c r="B58" s="1">
        <v>43237</v>
      </c>
      <c r="C58" s="1">
        <v>44197</v>
      </c>
      <c r="D58">
        <v>1</v>
      </c>
      <c r="E58" t="s">
        <v>1907</v>
      </c>
      <c r="G58">
        <v>1</v>
      </c>
      <c r="H58" t="s">
        <v>1908</v>
      </c>
      <c r="J58" t="str">
        <f>("Residential landlords generally, Mobile/manufactured home landlords")</f>
        <v>Residential landlords generally, Mobile/manufactured home landlords</v>
      </c>
      <c r="K58" t="s">
        <v>1908</v>
      </c>
      <c r="M58">
        <v>1</v>
      </c>
      <c r="N58" t="s">
        <v>1909</v>
      </c>
      <c r="P58">
        <v>0</v>
      </c>
      <c r="V58" t="str">
        <f>("Nonpayment of rent, Breach, Criminal activity, Remaining on property after expiration of lease, Substantial damage to property")</f>
        <v>Nonpayment of rent, Breach, Criminal activity, Remaining on property after expiration of lease, Substantial damage to property</v>
      </c>
      <c r="W58" t="s">
        <v>1910</v>
      </c>
      <c r="Y58">
        <v>0</v>
      </c>
      <c r="AB58" t="str">
        <f>("Cause not specified ")</f>
        <v xml:space="preserve">Cause not specified </v>
      </c>
      <c r="AE58" t="str">
        <f>("Remedies not specified")</f>
        <v>Remedies not specified</v>
      </c>
      <c r="AH58" t="str">
        <f>("Waiver not specified")</f>
        <v>Waiver not specified</v>
      </c>
      <c r="AK58" t="str">
        <f>("Multiple protected classes under Federal Fair Housing Act, Ancestry")</f>
        <v>Multiple protected classes under Federal Fair Housing Act, Ancestry</v>
      </c>
      <c r="AL58" t="s">
        <v>1911</v>
      </c>
      <c r="AN58" t="str">
        <f>("No protection specified")</f>
        <v>No protection specified</v>
      </c>
      <c r="AQ58" t="str">
        <f t="shared" si="26"/>
        <v>No protection specified</v>
      </c>
      <c r="AT58" t="str">
        <f>("Yes, for evictions for reasons other than nonpayment of rent     ")</f>
        <v xml:space="preserve">Yes, for evictions for reasons other than nonpayment of rent     </v>
      </c>
      <c r="AU58" t="s">
        <v>1912</v>
      </c>
      <c r="AV58" t="s">
        <v>301</v>
      </c>
      <c r="AW58" t="str">
        <f>("Landlord not required to give notice if evicting for nonpayment")</f>
        <v>Landlord not required to give notice if evicting for nonpayment</v>
      </c>
      <c r="AX58" t="s">
        <v>1913</v>
      </c>
      <c r="AZ58" t="str">
        <f>("30 days, 90 days")</f>
        <v>30 days, 90 days</v>
      </c>
      <c r="BA58" t="s">
        <v>1912</v>
      </c>
      <c r="BB58" t="s">
        <v>1914</v>
      </c>
      <c r="BC58" t="str">
        <f>("Required notice contents not specified")</f>
        <v>Required notice contents not specified</v>
      </c>
      <c r="BF58" t="str">
        <f>("Yes")</f>
        <v>Yes</v>
      </c>
      <c r="BG58" t="s">
        <v>1912</v>
      </c>
      <c r="BH58" t="s">
        <v>1915</v>
      </c>
      <c r="BI58">
        <v>0</v>
      </c>
      <c r="BO58" t="str">
        <f>("$30")</f>
        <v>$30</v>
      </c>
      <c r="BP58" t="s">
        <v>1916</v>
      </c>
      <c r="BQ58" t="s">
        <v>1917</v>
      </c>
      <c r="BR58" t="str">
        <f>("Circuit court, Magistrates court")</f>
        <v>Circuit court, Magistrates court</v>
      </c>
      <c r="BS58" t="s">
        <v>1918</v>
      </c>
      <c r="BU58" t="str">
        <f>("Personal service, Mail, Certified mail, Personal service to suitable person other than defendant")</f>
        <v>Personal service, Mail, Certified mail, Personal service to suitable person other than defendant</v>
      </c>
      <c r="BV58" t="s">
        <v>1919</v>
      </c>
      <c r="BX58" t="str">
        <f>("Mail, Publication")</f>
        <v>Mail, Publication</v>
      </c>
      <c r="BY58" t="s">
        <v>1919</v>
      </c>
      <c r="CA58">
        <v>1</v>
      </c>
      <c r="CB58" t="s">
        <v>1907</v>
      </c>
      <c r="CC58" t="s">
        <v>1920</v>
      </c>
      <c r="CD58" t="str">
        <f>("Yes")</f>
        <v>Yes</v>
      </c>
      <c r="CE58" t="s">
        <v>1921</v>
      </c>
      <c r="CF58" t="s">
        <v>1922</v>
      </c>
      <c r="CG58" t="str">
        <f>("Default judgment for landlord")</f>
        <v>Default judgment for landlord</v>
      </c>
      <c r="CH58" t="s">
        <v>1921</v>
      </c>
      <c r="CI58" t="s">
        <v>1923</v>
      </c>
      <c r="CJ58" t="str">
        <f>("10 days")</f>
        <v>10 days</v>
      </c>
      <c r="CK58" t="s">
        <v>1924</v>
      </c>
      <c r="CL58" t="s">
        <v>1925</v>
      </c>
      <c r="CM58" t="str">
        <f>("Reason for eviction, What a tenant must do to respond")</f>
        <v>Reason for eviction, What a tenant must do to respond</v>
      </c>
      <c r="CN58" t="s">
        <v>1926</v>
      </c>
      <c r="CO58" t="s">
        <v>1927</v>
      </c>
      <c r="CP58" t="str">
        <f>("Tenant offers to pay back rent prior to the judgment")</f>
        <v>Tenant offers to pay back rent prior to the judgment</v>
      </c>
      <c r="CQ58" t="s">
        <v>1928</v>
      </c>
      <c r="CR58" t="s">
        <v>1929</v>
      </c>
      <c r="CS58">
        <v>1</v>
      </c>
      <c r="CT58" t="s">
        <v>1921</v>
      </c>
      <c r="CV58" t="str">
        <f>("Landlord committed breach")</f>
        <v>Landlord committed breach</v>
      </c>
      <c r="CW58" t="s">
        <v>1921</v>
      </c>
      <c r="CX58" t="s">
        <v>1930</v>
      </c>
      <c r="CY58" t="str">
        <f t="shared" si="22"/>
        <v xml:space="preserve">Required landlord representation not specified </v>
      </c>
      <c r="DB58">
        <v>0</v>
      </c>
      <c r="DE58" t="str">
        <f>("Reason for requesting stay of writ issuance not specified ")</f>
        <v xml:space="preserve">Reason for requesting stay of writ issuance not specified </v>
      </c>
      <c r="DH58" t="str">
        <f>("20 days")</f>
        <v>20 days</v>
      </c>
      <c r="DI58" t="s">
        <v>1931</v>
      </c>
      <c r="DJ58" t="s">
        <v>1932</v>
      </c>
      <c r="DK58" t="str">
        <f>("Yes")</f>
        <v>Yes</v>
      </c>
      <c r="DL58" t="s">
        <v>1931</v>
      </c>
      <c r="DN58">
        <v>0</v>
      </c>
      <c r="DO58" t="s">
        <v>1921</v>
      </c>
      <c r="DP58" t="s">
        <v>1933</v>
      </c>
      <c r="DW58" t="str">
        <f>("Writ of possession")</f>
        <v>Writ of possession</v>
      </c>
      <c r="DX58" t="s">
        <v>1934</v>
      </c>
      <c r="DZ58" t="str">
        <f t="shared" si="27"/>
        <v>Writ can be issued immediately</v>
      </c>
      <c r="EA58" t="s">
        <v>1935</v>
      </c>
      <c r="EC58" t="str">
        <f>("Good cause")</f>
        <v>Good cause</v>
      </c>
      <c r="ED58" t="s">
        <v>1921</v>
      </c>
      <c r="EF58" t="str">
        <f>("Minimum number of days not specified")</f>
        <v>Minimum number of days not specified</v>
      </c>
      <c r="EH58" t="s">
        <v>1936</v>
      </c>
      <c r="EI58" t="str">
        <f>("County sheriff’s office")</f>
        <v>County sheriff’s office</v>
      </c>
      <c r="EJ58" t="s">
        <v>1921</v>
      </c>
      <c r="EL58" t="str">
        <f>("Cancellation of writ not specified")</f>
        <v>Cancellation of writ not specified</v>
      </c>
      <c r="EO58" t="str">
        <f>("30 days")</f>
        <v>30 days</v>
      </c>
      <c r="EP58" t="s">
        <v>1921</v>
      </c>
      <c r="EQ58" t="s">
        <v>1937</v>
      </c>
      <c r="ER58" t="str">
        <f>("No")</f>
        <v>No</v>
      </c>
      <c r="EU58">
        <v>0</v>
      </c>
    </row>
    <row r="59" spans="1:168">
      <c r="A59" t="s">
        <v>1938</v>
      </c>
      <c r="B59" s="1">
        <v>43895</v>
      </c>
      <c r="C59" s="1">
        <v>44197</v>
      </c>
      <c r="D59">
        <v>1</v>
      </c>
      <c r="E59" t="s">
        <v>1939</v>
      </c>
      <c r="G59">
        <v>1</v>
      </c>
      <c r="H59" t="s">
        <v>1940</v>
      </c>
      <c r="J59" t="str">
        <f>("Residential landlords generally, Mobile/manufactured home landlords")</f>
        <v>Residential landlords generally, Mobile/manufactured home landlords</v>
      </c>
      <c r="K59" t="s">
        <v>1940</v>
      </c>
      <c r="M59">
        <v>1</v>
      </c>
      <c r="N59" t="s">
        <v>1941</v>
      </c>
      <c r="P59">
        <v>1</v>
      </c>
      <c r="Q59" t="s">
        <v>1942</v>
      </c>
      <c r="S59" t="str">
        <f>("Maximum fee not specified")</f>
        <v>Maximum fee not specified</v>
      </c>
      <c r="U59" t="s">
        <v>1943</v>
      </c>
      <c r="V59" t="str">
        <f>("Nonpayment of rent, Breach, Criminal activity, Remaining on property after expiration of lease, Statutory tenant obligations, Waste, Committing domestic violence")</f>
        <v>Nonpayment of rent, Breach, Criminal activity, Remaining on property after expiration of lease, Statutory tenant obligations, Waste, Committing domestic violence</v>
      </c>
      <c r="W59" t="s">
        <v>1944</v>
      </c>
      <c r="Y59">
        <v>0</v>
      </c>
      <c r="AB59" t="str">
        <f>("Nonpayment of rent, Breach, Statutory tenant obligations, Waste")</f>
        <v>Nonpayment of rent, Breach, Statutory tenant obligations, Waste</v>
      </c>
      <c r="AC59" t="s">
        <v>1945</v>
      </c>
      <c r="AD59" t="s">
        <v>1946</v>
      </c>
      <c r="AE59" t="str">
        <f>("Fine assessed to landlord, Damages, Attorney fees, Criminal charge for landlord, Injunctive relief")</f>
        <v>Fine assessed to landlord, Damages, Attorney fees, Criminal charge for landlord, Injunctive relief</v>
      </c>
      <c r="AF59" t="s">
        <v>1947</v>
      </c>
      <c r="AG59" t="s">
        <v>1948</v>
      </c>
      <c r="AH59" t="str">
        <f>("No")</f>
        <v>No</v>
      </c>
      <c r="AI59" t="s">
        <v>1949</v>
      </c>
      <c r="AK59" t="str">
        <f>("Multiple protected classes under Federal Fair Housing Act, Tenant experienced domestic violence , Age, Source of income, Marital status, Sexual orientation, Ancestry, Calls for emergency assistance")</f>
        <v>Multiple protected classes under Federal Fair Housing Act, Tenant experienced domestic violence , Age, Source of income, Marital status, Sexual orientation, Ancestry, Calls for emergency assistance</v>
      </c>
      <c r="AL59" t="s">
        <v>1950</v>
      </c>
      <c r="AN59" t="str">
        <f>("Extended notices, Tenants’ rights to purchase first, Just cause for eviction")</f>
        <v>Extended notices, Tenants’ rights to purchase first, Just cause for eviction</v>
      </c>
      <c r="AO59" t="s">
        <v>1951</v>
      </c>
      <c r="AP59" t="s">
        <v>1952</v>
      </c>
      <c r="AQ59" t="str">
        <f t="shared" si="26"/>
        <v>No protection specified</v>
      </c>
      <c r="AT59" t="str">
        <f>("Yes, for evictions for nonpayment of rent , Yes, for evictions for reasons other than nonpayment of rent     ")</f>
        <v xml:space="preserve">Yes, for evictions for nonpayment of rent , Yes, for evictions for reasons other than nonpayment of rent     </v>
      </c>
      <c r="AU59" t="s">
        <v>1953</v>
      </c>
      <c r="AW59" t="str">
        <f>("5 days, 14 days, 30 days")</f>
        <v>5 days, 14 days, 30 days</v>
      </c>
      <c r="AX59" t="s">
        <v>1945</v>
      </c>
      <c r="AY59" t="s">
        <v>1954</v>
      </c>
      <c r="AZ59" t="str">
        <f>("5 days, 14 days, 28 days, 30 days")</f>
        <v>5 days, 14 days, 28 days, 30 days</v>
      </c>
      <c r="BA59" t="s">
        <v>1955</v>
      </c>
      <c r="BB59" t="s">
        <v>1956</v>
      </c>
      <c r="BC59" t="str">
        <f>("Reason for eviction, Date rental agreement will terminate, Information on legal services, Information on rights")</f>
        <v>Reason for eviction, Date rental agreement will terminate, Information on legal services, Information on rights</v>
      </c>
      <c r="BD59" t="s">
        <v>1957</v>
      </c>
      <c r="BE59" t="s">
        <v>1958</v>
      </c>
      <c r="BF59" t="str">
        <f>("Yes")</f>
        <v>Yes</v>
      </c>
      <c r="BG59" t="s">
        <v>1959</v>
      </c>
      <c r="BH59" t="s">
        <v>1960</v>
      </c>
      <c r="BI59">
        <v>1</v>
      </c>
      <c r="BJ59" t="s">
        <v>1945</v>
      </c>
      <c r="BL59" t="str">
        <f>("5 days, 14 days, 30 days")</f>
        <v>5 days, 14 days, 30 days</v>
      </c>
      <c r="BM59" t="s">
        <v>1945</v>
      </c>
      <c r="BN59" t="s">
        <v>1961</v>
      </c>
      <c r="BO59" t="str">
        <f>("$22")</f>
        <v>$22</v>
      </c>
      <c r="BP59" t="s">
        <v>1962</v>
      </c>
      <c r="BR59" t="str">
        <f>("Circuit court")</f>
        <v>Circuit court</v>
      </c>
      <c r="BS59" t="s">
        <v>1963</v>
      </c>
      <c r="BU59" t="str">
        <f>("Personal service, Certified mail")</f>
        <v>Personal service, Certified mail</v>
      </c>
      <c r="BV59" t="s">
        <v>1964</v>
      </c>
      <c r="BX59" t="str">
        <f>("Publication and mail, Personal service to suitable person other than defendant")</f>
        <v>Publication and mail, Personal service to suitable person other than defendant</v>
      </c>
      <c r="BY59" t="s">
        <v>1965</v>
      </c>
      <c r="CA59">
        <v>1</v>
      </c>
      <c r="CB59" t="s">
        <v>1966</v>
      </c>
      <c r="CC59" t="s">
        <v>1967</v>
      </c>
      <c r="CD59" t="str">
        <f>("Yes")</f>
        <v>Yes</v>
      </c>
      <c r="CE59" t="s">
        <v>1968</v>
      </c>
      <c r="CG59" t="str">
        <f>("Default judgment for landlord")</f>
        <v>Default judgment for landlord</v>
      </c>
      <c r="CH59" t="s">
        <v>1968</v>
      </c>
      <c r="CJ59" t="str">
        <f>("5 days")</f>
        <v>5 days</v>
      </c>
      <c r="CK59" t="s">
        <v>1969</v>
      </c>
      <c r="CM59" t="str">
        <f>("Reason for eviction, Repercussions for failure to appear")</f>
        <v>Reason for eviction, Repercussions for failure to appear</v>
      </c>
      <c r="CN59" t="s">
        <v>1970</v>
      </c>
      <c r="CP59" t="str">
        <f>("Tenant unable to pay rent due to military service")</f>
        <v>Tenant unable to pay rent due to military service</v>
      </c>
      <c r="CQ59" t="s">
        <v>1971</v>
      </c>
      <c r="CS59">
        <v>1</v>
      </c>
      <c r="CT59" t="s">
        <v>1972</v>
      </c>
      <c r="CV59" t="str">
        <f>("Landlord retaliation, Tenant experienced domestic violence, Tenant lawfully withheld rent")</f>
        <v>Landlord retaliation, Tenant experienced domestic violence, Tenant lawfully withheld rent</v>
      </c>
      <c r="CW59" t="s">
        <v>1973</v>
      </c>
      <c r="CX59" t="s">
        <v>1974</v>
      </c>
      <c r="CY59" t="str">
        <f t="shared" si="22"/>
        <v xml:space="preserve">Required landlord representation not specified </v>
      </c>
      <c r="DB59">
        <v>0</v>
      </c>
      <c r="DE59" t="str">
        <f>("Good cause")</f>
        <v>Good cause</v>
      </c>
      <c r="DF59" t="s">
        <v>1975</v>
      </c>
      <c r="DH59" t="str">
        <f>("15 days")</f>
        <v>15 days</v>
      </c>
      <c r="DI59" t="s">
        <v>1976</v>
      </c>
      <c r="DK59" t="str">
        <f>("Appeal bond requirement not specified")</f>
        <v>Appeal bond requirement not specified</v>
      </c>
      <c r="DN59">
        <v>1</v>
      </c>
      <c r="DO59" t="s">
        <v>1976</v>
      </c>
      <c r="DQ59" t="str">
        <f>("Duration of pending appeal")</f>
        <v>Duration of pending appeal</v>
      </c>
      <c r="DR59" t="s">
        <v>1976</v>
      </c>
      <c r="DT59">
        <v>1</v>
      </c>
      <c r="DU59" t="s">
        <v>1976</v>
      </c>
      <c r="DV59" t="s">
        <v>1977</v>
      </c>
      <c r="DW59" t="str">
        <f>("Writ of restitution")</f>
        <v>Writ of restitution</v>
      </c>
      <c r="DX59" t="s">
        <v>1975</v>
      </c>
      <c r="DZ59" t="str">
        <f t="shared" si="27"/>
        <v>Writ can be issued immediately</v>
      </c>
      <c r="EA59" t="s">
        <v>1975</v>
      </c>
      <c r="EC59" t="str">
        <f>("Circumstances that postpone not specified")</f>
        <v>Circumstances that postpone not specified</v>
      </c>
      <c r="EF59" t="str">
        <f>("Writ can be executed immediately after issuance")</f>
        <v>Writ can be executed immediately after issuance</v>
      </c>
      <c r="EG59" t="s">
        <v>1975</v>
      </c>
      <c r="EI59" t="str">
        <f>("County sheriff’s office")</f>
        <v>County sheriff’s office</v>
      </c>
      <c r="EJ59" t="s">
        <v>1975</v>
      </c>
      <c r="EL59" t="str">
        <f>("Cancellation of writ not specified")</f>
        <v>Cancellation of writ not specified</v>
      </c>
      <c r="EO59" t="str">
        <f>("Immediately")</f>
        <v>Immediately</v>
      </c>
      <c r="EP59" t="s">
        <v>1978</v>
      </c>
      <c r="EQ59" t="s">
        <v>1979</v>
      </c>
      <c r="ER59" t="str">
        <f>("No")</f>
        <v>No</v>
      </c>
      <c r="EU59">
        <v>0</v>
      </c>
    </row>
    <row r="60" spans="1:168">
      <c r="A60" t="s">
        <v>1980</v>
      </c>
      <c r="B60" s="1">
        <v>42186</v>
      </c>
      <c r="C60" s="1">
        <v>44197</v>
      </c>
      <c r="D60">
        <v>1</v>
      </c>
      <c r="E60" t="s">
        <v>1981</v>
      </c>
      <c r="G60">
        <v>0</v>
      </c>
      <c r="P60">
        <v>0</v>
      </c>
      <c r="V60" t="s">
        <v>1982</v>
      </c>
      <c r="W60" t="s">
        <v>1983</v>
      </c>
      <c r="Y60">
        <v>0</v>
      </c>
      <c r="AB60" t="str">
        <f>("Cause not specified ")</f>
        <v xml:space="preserve">Cause not specified </v>
      </c>
      <c r="AE60" t="str">
        <f>("Remedies not specified")</f>
        <v>Remedies not specified</v>
      </c>
      <c r="AH60" t="str">
        <f>("Waiver not specified")</f>
        <v>Waiver not specified</v>
      </c>
      <c r="AK60" t="str">
        <f>("Multiple protected classes under Federal Fair Housing Act, Tenant experienced domestic violence ")</f>
        <v xml:space="preserve">Multiple protected classes under Federal Fair Housing Act, Tenant experienced domestic violence </v>
      </c>
      <c r="AL60" t="s">
        <v>1984</v>
      </c>
      <c r="AN60" t="str">
        <f>("No protection specified")</f>
        <v>No protection specified</v>
      </c>
      <c r="AQ60" t="str">
        <f t="shared" si="26"/>
        <v>No protection specified</v>
      </c>
      <c r="AT60" t="str">
        <f>("Yes, for evictions for nonpayment of rent , Yes, for evictions for reasons other than nonpayment of rent     ")</f>
        <v xml:space="preserve">Yes, for evictions for nonpayment of rent , Yes, for evictions for reasons other than nonpayment of rent     </v>
      </c>
      <c r="AU60" t="s">
        <v>1985</v>
      </c>
      <c r="AW60" t="str">
        <f>("3 days")</f>
        <v>3 days</v>
      </c>
      <c r="AX60" t="s">
        <v>1985</v>
      </c>
      <c r="AZ60" t="str">
        <f>("3 days, 10 days")</f>
        <v>3 days, 10 days</v>
      </c>
      <c r="BA60" t="s">
        <v>1985</v>
      </c>
      <c r="BB60" t="s">
        <v>1986</v>
      </c>
      <c r="BC60" t="str">
        <f>("Required notice contents not specified")</f>
        <v>Required notice contents not specified</v>
      </c>
      <c r="BF60" t="str">
        <f>("Waiver provision not specified")</f>
        <v>Waiver provision not specified</v>
      </c>
      <c r="BI60">
        <v>1</v>
      </c>
      <c r="BJ60" t="s">
        <v>1985</v>
      </c>
      <c r="BL60" t="str">
        <f>("3 days")</f>
        <v>3 days</v>
      </c>
      <c r="BM60" t="s">
        <v>1985</v>
      </c>
      <c r="BO60" t="str">
        <f>("Filing fee not specified")</f>
        <v>Filing fee not specified</v>
      </c>
      <c r="BR60" t="str">
        <f>("Circuit court")</f>
        <v>Circuit court</v>
      </c>
      <c r="BS60" t="s">
        <v>1981</v>
      </c>
      <c r="BU60" t="str">
        <f>("Primary method of service not specified")</f>
        <v>Primary method of service not specified</v>
      </c>
      <c r="BV60" t="s">
        <v>1987</v>
      </c>
      <c r="BX60" t="str">
        <f>("Secondary methods of service not specified")</f>
        <v>Secondary methods of service not specified</v>
      </c>
      <c r="CA60">
        <v>0</v>
      </c>
      <c r="CB60" t="s">
        <v>1987</v>
      </c>
      <c r="CJ60" t="str">
        <f>("3 days")</f>
        <v>3 days</v>
      </c>
      <c r="CK60" t="s">
        <v>1987</v>
      </c>
      <c r="CM60" t="str">
        <f>("Reason for eviction")</f>
        <v>Reason for eviction</v>
      </c>
      <c r="CN60" t="s">
        <v>1987</v>
      </c>
      <c r="CP60" t="str">
        <f>("Reasons requiring landlord to halt the eviction process not specified")</f>
        <v>Reasons requiring landlord to halt the eviction process not specified</v>
      </c>
      <c r="CS60">
        <v>0</v>
      </c>
      <c r="CY60" t="str">
        <f t="shared" si="22"/>
        <v xml:space="preserve">Required landlord representation not specified </v>
      </c>
      <c r="DB60">
        <v>0</v>
      </c>
      <c r="DE60" t="str">
        <f>("Reason for requesting stay of writ issuance not specified ")</f>
        <v xml:space="preserve">Reason for requesting stay of writ issuance not specified </v>
      </c>
      <c r="DH60" t="str">
        <f>("Appeal procedure not specified")</f>
        <v>Appeal procedure not specified</v>
      </c>
      <c r="DK60" t="str">
        <f>("Yes")</f>
        <v>Yes</v>
      </c>
      <c r="DL60" t="s">
        <v>1988</v>
      </c>
      <c r="DN60">
        <v>1</v>
      </c>
      <c r="DO60" t="s">
        <v>1989</v>
      </c>
      <c r="DQ60" t="str">
        <f>("Duration of pending appeal")</f>
        <v>Duration of pending appeal</v>
      </c>
      <c r="DR60" t="s">
        <v>1989</v>
      </c>
      <c r="DT60">
        <v>1</v>
      </c>
      <c r="DU60" t="s">
        <v>1989</v>
      </c>
      <c r="DV60" t="s">
        <v>1990</v>
      </c>
      <c r="DW60" t="str">
        <f>("Writ of restitution")</f>
        <v>Writ of restitution</v>
      </c>
      <c r="DX60" t="s">
        <v>1991</v>
      </c>
      <c r="DZ60" t="str">
        <f>("Minimum amount of time not specified")</f>
        <v>Minimum amount of time not specified</v>
      </c>
      <c r="EC60" t="str">
        <f>("Weekend")</f>
        <v>Weekend</v>
      </c>
      <c r="ED60" t="s">
        <v>1992</v>
      </c>
      <c r="EE60" t="s">
        <v>1993</v>
      </c>
      <c r="EF60" t="str">
        <f>("Writ can be executed immediately after issuance")</f>
        <v>Writ can be executed immediately after issuance</v>
      </c>
      <c r="EG60" t="s">
        <v>1992</v>
      </c>
      <c r="EI60" t="str">
        <f>("Entity not specified")</f>
        <v>Entity not specified</v>
      </c>
      <c r="EK60" t="s">
        <v>1994</v>
      </c>
      <c r="EL60" t="str">
        <f>("Cancellation of writ not specified")</f>
        <v>Cancellation of writ not specified</v>
      </c>
      <c r="EO60" t="str">
        <f>("Immediately")</f>
        <v>Immediately</v>
      </c>
      <c r="EP60" t="s">
        <v>1995</v>
      </c>
      <c r="EQ60" t="s">
        <v>1996</v>
      </c>
      <c r="ER60" t="str">
        <f>("No")</f>
        <v>No</v>
      </c>
      <c r="EU6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R60"/>
  <sheetViews>
    <sheetView workbookViewId="0">
      <pane xSplit="1" topLeftCell="B1" activePane="topRight" state="frozen"/>
      <selection pane="topRight" activeCell="B1" sqref="B1"/>
    </sheetView>
  </sheetViews>
  <sheetFormatPr defaultRowHeight="14.45"/>
  <cols>
    <col min="1" max="1" width="15.28515625" customWidth="1"/>
    <col min="2" max="2" width="11.85546875" customWidth="1"/>
  </cols>
  <sheetData>
    <row r="1" spans="1:330" s="3" customFormat="1" ht="201.6">
      <c r="A1" s="2" t="s">
        <v>0</v>
      </c>
      <c r="B1" s="2" t="s">
        <v>1</v>
      </c>
      <c r="C1" s="2" t="s">
        <v>2</v>
      </c>
      <c r="D1" s="2" t="s">
        <v>3</v>
      </c>
      <c r="E1" s="2" t="s">
        <v>6</v>
      </c>
      <c r="F1" s="2" t="s">
        <v>1997</v>
      </c>
      <c r="G1" s="2" t="s">
        <v>1998</v>
      </c>
      <c r="H1" s="2" t="s">
        <v>1999</v>
      </c>
      <c r="I1" s="2" t="s">
        <v>2000</v>
      </c>
      <c r="J1" s="2" t="s">
        <v>2001</v>
      </c>
      <c r="K1" s="2" t="s">
        <v>12</v>
      </c>
      <c r="L1" s="2" t="s">
        <v>15</v>
      </c>
      <c r="M1" s="2" t="s">
        <v>2002</v>
      </c>
      <c r="N1" s="2" t="s">
        <v>2003</v>
      </c>
      <c r="O1" s="2" t="s">
        <v>2004</v>
      </c>
      <c r="P1" s="2" t="s">
        <v>2005</v>
      </c>
      <c r="Q1" s="2" t="s">
        <v>2006</v>
      </c>
      <c r="R1" s="2" t="s">
        <v>2007</v>
      </c>
      <c r="S1" s="2" t="s">
        <v>2008</v>
      </c>
      <c r="T1" s="2" t="s">
        <v>2009</v>
      </c>
      <c r="U1" s="2" t="s">
        <v>2010</v>
      </c>
      <c r="V1" s="2" t="s">
        <v>2011</v>
      </c>
      <c r="W1" s="2" t="s">
        <v>2012</v>
      </c>
      <c r="X1" s="2" t="s">
        <v>2013</v>
      </c>
      <c r="Y1" s="2" t="s">
        <v>2014</v>
      </c>
      <c r="Z1" s="2" t="s">
        <v>2015</v>
      </c>
      <c r="AA1" s="2" t="s">
        <v>2016</v>
      </c>
      <c r="AB1" s="2" t="s">
        <v>2017</v>
      </c>
      <c r="AC1" s="2" t="s">
        <v>2018</v>
      </c>
      <c r="AD1" s="2" t="s">
        <v>2019</v>
      </c>
      <c r="AE1" s="2" t="s">
        <v>2020</v>
      </c>
      <c r="AF1" s="2" t="s">
        <v>2021</v>
      </c>
      <c r="AG1" s="2" t="s">
        <v>2022</v>
      </c>
      <c r="AH1" s="2" t="s">
        <v>2023</v>
      </c>
      <c r="AI1" s="2" t="s">
        <v>2024</v>
      </c>
      <c r="AJ1" s="2" t="s">
        <v>2025</v>
      </c>
      <c r="AK1" s="2" t="s">
        <v>2026</v>
      </c>
      <c r="AL1" s="2" t="s">
        <v>2027</v>
      </c>
      <c r="AM1" s="2" t="s">
        <v>2028</v>
      </c>
      <c r="AN1" s="2" t="s">
        <v>2029</v>
      </c>
      <c r="AO1" s="2" t="s">
        <v>2030</v>
      </c>
      <c r="AP1" s="2" t="s">
        <v>2031</v>
      </c>
      <c r="AQ1" s="2" t="s">
        <v>24</v>
      </c>
      <c r="AR1" s="2" t="s">
        <v>2032</v>
      </c>
      <c r="AS1" s="2" t="s">
        <v>2033</v>
      </c>
      <c r="AT1" s="2" t="s">
        <v>2034</v>
      </c>
      <c r="AU1" s="2" t="s">
        <v>2035</v>
      </c>
      <c r="AV1" s="2" t="s">
        <v>2036</v>
      </c>
      <c r="AW1" s="2" t="s">
        <v>2037</v>
      </c>
      <c r="AX1" s="2" t="s">
        <v>2038</v>
      </c>
      <c r="AY1" s="2" t="s">
        <v>2039</v>
      </c>
      <c r="AZ1" s="2" t="s">
        <v>2040</v>
      </c>
      <c r="BA1" s="2" t="s">
        <v>2041</v>
      </c>
      <c r="BB1" s="2" t="s">
        <v>2042</v>
      </c>
      <c r="BC1" s="2" t="s">
        <v>2043</v>
      </c>
      <c r="BD1" s="2" t="s">
        <v>2044</v>
      </c>
      <c r="BE1" s="2" t="s">
        <v>2045</v>
      </c>
      <c r="BF1" s="2" t="s">
        <v>2046</v>
      </c>
      <c r="BG1" s="2" t="s">
        <v>33</v>
      </c>
      <c r="BH1" s="2" t="s">
        <v>2047</v>
      </c>
      <c r="BI1" s="2" t="s">
        <v>2048</v>
      </c>
      <c r="BJ1" s="2" t="s">
        <v>2049</v>
      </c>
      <c r="BK1" s="2" t="s">
        <v>2050</v>
      </c>
      <c r="BL1" s="2" t="s">
        <v>2051</v>
      </c>
      <c r="BM1" s="2" t="s">
        <v>2052</v>
      </c>
      <c r="BN1" s="2" t="s">
        <v>2053</v>
      </c>
      <c r="BO1" s="2" t="s">
        <v>2054</v>
      </c>
      <c r="BP1" s="2" t="s">
        <v>2055</v>
      </c>
      <c r="BQ1" s="2" t="s">
        <v>2056</v>
      </c>
      <c r="BR1" s="2" t="s">
        <v>2057</v>
      </c>
      <c r="BS1" s="2" t="s">
        <v>2058</v>
      </c>
      <c r="BT1" s="2" t="s">
        <v>2059</v>
      </c>
      <c r="BU1" s="2" t="s">
        <v>2060</v>
      </c>
      <c r="BV1" s="2" t="s">
        <v>2061</v>
      </c>
      <c r="BW1" s="2" t="s">
        <v>2062</v>
      </c>
      <c r="BX1" s="2" t="s">
        <v>2063</v>
      </c>
      <c r="BY1" s="2" t="s">
        <v>2064</v>
      </c>
      <c r="BZ1" s="2" t="s">
        <v>2065</v>
      </c>
      <c r="CA1" s="2" t="s">
        <v>2066</v>
      </c>
      <c r="CB1" s="2" t="s">
        <v>2067</v>
      </c>
      <c r="CC1" s="2" t="s">
        <v>2068</v>
      </c>
      <c r="CD1" s="2" t="s">
        <v>2069</v>
      </c>
      <c r="CE1" s="2" t="s">
        <v>2070</v>
      </c>
      <c r="CF1" s="2" t="s">
        <v>2071</v>
      </c>
      <c r="CG1" s="2" t="s">
        <v>2072</v>
      </c>
      <c r="CH1" s="2" t="s">
        <v>2073</v>
      </c>
      <c r="CI1" s="2" t="s">
        <v>2074</v>
      </c>
      <c r="CJ1" s="2" t="s">
        <v>2075</v>
      </c>
      <c r="CK1" s="2" t="s">
        <v>2076</v>
      </c>
      <c r="CL1" s="2" t="s">
        <v>2077</v>
      </c>
      <c r="CM1" s="2" t="s">
        <v>2078</v>
      </c>
      <c r="CN1" s="2" t="s">
        <v>2079</v>
      </c>
      <c r="CO1" s="2" t="s">
        <v>2080</v>
      </c>
      <c r="CP1" s="2" t="s">
        <v>2081</v>
      </c>
      <c r="CQ1" s="2" t="s">
        <v>2082</v>
      </c>
      <c r="CR1" s="2" t="s">
        <v>2083</v>
      </c>
      <c r="CS1" s="2" t="s">
        <v>2084</v>
      </c>
      <c r="CT1" s="2" t="s">
        <v>2085</v>
      </c>
      <c r="CU1" s="2" t="s">
        <v>2086</v>
      </c>
      <c r="CV1" s="2" t="s">
        <v>2087</v>
      </c>
      <c r="CW1" s="2" t="s">
        <v>2088</v>
      </c>
      <c r="CX1" s="2" t="s">
        <v>2089</v>
      </c>
      <c r="CY1" s="2" t="s">
        <v>2090</v>
      </c>
      <c r="CZ1" s="2" t="s">
        <v>2091</v>
      </c>
      <c r="DA1" s="2" t="s">
        <v>2092</v>
      </c>
      <c r="DB1" s="2" t="s">
        <v>2093</v>
      </c>
      <c r="DC1" s="2" t="s">
        <v>2094</v>
      </c>
      <c r="DD1" s="2" t="s">
        <v>2095</v>
      </c>
      <c r="DE1" s="2" t="s">
        <v>2096</v>
      </c>
      <c r="DF1" s="2" t="s">
        <v>2097</v>
      </c>
      <c r="DG1" s="2" t="s">
        <v>2098</v>
      </c>
      <c r="DH1" s="2" t="s">
        <v>2099</v>
      </c>
      <c r="DI1" s="2" t="s">
        <v>2100</v>
      </c>
      <c r="DJ1" s="2" t="s">
        <v>2101</v>
      </c>
      <c r="DK1" s="2" t="s">
        <v>2102</v>
      </c>
      <c r="DL1" s="2" t="s">
        <v>2103</v>
      </c>
      <c r="DM1" s="2" t="s">
        <v>2104</v>
      </c>
      <c r="DN1" s="2" t="s">
        <v>2105</v>
      </c>
      <c r="DO1" s="2" t="s">
        <v>2106</v>
      </c>
      <c r="DP1" s="2" t="s">
        <v>2107</v>
      </c>
      <c r="DQ1" s="2" t="s">
        <v>2108</v>
      </c>
      <c r="DR1" s="2" t="s">
        <v>2109</v>
      </c>
      <c r="DS1" s="2" t="s">
        <v>2110</v>
      </c>
      <c r="DT1" s="2" t="s">
        <v>2111</v>
      </c>
      <c r="DU1" s="2" t="s">
        <v>2112</v>
      </c>
      <c r="DV1" s="2" t="s">
        <v>2113</v>
      </c>
      <c r="DW1" s="2" t="s">
        <v>2114</v>
      </c>
      <c r="DX1" s="2" t="s">
        <v>2115</v>
      </c>
      <c r="DY1" s="2" t="s">
        <v>57</v>
      </c>
      <c r="DZ1" s="2" t="s">
        <v>60</v>
      </c>
      <c r="EA1" s="2" t="s">
        <v>2116</v>
      </c>
      <c r="EB1" s="2" t="s">
        <v>2117</v>
      </c>
      <c r="EC1" s="2" t="s">
        <v>2118</v>
      </c>
      <c r="ED1" s="2" t="s">
        <v>2119</v>
      </c>
      <c r="EE1" s="2" t="s">
        <v>2120</v>
      </c>
      <c r="EF1" s="2" t="s">
        <v>2121</v>
      </c>
      <c r="EG1" s="2" t="s">
        <v>2122</v>
      </c>
      <c r="EH1" s="2" t="s">
        <v>2123</v>
      </c>
      <c r="EI1" s="2" t="s">
        <v>2124</v>
      </c>
      <c r="EJ1" s="2" t="s">
        <v>2125</v>
      </c>
      <c r="EK1" s="2" t="s">
        <v>2126</v>
      </c>
      <c r="EL1" s="2" t="s">
        <v>2127</v>
      </c>
      <c r="EM1" s="2" t="s">
        <v>2128</v>
      </c>
      <c r="EN1" s="2" t="s">
        <v>2129</v>
      </c>
      <c r="EO1" s="2" t="s">
        <v>2130</v>
      </c>
      <c r="EP1" s="2" t="s">
        <v>2131</v>
      </c>
      <c r="EQ1" s="2" t="s">
        <v>2132</v>
      </c>
      <c r="ER1" s="2" t="s">
        <v>2133</v>
      </c>
      <c r="ES1" s="2" t="s">
        <v>2134</v>
      </c>
      <c r="ET1" s="2" t="s">
        <v>2135</v>
      </c>
      <c r="EU1" s="2" t="s">
        <v>2136</v>
      </c>
      <c r="EV1" s="2" t="s">
        <v>2137</v>
      </c>
      <c r="EW1" s="2" t="s">
        <v>2138</v>
      </c>
      <c r="EX1" s="2" t="s">
        <v>2139</v>
      </c>
      <c r="EY1" s="2" t="s">
        <v>2140</v>
      </c>
      <c r="EZ1" s="2" t="s">
        <v>2141</v>
      </c>
      <c r="FA1" s="2" t="s">
        <v>2142</v>
      </c>
      <c r="FB1" s="2" t="s">
        <v>2143</v>
      </c>
      <c r="FC1" s="2" t="s">
        <v>2144</v>
      </c>
      <c r="FD1" s="2" t="s">
        <v>2145</v>
      </c>
      <c r="FE1" s="2" t="s">
        <v>2146</v>
      </c>
      <c r="FF1" s="2" t="s">
        <v>2147</v>
      </c>
      <c r="FG1" s="2" t="s">
        <v>2148</v>
      </c>
      <c r="FH1" s="2" t="s">
        <v>2149</v>
      </c>
      <c r="FI1" s="2" t="s">
        <v>2150</v>
      </c>
      <c r="FJ1" s="2" t="s">
        <v>2151</v>
      </c>
      <c r="FK1" s="2" t="s">
        <v>2152</v>
      </c>
      <c r="FL1" s="2" t="s">
        <v>2153</v>
      </c>
      <c r="FM1" s="2" t="s">
        <v>2154</v>
      </c>
      <c r="FN1" s="2" t="s">
        <v>2155</v>
      </c>
      <c r="FO1" s="2" t="s">
        <v>2156</v>
      </c>
      <c r="FP1" s="2" t="s">
        <v>2157</v>
      </c>
      <c r="FQ1" s="2" t="s">
        <v>2158</v>
      </c>
      <c r="FR1" s="2" t="s">
        <v>2159</v>
      </c>
      <c r="FS1" s="2" t="s">
        <v>2160</v>
      </c>
      <c r="FT1" s="2" t="s">
        <v>2161</v>
      </c>
      <c r="FU1" s="2" t="s">
        <v>2162</v>
      </c>
      <c r="FV1" s="2" t="s">
        <v>2163</v>
      </c>
      <c r="FW1" s="2" t="s">
        <v>2164</v>
      </c>
      <c r="FX1" s="2" t="s">
        <v>2165</v>
      </c>
      <c r="FY1" s="2" t="s">
        <v>2166</v>
      </c>
      <c r="FZ1" s="2" t="s">
        <v>2167</v>
      </c>
      <c r="GA1" s="2" t="s">
        <v>2168</v>
      </c>
      <c r="GB1" s="2" t="s">
        <v>2169</v>
      </c>
      <c r="GC1" s="2" t="s">
        <v>2170</v>
      </c>
      <c r="GD1" s="2" t="s">
        <v>2171</v>
      </c>
      <c r="GE1" s="2" t="s">
        <v>2172</v>
      </c>
      <c r="GF1" s="2" t="s">
        <v>2173</v>
      </c>
      <c r="GG1" s="2" t="s">
        <v>2174</v>
      </c>
      <c r="GH1" s="2" t="s">
        <v>2175</v>
      </c>
      <c r="GI1" s="2" t="s">
        <v>2176</v>
      </c>
      <c r="GJ1" s="2" t="s">
        <v>2177</v>
      </c>
      <c r="GK1" s="2" t="s">
        <v>2178</v>
      </c>
      <c r="GL1" s="2" t="s">
        <v>2179</v>
      </c>
      <c r="GM1" s="2" t="s">
        <v>2180</v>
      </c>
      <c r="GN1" s="2" t="s">
        <v>2181</v>
      </c>
      <c r="GO1" s="2" t="s">
        <v>2182</v>
      </c>
      <c r="GP1" s="2" t="s">
        <v>2183</v>
      </c>
      <c r="GQ1" s="2" t="s">
        <v>2184</v>
      </c>
      <c r="GR1" s="2" t="s">
        <v>2185</v>
      </c>
      <c r="GS1" s="2" t="s">
        <v>2186</v>
      </c>
      <c r="GT1" s="2" t="s">
        <v>2187</v>
      </c>
      <c r="GU1" s="2" t="s">
        <v>2188</v>
      </c>
      <c r="GV1" s="2" t="s">
        <v>2189</v>
      </c>
      <c r="GW1" s="2" t="s">
        <v>2190</v>
      </c>
      <c r="GX1" s="2" t="s">
        <v>2191</v>
      </c>
      <c r="GY1" s="2" t="s">
        <v>2192</v>
      </c>
      <c r="GZ1" s="2" t="s">
        <v>2193</v>
      </c>
      <c r="HA1" s="2" t="s">
        <v>2194</v>
      </c>
      <c r="HB1" s="2" t="s">
        <v>78</v>
      </c>
      <c r="HC1" s="2" t="s">
        <v>81</v>
      </c>
      <c r="HD1" s="2" t="s">
        <v>2195</v>
      </c>
      <c r="HE1" s="2" t="s">
        <v>2196</v>
      </c>
      <c r="HF1" s="2" t="s">
        <v>2197</v>
      </c>
      <c r="HG1" s="2" t="s">
        <v>2198</v>
      </c>
      <c r="HH1" s="2" t="s">
        <v>2199</v>
      </c>
      <c r="HI1" s="2" t="s">
        <v>2200</v>
      </c>
      <c r="HJ1" s="2" t="s">
        <v>2201</v>
      </c>
      <c r="HK1" s="2" t="s">
        <v>2202</v>
      </c>
      <c r="HL1" s="2" t="s">
        <v>2203</v>
      </c>
      <c r="HM1" s="2" t="s">
        <v>2204</v>
      </c>
      <c r="HN1" s="2" t="s">
        <v>2205</v>
      </c>
      <c r="HO1" s="2" t="s">
        <v>2206</v>
      </c>
      <c r="HP1" s="2" t="s">
        <v>2207</v>
      </c>
      <c r="HQ1" s="2" t="s">
        <v>2208</v>
      </c>
      <c r="HR1" s="2" t="s">
        <v>2209</v>
      </c>
      <c r="HS1" s="2" t="s">
        <v>2210</v>
      </c>
      <c r="HT1" s="2" t="s">
        <v>2211</v>
      </c>
      <c r="HU1" s="2" t="s">
        <v>2212</v>
      </c>
      <c r="HV1" s="2" t="s">
        <v>2213</v>
      </c>
      <c r="HW1" s="2" t="s">
        <v>2214</v>
      </c>
      <c r="HX1" s="2" t="s">
        <v>2215</v>
      </c>
      <c r="HY1" s="2" t="s">
        <v>2216</v>
      </c>
      <c r="HZ1" s="2" t="s">
        <v>2217</v>
      </c>
      <c r="IA1" s="2" t="s">
        <v>2218</v>
      </c>
      <c r="IB1" s="2" t="s">
        <v>2219</v>
      </c>
      <c r="IC1" s="2" t="s">
        <v>96</v>
      </c>
      <c r="ID1" s="2" t="s">
        <v>2220</v>
      </c>
      <c r="IE1" s="2" t="s">
        <v>2221</v>
      </c>
      <c r="IF1" s="2" t="s">
        <v>2222</v>
      </c>
      <c r="IG1" s="2" t="s">
        <v>2223</v>
      </c>
      <c r="IH1" s="2" t="s">
        <v>2224</v>
      </c>
      <c r="II1" s="2" t="s">
        <v>2225</v>
      </c>
      <c r="IJ1" s="2" t="s">
        <v>2226</v>
      </c>
      <c r="IK1" s="2" t="s">
        <v>2227</v>
      </c>
      <c r="IL1" s="2" t="s">
        <v>2228</v>
      </c>
      <c r="IM1" s="2" t="s">
        <v>2229</v>
      </c>
      <c r="IN1" s="2" t="s">
        <v>2230</v>
      </c>
      <c r="IO1" s="2" t="s">
        <v>2231</v>
      </c>
      <c r="IP1" s="2" t="s">
        <v>2232</v>
      </c>
      <c r="IQ1" s="2" t="s">
        <v>2233</v>
      </c>
      <c r="IR1" s="2" t="s">
        <v>2234</v>
      </c>
      <c r="IS1" s="2" t="s">
        <v>2235</v>
      </c>
      <c r="IT1" s="2" t="s">
        <v>2236</v>
      </c>
      <c r="IU1" s="2" t="s">
        <v>2237</v>
      </c>
      <c r="IV1" s="2" t="s">
        <v>105</v>
      </c>
      <c r="IW1" s="2" t="s">
        <v>2238</v>
      </c>
      <c r="IX1" s="2" t="s">
        <v>2239</v>
      </c>
      <c r="IY1" s="2" t="s">
        <v>2240</v>
      </c>
      <c r="IZ1" s="2" t="s">
        <v>2241</v>
      </c>
      <c r="JA1" s="2" t="s">
        <v>2242</v>
      </c>
      <c r="JB1" s="2" t="s">
        <v>2243</v>
      </c>
      <c r="JC1" s="2" t="s">
        <v>111</v>
      </c>
      <c r="JD1" s="2" t="s">
        <v>2244</v>
      </c>
      <c r="JE1" s="2" t="s">
        <v>2245</v>
      </c>
      <c r="JF1" s="2" t="s">
        <v>2246</v>
      </c>
      <c r="JG1" s="2" t="s">
        <v>117</v>
      </c>
      <c r="JH1" s="2" t="s">
        <v>120</v>
      </c>
      <c r="JI1" s="2" t="s">
        <v>123</v>
      </c>
      <c r="JJ1" s="2" t="s">
        <v>2247</v>
      </c>
      <c r="JK1" s="2" t="s">
        <v>2248</v>
      </c>
      <c r="JL1" s="2" t="s">
        <v>2249</v>
      </c>
      <c r="JM1" s="2" t="s">
        <v>2250</v>
      </c>
      <c r="JN1" s="2" t="s">
        <v>2251</v>
      </c>
      <c r="JO1" s="2" t="s">
        <v>2252</v>
      </c>
      <c r="JP1" s="2" t="s">
        <v>2253</v>
      </c>
      <c r="JQ1" s="2" t="s">
        <v>2254</v>
      </c>
      <c r="JR1" s="2" t="s">
        <v>2255</v>
      </c>
      <c r="JS1" s="2" t="s">
        <v>2256</v>
      </c>
      <c r="JT1" s="2" t="s">
        <v>2257</v>
      </c>
      <c r="JU1" s="2" t="s">
        <v>2258</v>
      </c>
      <c r="JV1" s="2" t="s">
        <v>2259</v>
      </c>
      <c r="JW1" s="2" t="s">
        <v>2260</v>
      </c>
      <c r="JX1" s="2" t="s">
        <v>2261</v>
      </c>
      <c r="JY1" s="2" t="s">
        <v>2262</v>
      </c>
      <c r="JZ1" s="2" t="s">
        <v>2263</v>
      </c>
      <c r="KA1" s="2" t="s">
        <v>2264</v>
      </c>
      <c r="KB1" s="2" t="s">
        <v>2265</v>
      </c>
      <c r="KC1" s="2" t="s">
        <v>2266</v>
      </c>
      <c r="KD1" s="2" t="s">
        <v>2267</v>
      </c>
      <c r="KE1" s="2" t="s">
        <v>2268</v>
      </c>
      <c r="KF1" s="2" t="s">
        <v>129</v>
      </c>
      <c r="KG1" s="2" t="s">
        <v>2269</v>
      </c>
      <c r="KH1" s="2" t="s">
        <v>2270</v>
      </c>
      <c r="KI1" s="2" t="s">
        <v>2271</v>
      </c>
      <c r="KJ1" s="2" t="s">
        <v>2272</v>
      </c>
      <c r="KK1" s="2" t="s">
        <v>2273</v>
      </c>
      <c r="KL1" s="2" t="s">
        <v>2274</v>
      </c>
      <c r="KM1" s="2" t="s">
        <v>2275</v>
      </c>
      <c r="KN1" s="2" t="s">
        <v>2276</v>
      </c>
      <c r="KO1" s="2" t="s">
        <v>2277</v>
      </c>
      <c r="KP1" s="2" t="s">
        <v>2278</v>
      </c>
      <c r="KQ1" s="2" t="s">
        <v>135</v>
      </c>
      <c r="KR1" s="2" t="s">
        <v>2279</v>
      </c>
      <c r="KS1" s="2" t="s">
        <v>2280</v>
      </c>
      <c r="KT1" s="2" t="s">
        <v>2281</v>
      </c>
      <c r="KU1" s="2" t="s">
        <v>2282</v>
      </c>
      <c r="KV1" s="2" t="s">
        <v>2283</v>
      </c>
      <c r="KW1" s="2" t="s">
        <v>2284</v>
      </c>
      <c r="KX1" s="2" t="s">
        <v>2285</v>
      </c>
      <c r="KY1" s="2" t="s">
        <v>2286</v>
      </c>
      <c r="KZ1" s="2" t="s">
        <v>141</v>
      </c>
      <c r="LA1" s="2" t="s">
        <v>144</v>
      </c>
      <c r="LB1" s="2" t="s">
        <v>147</v>
      </c>
      <c r="LC1" s="2" t="s">
        <v>150</v>
      </c>
      <c r="LD1" s="2" t="s">
        <v>2287</v>
      </c>
      <c r="LE1" s="2" t="s">
        <v>2288</v>
      </c>
      <c r="LF1" s="2" t="s">
        <v>2289</v>
      </c>
      <c r="LG1" s="2" t="s">
        <v>2290</v>
      </c>
      <c r="LH1" s="2" t="s">
        <v>156</v>
      </c>
      <c r="LI1" s="2" t="s">
        <v>2291</v>
      </c>
      <c r="LJ1" s="2" t="s">
        <v>2292</v>
      </c>
      <c r="LK1" s="2" t="s">
        <v>2293</v>
      </c>
      <c r="LL1" s="2" t="s">
        <v>2294</v>
      </c>
      <c r="LM1" s="2" t="s">
        <v>2295</v>
      </c>
      <c r="LN1" s="2" t="s">
        <v>2296</v>
      </c>
      <c r="LO1" s="2" t="s">
        <v>2297</v>
      </c>
      <c r="LP1" s="2" t="s">
        <v>2298</v>
      </c>
      <c r="LQ1" s="2" t="s">
        <v>2299</v>
      </c>
      <c r="LR1" s="2" t="s">
        <v>165</v>
      </c>
    </row>
    <row r="2" spans="1:330">
      <c r="A2" t="s">
        <v>168</v>
      </c>
      <c r="B2" s="1">
        <v>44105</v>
      </c>
      <c r="C2" s="1">
        <v>44197</v>
      </c>
      <c r="D2">
        <v>1</v>
      </c>
      <c r="E2">
        <v>0</v>
      </c>
      <c r="F2" t="s">
        <v>2300</v>
      </c>
      <c r="G2" t="s">
        <v>2300</v>
      </c>
      <c r="H2" t="s">
        <v>2300</v>
      </c>
      <c r="I2" t="s">
        <v>2300</v>
      </c>
      <c r="J2" t="s">
        <v>2300</v>
      </c>
      <c r="K2" t="s">
        <v>2300</v>
      </c>
      <c r="L2">
        <v>0</v>
      </c>
      <c r="M2" t="s">
        <v>2300</v>
      </c>
      <c r="N2" t="s">
        <v>2300</v>
      </c>
      <c r="O2" t="s">
        <v>2300</v>
      </c>
      <c r="P2" t="s">
        <v>2300</v>
      </c>
      <c r="Q2" t="s">
        <v>2300</v>
      </c>
      <c r="R2" t="s">
        <v>2300</v>
      </c>
      <c r="S2" t="s">
        <v>2300</v>
      </c>
      <c r="T2" t="s">
        <v>2300</v>
      </c>
      <c r="U2" t="s">
        <v>2300</v>
      </c>
      <c r="V2" t="s">
        <v>2300</v>
      </c>
      <c r="W2" t="s">
        <v>2300</v>
      </c>
      <c r="X2">
        <v>1</v>
      </c>
      <c r="Y2">
        <v>0</v>
      </c>
      <c r="Z2">
        <v>1</v>
      </c>
      <c r="AA2">
        <v>1</v>
      </c>
      <c r="AB2">
        <v>1</v>
      </c>
      <c r="AC2">
        <v>1</v>
      </c>
      <c r="AD2">
        <v>1</v>
      </c>
      <c r="AE2">
        <v>1</v>
      </c>
      <c r="AF2">
        <v>0</v>
      </c>
      <c r="AG2">
        <v>0</v>
      </c>
      <c r="AH2">
        <v>0</v>
      </c>
      <c r="AI2">
        <v>1</v>
      </c>
      <c r="AJ2">
        <v>0</v>
      </c>
      <c r="AK2">
        <v>0</v>
      </c>
      <c r="AL2">
        <v>0</v>
      </c>
      <c r="AM2">
        <v>1</v>
      </c>
      <c r="AN2">
        <v>0</v>
      </c>
      <c r="AO2">
        <v>0</v>
      </c>
      <c r="AP2">
        <v>0</v>
      </c>
      <c r="AQ2">
        <v>0</v>
      </c>
      <c r="AR2">
        <v>1</v>
      </c>
      <c r="AS2">
        <v>0</v>
      </c>
      <c r="AT2">
        <v>1</v>
      </c>
      <c r="AU2">
        <v>0</v>
      </c>
      <c r="AV2">
        <v>1</v>
      </c>
      <c r="AW2">
        <v>1</v>
      </c>
      <c r="AX2">
        <v>0</v>
      </c>
      <c r="AY2">
        <v>1</v>
      </c>
      <c r="AZ2">
        <v>0</v>
      </c>
      <c r="BA2">
        <v>0</v>
      </c>
      <c r="BB2">
        <v>1</v>
      </c>
      <c r="BC2">
        <v>1</v>
      </c>
      <c r="BD2">
        <v>0</v>
      </c>
      <c r="BE2">
        <v>1</v>
      </c>
      <c r="BF2">
        <v>0</v>
      </c>
      <c r="BG2">
        <v>1</v>
      </c>
      <c r="BH2">
        <v>1</v>
      </c>
      <c r="BI2">
        <v>0</v>
      </c>
      <c r="BJ2">
        <v>0</v>
      </c>
      <c r="BK2">
        <v>0</v>
      </c>
      <c r="BL2">
        <v>0</v>
      </c>
      <c r="BM2">
        <v>0</v>
      </c>
      <c r="BN2">
        <v>0</v>
      </c>
      <c r="BO2">
        <v>0</v>
      </c>
      <c r="BP2">
        <v>0</v>
      </c>
      <c r="BQ2">
        <v>0</v>
      </c>
      <c r="BR2">
        <v>0</v>
      </c>
      <c r="BS2">
        <v>0</v>
      </c>
      <c r="BT2">
        <v>0</v>
      </c>
      <c r="BU2">
        <v>0</v>
      </c>
      <c r="BV2">
        <v>0</v>
      </c>
      <c r="BW2">
        <v>0</v>
      </c>
      <c r="BX2">
        <v>0</v>
      </c>
      <c r="BY2">
        <v>0</v>
      </c>
      <c r="BZ2">
        <v>0</v>
      </c>
      <c r="CA2">
        <v>0</v>
      </c>
      <c r="CB2">
        <v>0</v>
      </c>
      <c r="CC2">
        <v>1</v>
      </c>
      <c r="CD2">
        <v>1</v>
      </c>
      <c r="CE2">
        <v>0</v>
      </c>
      <c r="CF2">
        <v>0</v>
      </c>
      <c r="CG2">
        <v>0</v>
      </c>
      <c r="CH2">
        <v>0</v>
      </c>
      <c r="CI2">
        <v>1</v>
      </c>
      <c r="CJ2">
        <v>1</v>
      </c>
      <c r="CK2">
        <v>0</v>
      </c>
      <c r="CL2">
        <v>0</v>
      </c>
      <c r="CM2">
        <v>0</v>
      </c>
      <c r="CN2">
        <v>1</v>
      </c>
      <c r="CO2">
        <v>0</v>
      </c>
      <c r="CP2">
        <v>0</v>
      </c>
      <c r="CQ2">
        <v>0</v>
      </c>
      <c r="CR2">
        <v>0</v>
      </c>
      <c r="CS2">
        <v>0</v>
      </c>
      <c r="CT2">
        <v>0</v>
      </c>
      <c r="CU2">
        <v>0</v>
      </c>
      <c r="CV2">
        <v>0</v>
      </c>
      <c r="CW2">
        <v>0</v>
      </c>
      <c r="CX2">
        <v>1</v>
      </c>
      <c r="CY2">
        <v>0</v>
      </c>
      <c r="CZ2">
        <v>0</v>
      </c>
      <c r="DA2">
        <v>0</v>
      </c>
      <c r="DB2">
        <v>0</v>
      </c>
      <c r="DC2">
        <v>0</v>
      </c>
      <c r="DD2">
        <v>0</v>
      </c>
      <c r="DE2">
        <v>1</v>
      </c>
      <c r="DF2">
        <v>0</v>
      </c>
      <c r="DG2">
        <v>0</v>
      </c>
      <c r="DH2">
        <v>0</v>
      </c>
      <c r="DI2">
        <v>0</v>
      </c>
      <c r="DJ2">
        <v>0</v>
      </c>
      <c r="DK2">
        <v>0</v>
      </c>
      <c r="DL2">
        <v>0</v>
      </c>
      <c r="DM2">
        <v>0</v>
      </c>
      <c r="DN2">
        <v>0</v>
      </c>
      <c r="DO2">
        <v>0</v>
      </c>
      <c r="DP2">
        <v>1</v>
      </c>
      <c r="DQ2">
        <v>1</v>
      </c>
      <c r="DR2">
        <v>0</v>
      </c>
      <c r="DS2">
        <v>1</v>
      </c>
      <c r="DT2">
        <v>0</v>
      </c>
      <c r="DU2">
        <v>0</v>
      </c>
      <c r="DV2">
        <v>0</v>
      </c>
      <c r="DW2">
        <v>0</v>
      </c>
      <c r="DX2">
        <v>0</v>
      </c>
      <c r="DY2">
        <v>0</v>
      </c>
      <c r="DZ2">
        <v>1</v>
      </c>
      <c r="EA2">
        <v>0</v>
      </c>
      <c r="EB2">
        <v>0</v>
      </c>
      <c r="EC2">
        <v>0</v>
      </c>
      <c r="ED2">
        <v>1</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1</v>
      </c>
      <c r="FN2">
        <v>0</v>
      </c>
      <c r="FO2">
        <v>0</v>
      </c>
      <c r="FP2">
        <v>0</v>
      </c>
      <c r="FQ2">
        <v>1</v>
      </c>
      <c r="FR2">
        <v>0</v>
      </c>
      <c r="FS2">
        <v>0</v>
      </c>
      <c r="FT2">
        <v>0</v>
      </c>
      <c r="FU2">
        <v>0</v>
      </c>
      <c r="FV2">
        <v>0</v>
      </c>
      <c r="FW2">
        <v>0</v>
      </c>
      <c r="FX2">
        <v>0</v>
      </c>
      <c r="FY2">
        <v>0</v>
      </c>
      <c r="FZ2">
        <v>0</v>
      </c>
      <c r="GA2">
        <v>1</v>
      </c>
      <c r="GB2">
        <v>0</v>
      </c>
      <c r="GC2">
        <v>0</v>
      </c>
      <c r="GD2">
        <v>0</v>
      </c>
      <c r="GE2">
        <v>0</v>
      </c>
      <c r="GF2">
        <v>0</v>
      </c>
      <c r="GG2">
        <v>0</v>
      </c>
      <c r="GH2">
        <v>0</v>
      </c>
      <c r="GI2">
        <v>0</v>
      </c>
      <c r="GJ2">
        <v>0</v>
      </c>
      <c r="GK2">
        <v>0</v>
      </c>
      <c r="GL2">
        <v>0</v>
      </c>
      <c r="GM2">
        <v>0</v>
      </c>
      <c r="GN2">
        <v>0</v>
      </c>
      <c r="GO2">
        <v>0</v>
      </c>
      <c r="GP2">
        <v>0</v>
      </c>
      <c r="GQ2">
        <v>0</v>
      </c>
      <c r="GR2">
        <v>0</v>
      </c>
      <c r="GS2">
        <v>0</v>
      </c>
      <c r="GT2">
        <v>0</v>
      </c>
      <c r="GU2">
        <v>1</v>
      </c>
      <c r="GV2">
        <v>0</v>
      </c>
      <c r="GW2">
        <v>1</v>
      </c>
      <c r="GX2">
        <v>0</v>
      </c>
      <c r="GY2">
        <v>0</v>
      </c>
      <c r="GZ2">
        <v>0</v>
      </c>
      <c r="HA2">
        <v>0</v>
      </c>
      <c r="HB2">
        <v>1</v>
      </c>
      <c r="HC2">
        <v>2</v>
      </c>
      <c r="HD2" t="s">
        <v>2300</v>
      </c>
      <c r="HE2">
        <v>0</v>
      </c>
      <c r="HF2">
        <v>0</v>
      </c>
      <c r="HG2">
        <v>0</v>
      </c>
      <c r="HH2">
        <v>0</v>
      </c>
      <c r="HI2">
        <v>0</v>
      </c>
      <c r="HJ2">
        <v>0</v>
      </c>
      <c r="HK2">
        <v>0</v>
      </c>
      <c r="HL2">
        <v>0</v>
      </c>
      <c r="HM2">
        <v>0</v>
      </c>
      <c r="HN2">
        <v>1</v>
      </c>
      <c r="HO2">
        <v>0</v>
      </c>
      <c r="HP2">
        <v>1</v>
      </c>
      <c r="HQ2">
        <v>0</v>
      </c>
      <c r="HR2">
        <v>0</v>
      </c>
      <c r="HS2">
        <v>0</v>
      </c>
      <c r="HT2">
        <v>0</v>
      </c>
      <c r="HU2">
        <v>0</v>
      </c>
      <c r="HV2">
        <v>0</v>
      </c>
      <c r="HW2">
        <v>0</v>
      </c>
      <c r="HX2">
        <v>0</v>
      </c>
      <c r="HY2">
        <v>0</v>
      </c>
      <c r="HZ2">
        <v>0</v>
      </c>
      <c r="IA2">
        <v>0</v>
      </c>
      <c r="IB2">
        <v>1</v>
      </c>
      <c r="IC2">
        <v>1</v>
      </c>
      <c r="ID2">
        <v>0</v>
      </c>
      <c r="IE2">
        <v>1</v>
      </c>
      <c r="IF2">
        <v>1</v>
      </c>
      <c r="IG2">
        <v>1</v>
      </c>
      <c r="IH2">
        <v>0</v>
      </c>
      <c r="II2">
        <v>1</v>
      </c>
      <c r="IJ2">
        <v>0</v>
      </c>
      <c r="IK2">
        <v>0</v>
      </c>
      <c r="IL2">
        <v>1</v>
      </c>
      <c r="IM2">
        <v>1</v>
      </c>
      <c r="IN2">
        <v>0</v>
      </c>
      <c r="IO2">
        <v>0</v>
      </c>
      <c r="IP2">
        <v>0</v>
      </c>
      <c r="IQ2">
        <v>0</v>
      </c>
      <c r="IR2">
        <v>0</v>
      </c>
      <c r="IS2">
        <v>0</v>
      </c>
      <c r="IT2">
        <v>0</v>
      </c>
      <c r="IU2">
        <v>1</v>
      </c>
      <c r="IV2">
        <v>0</v>
      </c>
      <c r="IW2">
        <v>0</v>
      </c>
      <c r="IX2">
        <v>0</v>
      </c>
      <c r="IY2">
        <v>0</v>
      </c>
      <c r="IZ2">
        <v>0</v>
      </c>
      <c r="JA2">
        <v>0</v>
      </c>
      <c r="JB2">
        <v>1</v>
      </c>
      <c r="JC2">
        <v>3</v>
      </c>
      <c r="JD2">
        <v>0</v>
      </c>
      <c r="JE2">
        <v>0</v>
      </c>
      <c r="JF2">
        <v>1</v>
      </c>
      <c r="JG2">
        <v>1</v>
      </c>
      <c r="JH2">
        <v>0</v>
      </c>
      <c r="JI2">
        <v>1</v>
      </c>
      <c r="JJ2">
        <v>1</v>
      </c>
      <c r="JK2">
        <v>0</v>
      </c>
      <c r="JL2">
        <v>0</v>
      </c>
      <c r="JM2">
        <v>0</v>
      </c>
      <c r="JN2">
        <v>1</v>
      </c>
      <c r="JO2">
        <v>0</v>
      </c>
      <c r="JP2">
        <v>0</v>
      </c>
      <c r="JQ2">
        <v>0</v>
      </c>
      <c r="JR2">
        <v>0</v>
      </c>
      <c r="JS2">
        <v>0</v>
      </c>
      <c r="JT2">
        <v>0</v>
      </c>
      <c r="JU2">
        <v>0</v>
      </c>
      <c r="JV2">
        <v>0</v>
      </c>
      <c r="JW2">
        <v>0</v>
      </c>
      <c r="JX2">
        <v>0</v>
      </c>
      <c r="JY2">
        <v>0</v>
      </c>
      <c r="JZ2">
        <v>0</v>
      </c>
      <c r="KA2">
        <v>0</v>
      </c>
      <c r="KB2">
        <v>0</v>
      </c>
      <c r="KC2">
        <v>0</v>
      </c>
      <c r="KD2">
        <v>0</v>
      </c>
      <c r="KE2">
        <v>0</v>
      </c>
      <c r="KF2">
        <v>5</v>
      </c>
      <c r="KG2">
        <v>0</v>
      </c>
      <c r="KH2">
        <v>0</v>
      </c>
      <c r="KI2">
        <v>0</v>
      </c>
      <c r="KJ2">
        <v>0</v>
      </c>
      <c r="KK2">
        <v>0</v>
      </c>
      <c r="KL2">
        <v>0</v>
      </c>
      <c r="KM2">
        <v>0</v>
      </c>
      <c r="KN2">
        <v>0</v>
      </c>
      <c r="KO2">
        <v>0</v>
      </c>
      <c r="KP2">
        <v>1</v>
      </c>
      <c r="KQ2">
        <v>11</v>
      </c>
      <c r="KR2">
        <v>0</v>
      </c>
      <c r="KS2">
        <v>1</v>
      </c>
      <c r="KT2">
        <v>1</v>
      </c>
      <c r="KU2">
        <v>0</v>
      </c>
      <c r="KV2">
        <v>0</v>
      </c>
      <c r="KW2">
        <v>0</v>
      </c>
      <c r="KX2">
        <v>0</v>
      </c>
      <c r="KY2">
        <v>0</v>
      </c>
      <c r="KZ2">
        <v>3</v>
      </c>
      <c r="LA2">
        <v>6</v>
      </c>
      <c r="LB2">
        <v>2</v>
      </c>
      <c r="LC2">
        <v>0</v>
      </c>
      <c r="LD2" t="s">
        <v>2300</v>
      </c>
      <c r="LE2" t="s">
        <v>2300</v>
      </c>
      <c r="LF2" t="s">
        <v>2300</v>
      </c>
      <c r="LG2" t="s">
        <v>2300</v>
      </c>
      <c r="LH2" t="s">
        <v>2300</v>
      </c>
      <c r="LI2" t="s">
        <v>2300</v>
      </c>
      <c r="LJ2" t="s">
        <v>2300</v>
      </c>
      <c r="LK2" t="s">
        <v>2300</v>
      </c>
      <c r="LL2" t="s">
        <v>2300</v>
      </c>
      <c r="LM2" t="s">
        <v>2300</v>
      </c>
      <c r="LN2" t="s">
        <v>2300</v>
      </c>
      <c r="LO2" t="s">
        <v>2300</v>
      </c>
      <c r="LP2" t="s">
        <v>2300</v>
      </c>
      <c r="LQ2" t="s">
        <v>2300</v>
      </c>
      <c r="LR2" t="s">
        <v>2300</v>
      </c>
    </row>
    <row r="3" spans="1:330">
      <c r="A3" t="s">
        <v>196</v>
      </c>
      <c r="B3" s="1">
        <v>43983</v>
      </c>
      <c r="C3" s="1">
        <v>44197</v>
      </c>
      <c r="D3">
        <v>1</v>
      </c>
      <c r="E3">
        <v>1</v>
      </c>
      <c r="F3">
        <v>1</v>
      </c>
      <c r="G3">
        <v>0</v>
      </c>
      <c r="H3">
        <v>0</v>
      </c>
      <c r="I3">
        <v>1</v>
      </c>
      <c r="J3">
        <v>0</v>
      </c>
      <c r="K3">
        <v>1</v>
      </c>
      <c r="L3">
        <v>0</v>
      </c>
      <c r="M3" t="s">
        <v>2300</v>
      </c>
      <c r="N3" t="s">
        <v>2300</v>
      </c>
      <c r="O3" t="s">
        <v>2300</v>
      </c>
      <c r="P3" t="s">
        <v>2300</v>
      </c>
      <c r="Q3" t="s">
        <v>2300</v>
      </c>
      <c r="R3" t="s">
        <v>2300</v>
      </c>
      <c r="S3" t="s">
        <v>2300</v>
      </c>
      <c r="T3" t="s">
        <v>2300</v>
      </c>
      <c r="U3" t="s">
        <v>2300</v>
      </c>
      <c r="V3" t="s">
        <v>2300</v>
      </c>
      <c r="W3" t="s">
        <v>2300</v>
      </c>
      <c r="X3">
        <v>1</v>
      </c>
      <c r="Y3">
        <v>0</v>
      </c>
      <c r="Z3">
        <v>1</v>
      </c>
      <c r="AA3">
        <v>1</v>
      </c>
      <c r="AB3">
        <v>1</v>
      </c>
      <c r="AC3">
        <v>1</v>
      </c>
      <c r="AD3">
        <v>1</v>
      </c>
      <c r="AE3">
        <v>1</v>
      </c>
      <c r="AF3">
        <v>1</v>
      </c>
      <c r="AG3">
        <v>1</v>
      </c>
      <c r="AH3">
        <v>0</v>
      </c>
      <c r="AI3">
        <v>1</v>
      </c>
      <c r="AJ3">
        <v>0</v>
      </c>
      <c r="AK3">
        <v>1</v>
      </c>
      <c r="AL3">
        <v>0</v>
      </c>
      <c r="AM3">
        <v>0</v>
      </c>
      <c r="AN3">
        <v>0</v>
      </c>
      <c r="AO3">
        <v>0</v>
      </c>
      <c r="AP3">
        <v>0</v>
      </c>
      <c r="AQ3">
        <v>0</v>
      </c>
      <c r="AR3">
        <v>1</v>
      </c>
      <c r="AS3">
        <v>0</v>
      </c>
      <c r="AT3">
        <v>1</v>
      </c>
      <c r="AU3">
        <v>0</v>
      </c>
      <c r="AV3">
        <v>1</v>
      </c>
      <c r="AW3">
        <v>1</v>
      </c>
      <c r="AX3">
        <v>0</v>
      </c>
      <c r="AY3">
        <v>0</v>
      </c>
      <c r="AZ3">
        <v>0</v>
      </c>
      <c r="BA3">
        <v>0</v>
      </c>
      <c r="BB3">
        <v>1</v>
      </c>
      <c r="BC3">
        <v>0</v>
      </c>
      <c r="BD3">
        <v>0</v>
      </c>
      <c r="BE3">
        <v>1</v>
      </c>
      <c r="BF3">
        <v>0</v>
      </c>
      <c r="BG3">
        <v>1</v>
      </c>
      <c r="BH3">
        <v>1</v>
      </c>
      <c r="BI3">
        <v>0</v>
      </c>
      <c r="BJ3">
        <v>0</v>
      </c>
      <c r="BK3">
        <v>0</v>
      </c>
      <c r="BL3">
        <v>1</v>
      </c>
      <c r="BM3">
        <v>0</v>
      </c>
      <c r="BN3">
        <v>0</v>
      </c>
      <c r="BO3">
        <v>0</v>
      </c>
      <c r="BP3">
        <v>0</v>
      </c>
      <c r="BQ3">
        <v>0</v>
      </c>
      <c r="BR3">
        <v>0</v>
      </c>
      <c r="BS3">
        <v>0</v>
      </c>
      <c r="BT3">
        <v>0</v>
      </c>
      <c r="BU3">
        <v>0</v>
      </c>
      <c r="BV3">
        <v>0</v>
      </c>
      <c r="BW3">
        <v>0</v>
      </c>
      <c r="BX3">
        <v>0</v>
      </c>
      <c r="BY3">
        <v>0</v>
      </c>
      <c r="BZ3">
        <v>0</v>
      </c>
      <c r="CA3">
        <v>0</v>
      </c>
      <c r="CB3">
        <v>0</v>
      </c>
      <c r="CC3">
        <v>1</v>
      </c>
      <c r="CD3">
        <v>0</v>
      </c>
      <c r="CE3">
        <v>0</v>
      </c>
      <c r="CF3">
        <v>0</v>
      </c>
      <c r="CG3">
        <v>0</v>
      </c>
      <c r="CH3">
        <v>1</v>
      </c>
      <c r="CI3">
        <v>1</v>
      </c>
      <c r="CJ3">
        <v>1</v>
      </c>
      <c r="CK3">
        <v>0</v>
      </c>
      <c r="CL3">
        <v>0</v>
      </c>
      <c r="CM3">
        <v>0</v>
      </c>
      <c r="CN3">
        <v>1</v>
      </c>
      <c r="CO3">
        <v>0</v>
      </c>
      <c r="CP3">
        <v>0</v>
      </c>
      <c r="CQ3">
        <v>0</v>
      </c>
      <c r="CR3">
        <v>0</v>
      </c>
      <c r="CS3">
        <v>0</v>
      </c>
      <c r="CT3">
        <v>0</v>
      </c>
      <c r="CU3">
        <v>1</v>
      </c>
      <c r="CV3">
        <v>0</v>
      </c>
      <c r="CW3">
        <v>0</v>
      </c>
      <c r="CX3">
        <v>0</v>
      </c>
      <c r="CY3">
        <v>1</v>
      </c>
      <c r="CZ3">
        <v>0</v>
      </c>
      <c r="DA3">
        <v>0</v>
      </c>
      <c r="DB3">
        <v>0</v>
      </c>
      <c r="DC3">
        <v>0</v>
      </c>
      <c r="DD3">
        <v>0</v>
      </c>
      <c r="DE3">
        <v>1</v>
      </c>
      <c r="DF3">
        <v>0</v>
      </c>
      <c r="DG3">
        <v>0</v>
      </c>
      <c r="DH3">
        <v>0</v>
      </c>
      <c r="DI3">
        <v>0</v>
      </c>
      <c r="DJ3">
        <v>0</v>
      </c>
      <c r="DK3">
        <v>0</v>
      </c>
      <c r="DL3">
        <v>0</v>
      </c>
      <c r="DM3">
        <v>0</v>
      </c>
      <c r="DN3">
        <v>0</v>
      </c>
      <c r="DO3">
        <v>0</v>
      </c>
      <c r="DP3">
        <v>1</v>
      </c>
      <c r="DQ3">
        <v>1</v>
      </c>
      <c r="DR3">
        <v>1</v>
      </c>
      <c r="DS3">
        <v>0</v>
      </c>
      <c r="DT3">
        <v>0</v>
      </c>
      <c r="DU3">
        <v>1</v>
      </c>
      <c r="DV3">
        <v>0</v>
      </c>
      <c r="DW3">
        <v>0</v>
      </c>
      <c r="DX3">
        <v>0</v>
      </c>
      <c r="DY3">
        <v>1</v>
      </c>
      <c r="DZ3">
        <v>1</v>
      </c>
      <c r="EA3">
        <v>0</v>
      </c>
      <c r="EB3">
        <v>0</v>
      </c>
      <c r="EC3">
        <v>0</v>
      </c>
      <c r="ED3">
        <v>1</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1</v>
      </c>
      <c r="FE3">
        <v>0</v>
      </c>
      <c r="FF3">
        <v>0</v>
      </c>
      <c r="FG3">
        <v>0</v>
      </c>
      <c r="FH3">
        <v>0</v>
      </c>
      <c r="FI3">
        <v>0</v>
      </c>
      <c r="FJ3">
        <v>1</v>
      </c>
      <c r="FK3">
        <v>0</v>
      </c>
      <c r="FL3">
        <v>0</v>
      </c>
      <c r="FM3">
        <v>0</v>
      </c>
      <c r="FN3">
        <v>0</v>
      </c>
      <c r="FO3">
        <v>0</v>
      </c>
      <c r="FP3">
        <v>0</v>
      </c>
      <c r="FQ3">
        <v>1</v>
      </c>
      <c r="FR3">
        <v>0</v>
      </c>
      <c r="FS3">
        <v>0</v>
      </c>
      <c r="FT3">
        <v>0</v>
      </c>
      <c r="FU3">
        <v>1</v>
      </c>
      <c r="FV3">
        <v>0</v>
      </c>
      <c r="FW3">
        <v>0</v>
      </c>
      <c r="FX3">
        <v>0</v>
      </c>
      <c r="FY3">
        <v>0</v>
      </c>
      <c r="FZ3">
        <v>0</v>
      </c>
      <c r="GA3">
        <v>1</v>
      </c>
      <c r="GB3">
        <v>0</v>
      </c>
      <c r="GC3">
        <v>1</v>
      </c>
      <c r="GD3">
        <v>0</v>
      </c>
      <c r="GE3">
        <v>0</v>
      </c>
      <c r="GF3">
        <v>0</v>
      </c>
      <c r="GG3">
        <v>0</v>
      </c>
      <c r="GH3">
        <v>0</v>
      </c>
      <c r="GI3">
        <v>0</v>
      </c>
      <c r="GJ3">
        <v>1</v>
      </c>
      <c r="GK3">
        <v>0</v>
      </c>
      <c r="GL3">
        <v>0</v>
      </c>
      <c r="GM3">
        <v>0</v>
      </c>
      <c r="GN3">
        <v>0</v>
      </c>
      <c r="GO3">
        <v>0</v>
      </c>
      <c r="GP3">
        <v>0</v>
      </c>
      <c r="GQ3">
        <v>1</v>
      </c>
      <c r="GR3">
        <v>0</v>
      </c>
      <c r="GS3">
        <v>0</v>
      </c>
      <c r="GT3">
        <v>0</v>
      </c>
      <c r="GU3">
        <v>0</v>
      </c>
      <c r="GV3">
        <v>0</v>
      </c>
      <c r="GW3">
        <v>0</v>
      </c>
      <c r="GX3">
        <v>0</v>
      </c>
      <c r="GY3">
        <v>0</v>
      </c>
      <c r="GZ3">
        <v>0</v>
      </c>
      <c r="HA3">
        <v>0</v>
      </c>
      <c r="HB3">
        <v>0</v>
      </c>
      <c r="HC3" t="s">
        <v>2300</v>
      </c>
      <c r="HD3" t="s">
        <v>2300</v>
      </c>
      <c r="HE3">
        <v>1</v>
      </c>
      <c r="HF3">
        <v>0</v>
      </c>
      <c r="HG3">
        <v>0</v>
      </c>
      <c r="HH3">
        <v>0</v>
      </c>
      <c r="HI3">
        <v>0</v>
      </c>
      <c r="HJ3">
        <v>0</v>
      </c>
      <c r="HK3">
        <v>0</v>
      </c>
      <c r="HL3">
        <v>0</v>
      </c>
      <c r="HM3">
        <v>0</v>
      </c>
      <c r="HN3">
        <v>0</v>
      </c>
      <c r="HO3">
        <v>0</v>
      </c>
      <c r="HP3">
        <v>1</v>
      </c>
      <c r="HQ3">
        <v>0</v>
      </c>
      <c r="HR3">
        <v>0</v>
      </c>
      <c r="HS3">
        <v>0</v>
      </c>
      <c r="HT3">
        <v>0</v>
      </c>
      <c r="HU3">
        <v>0</v>
      </c>
      <c r="HV3">
        <v>0</v>
      </c>
      <c r="HW3">
        <v>0</v>
      </c>
      <c r="HX3">
        <v>0</v>
      </c>
      <c r="HY3">
        <v>0</v>
      </c>
      <c r="HZ3">
        <v>1</v>
      </c>
      <c r="IA3">
        <v>0</v>
      </c>
      <c r="IB3">
        <v>0</v>
      </c>
      <c r="IC3">
        <v>1</v>
      </c>
      <c r="ID3">
        <v>0</v>
      </c>
      <c r="IE3">
        <v>1</v>
      </c>
      <c r="IF3">
        <v>0</v>
      </c>
      <c r="IG3">
        <v>1</v>
      </c>
      <c r="IH3">
        <v>0</v>
      </c>
      <c r="II3">
        <v>1</v>
      </c>
      <c r="IJ3">
        <v>1</v>
      </c>
      <c r="IK3">
        <v>1</v>
      </c>
      <c r="IL3">
        <v>1</v>
      </c>
      <c r="IM3">
        <v>0</v>
      </c>
      <c r="IN3">
        <v>0</v>
      </c>
      <c r="IO3">
        <v>0</v>
      </c>
      <c r="IP3">
        <v>0</v>
      </c>
      <c r="IQ3">
        <v>0</v>
      </c>
      <c r="IR3">
        <v>0</v>
      </c>
      <c r="IS3">
        <v>0</v>
      </c>
      <c r="IT3">
        <v>0</v>
      </c>
      <c r="IU3">
        <v>1</v>
      </c>
      <c r="IV3">
        <v>0</v>
      </c>
      <c r="IW3">
        <v>0</v>
      </c>
      <c r="IX3">
        <v>0</v>
      </c>
      <c r="IY3">
        <v>0</v>
      </c>
      <c r="IZ3">
        <v>0</v>
      </c>
      <c r="JA3">
        <v>0</v>
      </c>
      <c r="JB3">
        <v>1</v>
      </c>
      <c r="JC3">
        <v>8</v>
      </c>
      <c r="JD3">
        <v>1</v>
      </c>
      <c r="JE3">
        <v>0</v>
      </c>
      <c r="JF3">
        <v>0</v>
      </c>
      <c r="JG3">
        <v>0</v>
      </c>
      <c r="JH3" t="s">
        <v>2300</v>
      </c>
      <c r="JI3" t="s">
        <v>2300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1</v>
      </c>
      <c r="KF3">
        <v>8</v>
      </c>
      <c r="KG3">
        <v>0</v>
      </c>
      <c r="KH3">
        <v>0</v>
      </c>
      <c r="KI3">
        <v>0</v>
      </c>
      <c r="KJ3">
        <v>0</v>
      </c>
      <c r="KK3">
        <v>0</v>
      </c>
      <c r="KL3">
        <v>0</v>
      </c>
      <c r="KM3">
        <v>0</v>
      </c>
      <c r="KN3">
        <v>0</v>
      </c>
      <c r="KO3">
        <v>0</v>
      </c>
      <c r="KP3">
        <v>1</v>
      </c>
      <c r="KQ3">
        <v>11</v>
      </c>
      <c r="KR3">
        <v>0</v>
      </c>
      <c r="KS3">
        <v>0</v>
      </c>
      <c r="KT3">
        <v>0</v>
      </c>
      <c r="KU3">
        <v>0</v>
      </c>
      <c r="KV3">
        <v>0</v>
      </c>
      <c r="KW3">
        <v>0</v>
      </c>
      <c r="KX3">
        <v>0</v>
      </c>
      <c r="KY3">
        <v>1</v>
      </c>
      <c r="KZ3">
        <v>3</v>
      </c>
      <c r="LA3">
        <v>14</v>
      </c>
      <c r="LB3">
        <v>2</v>
      </c>
      <c r="LC3">
        <v>0</v>
      </c>
      <c r="LD3" t="s">
        <v>2300</v>
      </c>
      <c r="LE3" t="s">
        <v>2300</v>
      </c>
      <c r="LF3" t="s">
        <v>2300</v>
      </c>
      <c r="LG3" t="s">
        <v>2300</v>
      </c>
      <c r="LH3" t="s">
        <v>2300</v>
      </c>
      <c r="LI3" t="s">
        <v>2300</v>
      </c>
      <c r="LJ3" t="s">
        <v>2300</v>
      </c>
      <c r="LK3" t="s">
        <v>2300</v>
      </c>
      <c r="LL3" t="s">
        <v>2300</v>
      </c>
      <c r="LM3" t="s">
        <v>2300</v>
      </c>
      <c r="LN3" t="s">
        <v>2300</v>
      </c>
      <c r="LO3" t="s">
        <v>2300</v>
      </c>
      <c r="LP3" t="s">
        <v>2300</v>
      </c>
      <c r="LQ3" t="s">
        <v>2300</v>
      </c>
      <c r="LR3" t="s">
        <v>2300</v>
      </c>
    </row>
    <row r="4" spans="1:330">
      <c r="A4" t="s">
        <v>228</v>
      </c>
      <c r="B4" s="1">
        <v>44197</v>
      </c>
      <c r="C4" s="1">
        <v>44197</v>
      </c>
      <c r="D4">
        <v>1</v>
      </c>
      <c r="E4">
        <v>0</v>
      </c>
      <c r="F4" t="s">
        <v>2300</v>
      </c>
      <c r="G4" t="s">
        <v>2300</v>
      </c>
      <c r="H4" t="s">
        <v>2300</v>
      </c>
      <c r="I4" t="s">
        <v>2300</v>
      </c>
      <c r="J4" t="s">
        <v>2300</v>
      </c>
      <c r="K4" t="s">
        <v>2300</v>
      </c>
      <c r="L4">
        <v>0</v>
      </c>
      <c r="M4" t="s">
        <v>2300</v>
      </c>
      <c r="N4" t="s">
        <v>2300</v>
      </c>
      <c r="O4" t="s">
        <v>2300</v>
      </c>
      <c r="P4" t="s">
        <v>2300</v>
      </c>
      <c r="Q4" t="s">
        <v>2300</v>
      </c>
      <c r="R4" t="s">
        <v>2300</v>
      </c>
      <c r="S4" t="s">
        <v>2300</v>
      </c>
      <c r="T4" t="s">
        <v>2300</v>
      </c>
      <c r="U4" t="s">
        <v>2300</v>
      </c>
      <c r="V4" t="s">
        <v>2300</v>
      </c>
      <c r="W4" t="s">
        <v>2300</v>
      </c>
      <c r="X4">
        <v>1</v>
      </c>
      <c r="Y4">
        <v>0</v>
      </c>
      <c r="Z4">
        <v>1</v>
      </c>
      <c r="AA4">
        <v>0</v>
      </c>
      <c r="AB4">
        <v>0</v>
      </c>
      <c r="AC4">
        <v>0</v>
      </c>
      <c r="AD4">
        <v>1</v>
      </c>
      <c r="AE4">
        <v>0</v>
      </c>
      <c r="AF4">
        <v>0</v>
      </c>
      <c r="AG4">
        <v>0</v>
      </c>
      <c r="AH4">
        <v>0</v>
      </c>
      <c r="AI4">
        <v>1</v>
      </c>
      <c r="AJ4">
        <v>0</v>
      </c>
      <c r="AK4">
        <v>0</v>
      </c>
      <c r="AL4">
        <v>0</v>
      </c>
      <c r="AM4">
        <v>0</v>
      </c>
      <c r="AN4">
        <v>0</v>
      </c>
      <c r="AO4">
        <v>0</v>
      </c>
      <c r="AP4">
        <v>0</v>
      </c>
      <c r="AQ4">
        <v>0</v>
      </c>
      <c r="AR4">
        <v>1</v>
      </c>
      <c r="AS4">
        <v>0</v>
      </c>
      <c r="AT4">
        <v>1</v>
      </c>
      <c r="AU4">
        <v>0</v>
      </c>
      <c r="AV4">
        <v>0</v>
      </c>
      <c r="AW4">
        <v>0</v>
      </c>
      <c r="AX4">
        <v>0</v>
      </c>
      <c r="AY4">
        <v>1</v>
      </c>
      <c r="AZ4">
        <v>0</v>
      </c>
      <c r="BA4">
        <v>0</v>
      </c>
      <c r="BB4">
        <v>0</v>
      </c>
      <c r="BC4">
        <v>0</v>
      </c>
      <c r="BD4">
        <v>0</v>
      </c>
      <c r="BE4">
        <v>0</v>
      </c>
      <c r="BF4">
        <v>1</v>
      </c>
      <c r="BG4">
        <v>2</v>
      </c>
      <c r="BH4">
        <v>0</v>
      </c>
      <c r="BI4">
        <v>0</v>
      </c>
      <c r="BJ4">
        <v>0</v>
      </c>
      <c r="BK4">
        <v>0</v>
      </c>
      <c r="BL4">
        <v>0</v>
      </c>
      <c r="BM4">
        <v>0</v>
      </c>
      <c r="BN4">
        <v>0</v>
      </c>
      <c r="BO4">
        <v>0</v>
      </c>
      <c r="BP4">
        <v>0</v>
      </c>
      <c r="BQ4">
        <v>0</v>
      </c>
      <c r="BR4">
        <v>0</v>
      </c>
      <c r="BS4">
        <v>0</v>
      </c>
      <c r="BT4">
        <v>0</v>
      </c>
      <c r="BU4">
        <v>0</v>
      </c>
      <c r="BV4">
        <v>1</v>
      </c>
      <c r="BW4">
        <v>0</v>
      </c>
      <c r="BX4">
        <v>0</v>
      </c>
      <c r="BY4">
        <v>0</v>
      </c>
      <c r="BZ4">
        <v>0</v>
      </c>
      <c r="CA4">
        <v>0</v>
      </c>
      <c r="CB4">
        <v>0</v>
      </c>
      <c r="CC4">
        <v>1</v>
      </c>
      <c r="CD4">
        <v>0</v>
      </c>
      <c r="CE4">
        <v>0</v>
      </c>
      <c r="CF4">
        <v>0</v>
      </c>
      <c r="CG4">
        <v>0</v>
      </c>
      <c r="CH4">
        <v>1</v>
      </c>
      <c r="CI4">
        <v>1</v>
      </c>
      <c r="CJ4">
        <v>1</v>
      </c>
      <c r="CK4">
        <v>0</v>
      </c>
      <c r="CL4">
        <v>0</v>
      </c>
      <c r="CM4">
        <v>0</v>
      </c>
      <c r="CN4">
        <v>1</v>
      </c>
      <c r="CO4">
        <v>0</v>
      </c>
      <c r="CP4">
        <v>0</v>
      </c>
      <c r="CQ4">
        <v>0</v>
      </c>
      <c r="CR4">
        <v>0</v>
      </c>
      <c r="CS4">
        <v>0</v>
      </c>
      <c r="CT4">
        <v>0</v>
      </c>
      <c r="CU4">
        <v>0</v>
      </c>
      <c r="CV4">
        <v>0</v>
      </c>
      <c r="CW4">
        <v>0</v>
      </c>
      <c r="CX4">
        <v>1</v>
      </c>
      <c r="CY4">
        <v>0</v>
      </c>
      <c r="CZ4">
        <v>0</v>
      </c>
      <c r="DA4">
        <v>0</v>
      </c>
      <c r="DB4">
        <v>0</v>
      </c>
      <c r="DC4">
        <v>0</v>
      </c>
      <c r="DD4">
        <v>0</v>
      </c>
      <c r="DE4">
        <v>0</v>
      </c>
      <c r="DF4">
        <v>0</v>
      </c>
      <c r="DG4">
        <v>0</v>
      </c>
      <c r="DH4">
        <v>0</v>
      </c>
      <c r="DI4">
        <v>0</v>
      </c>
      <c r="DJ4">
        <v>0</v>
      </c>
      <c r="DK4">
        <v>0</v>
      </c>
      <c r="DL4">
        <v>0</v>
      </c>
      <c r="DM4">
        <v>0</v>
      </c>
      <c r="DN4">
        <v>0</v>
      </c>
      <c r="DO4">
        <v>0</v>
      </c>
      <c r="DP4">
        <v>1</v>
      </c>
      <c r="DQ4">
        <v>1</v>
      </c>
      <c r="DR4">
        <v>1</v>
      </c>
      <c r="DS4">
        <v>1</v>
      </c>
      <c r="DT4">
        <v>0</v>
      </c>
      <c r="DU4">
        <v>0</v>
      </c>
      <c r="DV4">
        <v>0</v>
      </c>
      <c r="DW4">
        <v>0</v>
      </c>
      <c r="DX4">
        <v>0</v>
      </c>
      <c r="DY4">
        <v>2</v>
      </c>
      <c r="DZ4">
        <v>1</v>
      </c>
      <c r="EA4">
        <v>0</v>
      </c>
      <c r="EB4">
        <v>0</v>
      </c>
      <c r="EC4">
        <v>0</v>
      </c>
      <c r="ED4">
        <v>1</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1</v>
      </c>
      <c r="FN4">
        <v>0</v>
      </c>
      <c r="FO4">
        <v>0</v>
      </c>
      <c r="FP4">
        <v>0</v>
      </c>
      <c r="FQ4">
        <v>0</v>
      </c>
      <c r="FR4">
        <v>0</v>
      </c>
      <c r="FS4">
        <v>0</v>
      </c>
      <c r="FT4">
        <v>0</v>
      </c>
      <c r="FU4">
        <v>0</v>
      </c>
      <c r="FV4">
        <v>0</v>
      </c>
      <c r="FW4">
        <v>0</v>
      </c>
      <c r="FX4">
        <v>0</v>
      </c>
      <c r="FY4">
        <v>1</v>
      </c>
      <c r="FZ4">
        <v>0</v>
      </c>
      <c r="GA4">
        <v>1</v>
      </c>
      <c r="GB4">
        <v>0</v>
      </c>
      <c r="GC4">
        <v>1</v>
      </c>
      <c r="GD4">
        <v>0</v>
      </c>
      <c r="GE4">
        <v>1</v>
      </c>
      <c r="GF4">
        <v>0</v>
      </c>
      <c r="GG4">
        <v>0</v>
      </c>
      <c r="GH4">
        <v>0</v>
      </c>
      <c r="GI4">
        <v>0</v>
      </c>
      <c r="GJ4">
        <v>0</v>
      </c>
      <c r="GK4">
        <v>0</v>
      </c>
      <c r="GL4">
        <v>0</v>
      </c>
      <c r="GM4">
        <v>0</v>
      </c>
      <c r="GN4">
        <v>0</v>
      </c>
      <c r="GO4">
        <v>0</v>
      </c>
      <c r="GP4">
        <v>0</v>
      </c>
      <c r="GQ4">
        <v>1</v>
      </c>
      <c r="GR4">
        <v>0</v>
      </c>
      <c r="GS4">
        <v>0</v>
      </c>
      <c r="GT4">
        <v>0</v>
      </c>
      <c r="GU4">
        <v>0</v>
      </c>
      <c r="GV4">
        <v>0</v>
      </c>
      <c r="GW4">
        <v>0</v>
      </c>
      <c r="GX4">
        <v>0</v>
      </c>
      <c r="GY4">
        <v>0</v>
      </c>
      <c r="GZ4">
        <v>0</v>
      </c>
      <c r="HA4">
        <v>0</v>
      </c>
      <c r="HB4">
        <v>0</v>
      </c>
      <c r="HC4" t="s">
        <v>2300</v>
      </c>
      <c r="HD4" t="s">
        <v>2300</v>
      </c>
      <c r="HE4">
        <v>0</v>
      </c>
      <c r="HF4">
        <v>1</v>
      </c>
      <c r="HG4">
        <v>0</v>
      </c>
      <c r="HH4">
        <v>0</v>
      </c>
      <c r="HI4">
        <v>0</v>
      </c>
      <c r="HJ4">
        <v>0</v>
      </c>
      <c r="HK4">
        <v>0</v>
      </c>
      <c r="HL4">
        <v>0</v>
      </c>
      <c r="HM4">
        <v>0</v>
      </c>
      <c r="HN4">
        <v>0</v>
      </c>
      <c r="HO4">
        <v>1</v>
      </c>
      <c r="HP4">
        <v>1</v>
      </c>
      <c r="HQ4">
        <v>0</v>
      </c>
      <c r="HR4">
        <v>1</v>
      </c>
      <c r="HS4">
        <v>0</v>
      </c>
      <c r="HT4">
        <v>0</v>
      </c>
      <c r="HU4">
        <v>0</v>
      </c>
      <c r="HV4">
        <v>0</v>
      </c>
      <c r="HW4">
        <v>0</v>
      </c>
      <c r="HX4">
        <v>0</v>
      </c>
      <c r="HY4">
        <v>0</v>
      </c>
      <c r="HZ4">
        <v>0</v>
      </c>
      <c r="IA4">
        <v>0</v>
      </c>
      <c r="IB4">
        <v>1</v>
      </c>
      <c r="IC4">
        <v>1</v>
      </c>
      <c r="ID4">
        <v>0</v>
      </c>
      <c r="IE4">
        <v>1</v>
      </c>
      <c r="IF4">
        <v>0</v>
      </c>
      <c r="IG4">
        <v>0</v>
      </c>
      <c r="IH4">
        <v>0</v>
      </c>
      <c r="II4">
        <v>0</v>
      </c>
      <c r="IJ4">
        <v>0</v>
      </c>
      <c r="IK4">
        <v>0</v>
      </c>
      <c r="IL4">
        <v>0</v>
      </c>
      <c r="IM4">
        <v>1</v>
      </c>
      <c r="IN4">
        <v>0</v>
      </c>
      <c r="IO4">
        <v>0</v>
      </c>
      <c r="IP4">
        <v>0</v>
      </c>
      <c r="IQ4">
        <v>0</v>
      </c>
      <c r="IR4">
        <v>0</v>
      </c>
      <c r="IS4">
        <v>0</v>
      </c>
      <c r="IT4">
        <v>0</v>
      </c>
      <c r="IU4">
        <v>1</v>
      </c>
      <c r="IV4">
        <v>0</v>
      </c>
      <c r="IW4">
        <v>0</v>
      </c>
      <c r="IX4">
        <v>0</v>
      </c>
      <c r="IY4">
        <v>0</v>
      </c>
      <c r="IZ4">
        <v>0</v>
      </c>
      <c r="JA4">
        <v>1</v>
      </c>
      <c r="JB4">
        <v>0</v>
      </c>
      <c r="JC4">
        <v>4</v>
      </c>
      <c r="JD4">
        <v>0</v>
      </c>
      <c r="JE4">
        <v>1</v>
      </c>
      <c r="JF4">
        <v>0</v>
      </c>
      <c r="JG4">
        <v>1</v>
      </c>
      <c r="JH4">
        <v>0</v>
      </c>
      <c r="JI4">
        <v>1</v>
      </c>
      <c r="JJ4">
        <v>0</v>
      </c>
      <c r="JK4">
        <v>0</v>
      </c>
      <c r="JL4">
        <v>0</v>
      </c>
      <c r="JM4">
        <v>0</v>
      </c>
      <c r="JN4">
        <v>1</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1</v>
      </c>
      <c r="KQ4">
        <v>11</v>
      </c>
      <c r="KR4">
        <v>0</v>
      </c>
      <c r="KS4">
        <v>0</v>
      </c>
      <c r="KT4">
        <v>0</v>
      </c>
      <c r="KU4">
        <v>0</v>
      </c>
      <c r="KV4">
        <v>0</v>
      </c>
      <c r="KW4">
        <v>0</v>
      </c>
      <c r="KX4">
        <v>0</v>
      </c>
      <c r="KY4">
        <v>1</v>
      </c>
      <c r="KZ4">
        <v>0</v>
      </c>
      <c r="LA4">
        <v>14</v>
      </c>
      <c r="LB4">
        <v>2</v>
      </c>
      <c r="LC4">
        <v>0</v>
      </c>
      <c r="LD4" t="s">
        <v>2300</v>
      </c>
      <c r="LE4" t="s">
        <v>2300</v>
      </c>
      <c r="LF4" t="s">
        <v>2300</v>
      </c>
      <c r="LG4" t="s">
        <v>2300</v>
      </c>
      <c r="LH4" t="s">
        <v>2300</v>
      </c>
      <c r="LI4" t="s">
        <v>2300</v>
      </c>
      <c r="LJ4" t="s">
        <v>2300</v>
      </c>
      <c r="LK4" t="s">
        <v>2300</v>
      </c>
      <c r="LL4" t="s">
        <v>2300</v>
      </c>
      <c r="LM4" t="s">
        <v>2300</v>
      </c>
      <c r="LN4" t="s">
        <v>2300</v>
      </c>
      <c r="LO4" t="s">
        <v>2300</v>
      </c>
      <c r="LP4" t="s">
        <v>2300</v>
      </c>
      <c r="LQ4" t="s">
        <v>2300</v>
      </c>
      <c r="LR4" t="s">
        <v>2300</v>
      </c>
    </row>
    <row r="5" spans="1:330">
      <c r="A5" t="s">
        <v>251</v>
      </c>
      <c r="B5" s="1">
        <v>43831</v>
      </c>
      <c r="C5" s="1">
        <v>44197</v>
      </c>
      <c r="D5">
        <v>1</v>
      </c>
      <c r="E5">
        <v>1</v>
      </c>
      <c r="F5">
        <v>1</v>
      </c>
      <c r="G5">
        <v>0</v>
      </c>
      <c r="H5">
        <v>0</v>
      </c>
      <c r="I5">
        <v>1</v>
      </c>
      <c r="J5">
        <v>0</v>
      </c>
      <c r="K5">
        <v>1</v>
      </c>
      <c r="L5">
        <v>1</v>
      </c>
      <c r="M5">
        <v>0</v>
      </c>
      <c r="N5">
        <v>0</v>
      </c>
      <c r="O5">
        <v>0</v>
      </c>
      <c r="P5">
        <v>0</v>
      </c>
      <c r="Q5">
        <v>0</v>
      </c>
      <c r="R5">
        <v>0</v>
      </c>
      <c r="S5">
        <v>0</v>
      </c>
      <c r="T5">
        <v>0</v>
      </c>
      <c r="U5">
        <v>0</v>
      </c>
      <c r="V5">
        <v>0</v>
      </c>
      <c r="W5">
        <v>1</v>
      </c>
      <c r="X5">
        <v>1</v>
      </c>
      <c r="Y5">
        <v>0</v>
      </c>
      <c r="Z5">
        <v>1</v>
      </c>
      <c r="AA5">
        <v>1</v>
      </c>
      <c r="AB5">
        <v>1</v>
      </c>
      <c r="AC5">
        <v>0</v>
      </c>
      <c r="AD5">
        <v>1</v>
      </c>
      <c r="AE5">
        <v>1</v>
      </c>
      <c r="AF5">
        <v>0</v>
      </c>
      <c r="AG5">
        <v>0</v>
      </c>
      <c r="AH5">
        <v>1</v>
      </c>
      <c r="AI5">
        <v>1</v>
      </c>
      <c r="AJ5">
        <v>1</v>
      </c>
      <c r="AK5">
        <v>0</v>
      </c>
      <c r="AL5">
        <v>0</v>
      </c>
      <c r="AM5">
        <v>1</v>
      </c>
      <c r="AN5">
        <v>0</v>
      </c>
      <c r="AO5">
        <v>0</v>
      </c>
      <c r="AP5">
        <v>0</v>
      </c>
      <c r="AQ5">
        <v>0</v>
      </c>
      <c r="AR5">
        <v>1</v>
      </c>
      <c r="AS5">
        <v>0</v>
      </c>
      <c r="AT5">
        <v>1</v>
      </c>
      <c r="AU5">
        <v>0</v>
      </c>
      <c r="AV5">
        <v>0</v>
      </c>
      <c r="AW5">
        <v>1</v>
      </c>
      <c r="AX5">
        <v>0</v>
      </c>
      <c r="AY5">
        <v>0</v>
      </c>
      <c r="AZ5">
        <v>0</v>
      </c>
      <c r="BA5">
        <v>0</v>
      </c>
      <c r="BB5">
        <v>1</v>
      </c>
      <c r="BC5">
        <v>1</v>
      </c>
      <c r="BD5">
        <v>0</v>
      </c>
      <c r="BE5">
        <v>1</v>
      </c>
      <c r="BF5">
        <v>0</v>
      </c>
      <c r="BG5">
        <v>0</v>
      </c>
      <c r="BH5">
        <v>1</v>
      </c>
      <c r="BI5">
        <v>0</v>
      </c>
      <c r="BJ5">
        <v>0</v>
      </c>
      <c r="BK5">
        <v>0</v>
      </c>
      <c r="BL5">
        <v>0</v>
      </c>
      <c r="BM5">
        <v>0</v>
      </c>
      <c r="BN5">
        <v>0</v>
      </c>
      <c r="BO5">
        <v>0</v>
      </c>
      <c r="BP5">
        <v>0</v>
      </c>
      <c r="BQ5">
        <v>0</v>
      </c>
      <c r="BR5">
        <v>0</v>
      </c>
      <c r="BS5">
        <v>0</v>
      </c>
      <c r="BT5">
        <v>0</v>
      </c>
      <c r="BU5">
        <v>0</v>
      </c>
      <c r="BV5">
        <v>0</v>
      </c>
      <c r="BW5">
        <v>0</v>
      </c>
      <c r="BX5">
        <v>0</v>
      </c>
      <c r="BY5">
        <v>0</v>
      </c>
      <c r="BZ5">
        <v>0</v>
      </c>
      <c r="CA5">
        <v>0</v>
      </c>
      <c r="CB5">
        <v>0</v>
      </c>
      <c r="CC5">
        <v>1</v>
      </c>
      <c r="CD5">
        <v>0</v>
      </c>
      <c r="CE5">
        <v>0</v>
      </c>
      <c r="CF5">
        <v>0</v>
      </c>
      <c r="CG5">
        <v>0</v>
      </c>
      <c r="CH5">
        <v>1</v>
      </c>
      <c r="CI5">
        <v>1</v>
      </c>
      <c r="CJ5">
        <v>1</v>
      </c>
      <c r="CK5">
        <v>0</v>
      </c>
      <c r="CL5">
        <v>0</v>
      </c>
      <c r="CM5">
        <v>1</v>
      </c>
      <c r="CN5">
        <v>0</v>
      </c>
      <c r="CO5">
        <v>0</v>
      </c>
      <c r="CP5">
        <v>0</v>
      </c>
      <c r="CQ5">
        <v>0</v>
      </c>
      <c r="CR5">
        <v>0</v>
      </c>
      <c r="CS5">
        <v>0</v>
      </c>
      <c r="CT5">
        <v>0</v>
      </c>
      <c r="CU5">
        <v>0</v>
      </c>
      <c r="CV5">
        <v>0</v>
      </c>
      <c r="CW5">
        <v>1</v>
      </c>
      <c r="CX5">
        <v>0</v>
      </c>
      <c r="CY5">
        <v>1</v>
      </c>
      <c r="CZ5">
        <v>0</v>
      </c>
      <c r="DA5">
        <v>0</v>
      </c>
      <c r="DB5">
        <v>0</v>
      </c>
      <c r="DC5">
        <v>0</v>
      </c>
      <c r="DD5">
        <v>0</v>
      </c>
      <c r="DE5">
        <v>1</v>
      </c>
      <c r="DF5">
        <v>0</v>
      </c>
      <c r="DG5">
        <v>0</v>
      </c>
      <c r="DH5">
        <v>0</v>
      </c>
      <c r="DI5">
        <v>0</v>
      </c>
      <c r="DJ5">
        <v>0</v>
      </c>
      <c r="DK5">
        <v>0</v>
      </c>
      <c r="DL5">
        <v>0</v>
      </c>
      <c r="DM5">
        <v>0</v>
      </c>
      <c r="DN5">
        <v>0</v>
      </c>
      <c r="DO5">
        <v>0</v>
      </c>
      <c r="DP5">
        <v>1</v>
      </c>
      <c r="DQ5">
        <v>1</v>
      </c>
      <c r="DR5">
        <v>0</v>
      </c>
      <c r="DS5">
        <v>0</v>
      </c>
      <c r="DT5">
        <v>0</v>
      </c>
      <c r="DU5">
        <v>0</v>
      </c>
      <c r="DV5">
        <v>0</v>
      </c>
      <c r="DW5">
        <v>0</v>
      </c>
      <c r="DX5">
        <v>0</v>
      </c>
      <c r="DY5">
        <v>1</v>
      </c>
      <c r="DZ5">
        <v>1</v>
      </c>
      <c r="EA5">
        <v>0</v>
      </c>
      <c r="EB5">
        <v>1</v>
      </c>
      <c r="EC5">
        <v>0</v>
      </c>
      <c r="ED5">
        <v>0</v>
      </c>
      <c r="EE5">
        <v>0</v>
      </c>
      <c r="EF5">
        <v>0</v>
      </c>
      <c r="EG5">
        <v>0</v>
      </c>
      <c r="EH5">
        <v>0</v>
      </c>
      <c r="EI5">
        <v>0</v>
      </c>
      <c r="EJ5">
        <v>0</v>
      </c>
      <c r="EK5">
        <v>0</v>
      </c>
      <c r="EL5">
        <v>0</v>
      </c>
      <c r="EM5">
        <v>0</v>
      </c>
      <c r="EN5">
        <v>0</v>
      </c>
      <c r="EO5">
        <v>0</v>
      </c>
      <c r="EP5">
        <v>1</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1</v>
      </c>
      <c r="FU5">
        <v>0</v>
      </c>
      <c r="FV5">
        <v>0</v>
      </c>
      <c r="FW5">
        <v>0</v>
      </c>
      <c r="FX5">
        <v>0</v>
      </c>
      <c r="FY5">
        <v>0</v>
      </c>
      <c r="FZ5">
        <v>0</v>
      </c>
      <c r="GA5">
        <v>1</v>
      </c>
      <c r="GB5">
        <v>0</v>
      </c>
      <c r="GC5">
        <v>0</v>
      </c>
      <c r="GD5">
        <v>0</v>
      </c>
      <c r="GE5">
        <v>0</v>
      </c>
      <c r="GF5">
        <v>0</v>
      </c>
      <c r="GG5">
        <v>0</v>
      </c>
      <c r="GH5">
        <v>0</v>
      </c>
      <c r="GI5">
        <v>0</v>
      </c>
      <c r="GJ5">
        <v>0</v>
      </c>
      <c r="GK5">
        <v>0</v>
      </c>
      <c r="GL5">
        <v>0</v>
      </c>
      <c r="GM5">
        <v>0</v>
      </c>
      <c r="GN5">
        <v>0</v>
      </c>
      <c r="GO5">
        <v>0</v>
      </c>
      <c r="GP5">
        <v>0</v>
      </c>
      <c r="GQ5">
        <v>0</v>
      </c>
      <c r="GR5">
        <v>0</v>
      </c>
      <c r="GS5">
        <v>0</v>
      </c>
      <c r="GT5">
        <v>0</v>
      </c>
      <c r="GU5">
        <v>0</v>
      </c>
      <c r="GV5">
        <v>1</v>
      </c>
      <c r="GW5">
        <v>0</v>
      </c>
      <c r="GX5">
        <v>0</v>
      </c>
      <c r="GY5">
        <v>0</v>
      </c>
      <c r="GZ5">
        <v>0</v>
      </c>
      <c r="HA5">
        <v>0</v>
      </c>
      <c r="HB5">
        <v>0</v>
      </c>
      <c r="HC5" t="s">
        <v>2300</v>
      </c>
      <c r="HD5" t="s">
        <v>2300</v>
      </c>
      <c r="HE5">
        <v>1</v>
      </c>
      <c r="HF5">
        <v>0</v>
      </c>
      <c r="HG5">
        <v>0</v>
      </c>
      <c r="HH5">
        <v>0</v>
      </c>
      <c r="HI5">
        <v>0</v>
      </c>
      <c r="HJ5">
        <v>0</v>
      </c>
      <c r="HK5">
        <v>0</v>
      </c>
      <c r="HL5">
        <v>0</v>
      </c>
      <c r="HM5">
        <v>0</v>
      </c>
      <c r="HN5">
        <v>0</v>
      </c>
      <c r="HO5">
        <v>1</v>
      </c>
      <c r="HP5">
        <v>1</v>
      </c>
      <c r="HQ5">
        <v>1</v>
      </c>
      <c r="HR5">
        <v>1</v>
      </c>
      <c r="HS5">
        <v>1</v>
      </c>
      <c r="HT5">
        <v>1</v>
      </c>
      <c r="HU5">
        <v>0</v>
      </c>
      <c r="HV5">
        <v>0</v>
      </c>
      <c r="HW5">
        <v>0</v>
      </c>
      <c r="HX5">
        <v>0</v>
      </c>
      <c r="HY5">
        <v>0</v>
      </c>
      <c r="HZ5">
        <v>1</v>
      </c>
      <c r="IA5">
        <v>0</v>
      </c>
      <c r="IB5">
        <v>0</v>
      </c>
      <c r="IC5">
        <v>1</v>
      </c>
      <c r="ID5">
        <v>0</v>
      </c>
      <c r="IE5">
        <v>1</v>
      </c>
      <c r="IF5">
        <v>1</v>
      </c>
      <c r="IG5">
        <v>1</v>
      </c>
      <c r="IH5">
        <v>0</v>
      </c>
      <c r="II5">
        <v>1</v>
      </c>
      <c r="IJ5">
        <v>0</v>
      </c>
      <c r="IK5">
        <v>0</v>
      </c>
      <c r="IL5">
        <v>1</v>
      </c>
      <c r="IM5">
        <v>1</v>
      </c>
      <c r="IN5">
        <v>0</v>
      </c>
      <c r="IO5">
        <v>0</v>
      </c>
      <c r="IP5">
        <v>0</v>
      </c>
      <c r="IQ5">
        <v>0</v>
      </c>
      <c r="IR5">
        <v>0</v>
      </c>
      <c r="IS5">
        <v>0</v>
      </c>
      <c r="IT5">
        <v>0</v>
      </c>
      <c r="IU5">
        <v>1</v>
      </c>
      <c r="IV5">
        <v>0</v>
      </c>
      <c r="IW5">
        <v>0</v>
      </c>
      <c r="IX5">
        <v>0</v>
      </c>
      <c r="IY5">
        <v>0</v>
      </c>
      <c r="IZ5">
        <v>0</v>
      </c>
      <c r="JA5">
        <v>0</v>
      </c>
      <c r="JB5">
        <v>1</v>
      </c>
      <c r="JC5">
        <v>2</v>
      </c>
      <c r="JD5">
        <v>1</v>
      </c>
      <c r="JE5">
        <v>0</v>
      </c>
      <c r="JF5">
        <v>0</v>
      </c>
      <c r="JG5">
        <v>1</v>
      </c>
      <c r="JH5">
        <v>0</v>
      </c>
      <c r="JI5">
        <v>1</v>
      </c>
      <c r="JJ5">
        <v>0</v>
      </c>
      <c r="JK5">
        <v>0</v>
      </c>
      <c r="JL5">
        <v>0</v>
      </c>
      <c r="JM5">
        <v>0</v>
      </c>
      <c r="JN5">
        <v>1</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1</v>
      </c>
      <c r="KQ5">
        <v>10</v>
      </c>
      <c r="KR5">
        <v>0</v>
      </c>
      <c r="KS5">
        <v>1</v>
      </c>
      <c r="KT5">
        <v>1</v>
      </c>
      <c r="KU5">
        <v>0</v>
      </c>
      <c r="KV5">
        <v>0</v>
      </c>
      <c r="KW5">
        <v>0</v>
      </c>
      <c r="KX5">
        <v>0</v>
      </c>
      <c r="KY5">
        <v>0</v>
      </c>
      <c r="KZ5">
        <v>2</v>
      </c>
      <c r="LA5">
        <v>6</v>
      </c>
      <c r="LB5">
        <v>2</v>
      </c>
      <c r="LC5">
        <v>0</v>
      </c>
      <c r="LD5" t="s">
        <v>2300</v>
      </c>
      <c r="LE5" t="s">
        <v>2300</v>
      </c>
      <c r="LF5" t="s">
        <v>2300</v>
      </c>
      <c r="LG5" t="s">
        <v>2300</v>
      </c>
      <c r="LH5" t="s">
        <v>2300</v>
      </c>
      <c r="LI5" t="s">
        <v>2300</v>
      </c>
      <c r="LJ5" t="s">
        <v>2300</v>
      </c>
      <c r="LK5" t="s">
        <v>2300</v>
      </c>
      <c r="LL5" t="s">
        <v>2300</v>
      </c>
      <c r="LM5" t="s">
        <v>2300</v>
      </c>
      <c r="LN5" t="s">
        <v>2300</v>
      </c>
      <c r="LO5" t="s">
        <v>2300</v>
      </c>
      <c r="LP5" t="s">
        <v>2300</v>
      </c>
      <c r="LQ5" t="s">
        <v>2300</v>
      </c>
      <c r="LR5" t="s">
        <v>2300</v>
      </c>
    </row>
    <row r="6" spans="1:330">
      <c r="A6" t="s">
        <v>290</v>
      </c>
      <c r="B6" s="1">
        <v>43670</v>
      </c>
      <c r="C6" s="1">
        <v>44197</v>
      </c>
      <c r="D6">
        <v>1</v>
      </c>
      <c r="E6">
        <v>1</v>
      </c>
      <c r="F6">
        <v>1</v>
      </c>
      <c r="G6">
        <v>0</v>
      </c>
      <c r="H6">
        <v>0</v>
      </c>
      <c r="I6">
        <v>1</v>
      </c>
      <c r="J6">
        <v>0</v>
      </c>
      <c r="K6">
        <v>1</v>
      </c>
      <c r="L6">
        <v>0</v>
      </c>
      <c r="M6" t="s">
        <v>2300</v>
      </c>
      <c r="N6" t="s">
        <v>2300</v>
      </c>
      <c r="O6" t="s">
        <v>2300</v>
      </c>
      <c r="P6" t="s">
        <v>2300</v>
      </c>
      <c r="Q6" t="s">
        <v>2300</v>
      </c>
      <c r="R6" t="s">
        <v>2300</v>
      </c>
      <c r="S6" t="s">
        <v>2300</v>
      </c>
      <c r="T6" t="s">
        <v>2300</v>
      </c>
      <c r="U6" t="s">
        <v>2300</v>
      </c>
      <c r="V6" t="s">
        <v>2300</v>
      </c>
      <c r="W6" t="s">
        <v>2300</v>
      </c>
      <c r="X6">
        <v>1</v>
      </c>
      <c r="Y6">
        <v>1</v>
      </c>
      <c r="Z6">
        <v>0</v>
      </c>
      <c r="AA6">
        <v>1</v>
      </c>
      <c r="AB6">
        <v>1</v>
      </c>
      <c r="AC6">
        <v>0</v>
      </c>
      <c r="AD6">
        <v>1</v>
      </c>
      <c r="AE6">
        <v>1</v>
      </c>
      <c r="AF6">
        <v>0</v>
      </c>
      <c r="AG6">
        <v>0</v>
      </c>
      <c r="AH6">
        <v>0</v>
      </c>
      <c r="AI6">
        <v>1</v>
      </c>
      <c r="AJ6">
        <v>0</v>
      </c>
      <c r="AK6">
        <v>0</v>
      </c>
      <c r="AL6">
        <v>1</v>
      </c>
      <c r="AM6">
        <v>0</v>
      </c>
      <c r="AN6">
        <v>0</v>
      </c>
      <c r="AO6">
        <v>1</v>
      </c>
      <c r="AP6">
        <v>0</v>
      </c>
      <c r="AQ6">
        <v>0</v>
      </c>
      <c r="AR6">
        <v>1</v>
      </c>
      <c r="AS6">
        <v>1</v>
      </c>
      <c r="AT6">
        <v>0</v>
      </c>
      <c r="AU6">
        <v>0</v>
      </c>
      <c r="AV6">
        <v>1</v>
      </c>
      <c r="AW6">
        <v>1</v>
      </c>
      <c r="AX6">
        <v>0</v>
      </c>
      <c r="AY6">
        <v>1</v>
      </c>
      <c r="AZ6">
        <v>0</v>
      </c>
      <c r="BA6">
        <v>0</v>
      </c>
      <c r="BB6">
        <v>0</v>
      </c>
      <c r="BC6">
        <v>0</v>
      </c>
      <c r="BD6">
        <v>0</v>
      </c>
      <c r="BE6">
        <v>0</v>
      </c>
      <c r="BF6">
        <v>1</v>
      </c>
      <c r="BG6">
        <v>2</v>
      </c>
      <c r="BH6">
        <v>1</v>
      </c>
      <c r="BI6">
        <v>1</v>
      </c>
      <c r="BJ6">
        <v>0</v>
      </c>
      <c r="BK6">
        <v>0</v>
      </c>
      <c r="BL6">
        <v>0</v>
      </c>
      <c r="BM6">
        <v>0</v>
      </c>
      <c r="BN6">
        <v>0</v>
      </c>
      <c r="BO6">
        <v>1</v>
      </c>
      <c r="BP6">
        <v>0</v>
      </c>
      <c r="BQ6">
        <v>0</v>
      </c>
      <c r="BR6">
        <v>0</v>
      </c>
      <c r="BS6">
        <v>0</v>
      </c>
      <c r="BT6">
        <v>0</v>
      </c>
      <c r="BU6">
        <v>0</v>
      </c>
      <c r="BV6">
        <v>0</v>
      </c>
      <c r="BW6">
        <v>0</v>
      </c>
      <c r="BX6">
        <v>0</v>
      </c>
      <c r="BY6">
        <v>0</v>
      </c>
      <c r="BZ6">
        <v>0</v>
      </c>
      <c r="CA6">
        <v>0</v>
      </c>
      <c r="CB6">
        <v>0</v>
      </c>
      <c r="CC6">
        <v>1</v>
      </c>
      <c r="CD6">
        <v>0</v>
      </c>
      <c r="CE6">
        <v>0</v>
      </c>
      <c r="CF6">
        <v>0</v>
      </c>
      <c r="CG6">
        <v>0</v>
      </c>
      <c r="CH6">
        <v>1</v>
      </c>
      <c r="CI6">
        <v>1</v>
      </c>
      <c r="CJ6">
        <v>1</v>
      </c>
      <c r="CK6">
        <v>0</v>
      </c>
      <c r="CL6">
        <v>1</v>
      </c>
      <c r="CM6">
        <v>0</v>
      </c>
      <c r="CN6">
        <v>0</v>
      </c>
      <c r="CO6">
        <v>1</v>
      </c>
      <c r="CP6">
        <v>0</v>
      </c>
      <c r="CQ6">
        <v>0</v>
      </c>
      <c r="CR6">
        <v>0</v>
      </c>
      <c r="CS6">
        <v>0</v>
      </c>
      <c r="CT6">
        <v>0</v>
      </c>
      <c r="CU6">
        <v>0</v>
      </c>
      <c r="CV6">
        <v>0</v>
      </c>
      <c r="CW6">
        <v>0</v>
      </c>
      <c r="CX6">
        <v>0</v>
      </c>
      <c r="CY6">
        <v>0</v>
      </c>
      <c r="CZ6">
        <v>1</v>
      </c>
      <c r="DA6">
        <v>0</v>
      </c>
      <c r="DB6">
        <v>0</v>
      </c>
      <c r="DC6">
        <v>0</v>
      </c>
      <c r="DD6">
        <v>0</v>
      </c>
      <c r="DE6">
        <v>1</v>
      </c>
      <c r="DF6">
        <v>0</v>
      </c>
      <c r="DG6">
        <v>0</v>
      </c>
      <c r="DH6">
        <v>0</v>
      </c>
      <c r="DI6">
        <v>0</v>
      </c>
      <c r="DJ6">
        <v>0</v>
      </c>
      <c r="DK6">
        <v>0</v>
      </c>
      <c r="DL6">
        <v>0</v>
      </c>
      <c r="DM6">
        <v>0</v>
      </c>
      <c r="DN6">
        <v>0</v>
      </c>
      <c r="DO6">
        <v>0</v>
      </c>
      <c r="DP6">
        <v>1</v>
      </c>
      <c r="DQ6">
        <v>1</v>
      </c>
      <c r="DR6">
        <v>0</v>
      </c>
      <c r="DS6">
        <v>0</v>
      </c>
      <c r="DT6">
        <v>1</v>
      </c>
      <c r="DU6">
        <v>0</v>
      </c>
      <c r="DV6">
        <v>0</v>
      </c>
      <c r="DW6">
        <v>0</v>
      </c>
      <c r="DX6">
        <v>0</v>
      </c>
      <c r="DY6">
        <v>2</v>
      </c>
      <c r="DZ6">
        <v>1</v>
      </c>
      <c r="EA6">
        <v>1</v>
      </c>
      <c r="EB6">
        <v>1</v>
      </c>
      <c r="EC6">
        <v>0</v>
      </c>
      <c r="ED6">
        <v>0</v>
      </c>
      <c r="EE6">
        <v>1</v>
      </c>
      <c r="EF6">
        <v>0</v>
      </c>
      <c r="EG6">
        <v>0</v>
      </c>
      <c r="EH6">
        <v>0</v>
      </c>
      <c r="EI6">
        <v>0</v>
      </c>
      <c r="EJ6">
        <v>0</v>
      </c>
      <c r="EK6">
        <v>0</v>
      </c>
      <c r="EL6">
        <v>0</v>
      </c>
      <c r="EM6">
        <v>0</v>
      </c>
      <c r="EN6">
        <v>0</v>
      </c>
      <c r="EO6">
        <v>0</v>
      </c>
      <c r="EP6">
        <v>0</v>
      </c>
      <c r="EQ6">
        <v>0</v>
      </c>
      <c r="ER6">
        <v>0</v>
      </c>
      <c r="ES6">
        <v>0</v>
      </c>
      <c r="ET6">
        <v>0</v>
      </c>
      <c r="EU6">
        <v>0</v>
      </c>
      <c r="EV6">
        <v>1</v>
      </c>
      <c r="EW6">
        <v>0</v>
      </c>
      <c r="EX6">
        <v>0</v>
      </c>
      <c r="EY6">
        <v>0</v>
      </c>
      <c r="EZ6">
        <v>0</v>
      </c>
      <c r="FA6">
        <v>0</v>
      </c>
      <c r="FB6">
        <v>0</v>
      </c>
      <c r="FC6">
        <v>0</v>
      </c>
      <c r="FD6">
        <v>0</v>
      </c>
      <c r="FE6">
        <v>0</v>
      </c>
      <c r="FF6">
        <v>0</v>
      </c>
      <c r="FG6">
        <v>0</v>
      </c>
      <c r="FH6">
        <v>0</v>
      </c>
      <c r="FI6">
        <v>0</v>
      </c>
      <c r="FJ6">
        <v>0</v>
      </c>
      <c r="FK6">
        <v>0</v>
      </c>
      <c r="FL6">
        <v>0</v>
      </c>
      <c r="FM6">
        <v>0</v>
      </c>
      <c r="FN6">
        <v>0</v>
      </c>
      <c r="FO6">
        <v>0</v>
      </c>
      <c r="FP6">
        <v>1</v>
      </c>
      <c r="FQ6">
        <v>1</v>
      </c>
      <c r="FR6">
        <v>0</v>
      </c>
      <c r="FS6">
        <v>0</v>
      </c>
      <c r="FT6">
        <v>0</v>
      </c>
      <c r="FU6">
        <v>0</v>
      </c>
      <c r="FV6">
        <v>0</v>
      </c>
      <c r="FW6">
        <v>0</v>
      </c>
      <c r="FX6">
        <v>0</v>
      </c>
      <c r="FY6">
        <v>0</v>
      </c>
      <c r="FZ6">
        <v>0</v>
      </c>
      <c r="GA6">
        <v>1</v>
      </c>
      <c r="GB6">
        <v>1</v>
      </c>
      <c r="GC6">
        <v>1</v>
      </c>
      <c r="GD6">
        <v>1</v>
      </c>
      <c r="GE6">
        <v>0</v>
      </c>
      <c r="GF6">
        <v>0</v>
      </c>
      <c r="GG6">
        <v>0</v>
      </c>
      <c r="GH6">
        <v>0</v>
      </c>
      <c r="GI6">
        <v>0</v>
      </c>
      <c r="GJ6">
        <v>1</v>
      </c>
      <c r="GK6">
        <v>0</v>
      </c>
      <c r="GL6">
        <v>0</v>
      </c>
      <c r="GM6">
        <v>0</v>
      </c>
      <c r="GN6">
        <v>0</v>
      </c>
      <c r="GO6">
        <v>0</v>
      </c>
      <c r="GP6">
        <v>0</v>
      </c>
      <c r="GQ6">
        <v>0</v>
      </c>
      <c r="GR6">
        <v>1</v>
      </c>
      <c r="GS6">
        <v>0</v>
      </c>
      <c r="GT6">
        <v>0</v>
      </c>
      <c r="GU6">
        <v>0</v>
      </c>
      <c r="GV6">
        <v>0</v>
      </c>
      <c r="GW6">
        <v>0</v>
      </c>
      <c r="GX6">
        <v>0</v>
      </c>
      <c r="GY6">
        <v>0</v>
      </c>
      <c r="GZ6">
        <v>0</v>
      </c>
      <c r="HA6">
        <v>0</v>
      </c>
      <c r="HB6">
        <v>1</v>
      </c>
      <c r="HC6">
        <v>0</v>
      </c>
      <c r="HD6">
        <v>1</v>
      </c>
      <c r="HE6">
        <v>0</v>
      </c>
      <c r="HF6">
        <v>0</v>
      </c>
      <c r="HG6">
        <v>0</v>
      </c>
      <c r="HH6">
        <v>0</v>
      </c>
      <c r="HI6">
        <v>0</v>
      </c>
      <c r="HJ6">
        <v>0</v>
      </c>
      <c r="HK6">
        <v>0</v>
      </c>
      <c r="HL6">
        <v>0</v>
      </c>
      <c r="HM6">
        <v>0</v>
      </c>
      <c r="HN6">
        <v>1</v>
      </c>
      <c r="HO6">
        <v>1</v>
      </c>
      <c r="HP6">
        <v>1</v>
      </c>
      <c r="HQ6">
        <v>1</v>
      </c>
      <c r="HR6">
        <v>0</v>
      </c>
      <c r="HS6">
        <v>0</v>
      </c>
      <c r="HT6">
        <v>0</v>
      </c>
      <c r="HU6">
        <v>0</v>
      </c>
      <c r="HV6">
        <v>0</v>
      </c>
      <c r="HW6">
        <v>0</v>
      </c>
      <c r="HX6">
        <v>0</v>
      </c>
      <c r="HY6">
        <v>0</v>
      </c>
      <c r="HZ6">
        <v>0</v>
      </c>
      <c r="IA6">
        <v>0</v>
      </c>
      <c r="IB6">
        <v>1</v>
      </c>
      <c r="IC6">
        <v>0</v>
      </c>
      <c r="ID6" t="s">
        <v>2300</v>
      </c>
      <c r="IE6" t="s">
        <v>2300</v>
      </c>
      <c r="IF6" t="s">
        <v>2300</v>
      </c>
      <c r="IG6" t="s">
        <v>2300</v>
      </c>
      <c r="IH6" t="s">
        <v>2300</v>
      </c>
      <c r="II6" t="s">
        <v>2300</v>
      </c>
      <c r="IJ6" t="s">
        <v>2300</v>
      </c>
      <c r="IK6" t="s">
        <v>2300</v>
      </c>
      <c r="IL6" t="s">
        <v>2300</v>
      </c>
      <c r="IM6" t="s">
        <v>2300</v>
      </c>
      <c r="IN6" t="s">
        <v>2300</v>
      </c>
      <c r="IO6" t="s">
        <v>2300</v>
      </c>
      <c r="IP6" t="s">
        <v>2300</v>
      </c>
      <c r="IQ6" t="s">
        <v>2300</v>
      </c>
      <c r="IR6" t="s">
        <v>2300</v>
      </c>
      <c r="IS6">
        <v>0</v>
      </c>
      <c r="IT6">
        <v>0</v>
      </c>
      <c r="IU6">
        <v>1</v>
      </c>
      <c r="IV6">
        <v>0</v>
      </c>
      <c r="IW6">
        <v>0</v>
      </c>
      <c r="IX6">
        <v>0</v>
      </c>
      <c r="IY6">
        <v>0</v>
      </c>
      <c r="IZ6">
        <v>0</v>
      </c>
      <c r="JA6">
        <v>0</v>
      </c>
      <c r="JB6">
        <v>1</v>
      </c>
      <c r="JC6">
        <v>8</v>
      </c>
      <c r="JD6">
        <v>1</v>
      </c>
      <c r="JE6">
        <v>0</v>
      </c>
      <c r="JF6">
        <v>0</v>
      </c>
      <c r="JG6">
        <v>1</v>
      </c>
      <c r="JH6">
        <v>1</v>
      </c>
      <c r="JI6">
        <v>0</v>
      </c>
      <c r="JJ6">
        <v>1</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1</v>
      </c>
      <c r="KQ6">
        <v>0</v>
      </c>
      <c r="KR6">
        <v>1</v>
      </c>
      <c r="KS6">
        <v>1</v>
      </c>
      <c r="KT6">
        <v>0</v>
      </c>
      <c r="KU6">
        <v>0</v>
      </c>
      <c r="KV6">
        <v>0</v>
      </c>
      <c r="KW6">
        <v>0</v>
      </c>
      <c r="KX6">
        <v>0</v>
      </c>
      <c r="KY6">
        <v>0</v>
      </c>
      <c r="KZ6">
        <v>2</v>
      </c>
      <c r="LA6">
        <v>13</v>
      </c>
      <c r="LB6">
        <v>2</v>
      </c>
      <c r="LC6">
        <v>0</v>
      </c>
      <c r="LD6" t="s">
        <v>2300</v>
      </c>
      <c r="LE6" t="s">
        <v>2300</v>
      </c>
      <c r="LF6" t="s">
        <v>2300</v>
      </c>
      <c r="LG6" t="s">
        <v>2300</v>
      </c>
      <c r="LH6" t="s">
        <v>2300</v>
      </c>
      <c r="LI6" t="s">
        <v>2300</v>
      </c>
      <c r="LJ6" t="s">
        <v>2300</v>
      </c>
      <c r="LK6" t="s">
        <v>2300</v>
      </c>
      <c r="LL6" t="s">
        <v>2300</v>
      </c>
      <c r="LM6" t="s">
        <v>2300</v>
      </c>
      <c r="LN6" t="s">
        <v>2300</v>
      </c>
      <c r="LO6" t="s">
        <v>2300</v>
      </c>
      <c r="LP6" t="s">
        <v>2300</v>
      </c>
      <c r="LQ6" t="s">
        <v>2300</v>
      </c>
      <c r="LR6" t="s">
        <v>2300</v>
      </c>
    </row>
    <row r="7" spans="1:330">
      <c r="A7" t="s">
        <v>330</v>
      </c>
      <c r="B7" s="1">
        <v>44197</v>
      </c>
      <c r="C7" s="1">
        <v>44197</v>
      </c>
      <c r="D7">
        <v>1</v>
      </c>
      <c r="E7">
        <v>1</v>
      </c>
      <c r="F7">
        <v>1</v>
      </c>
      <c r="G7">
        <v>0</v>
      </c>
      <c r="H7">
        <v>0</v>
      </c>
      <c r="I7">
        <v>1</v>
      </c>
      <c r="J7">
        <v>1</v>
      </c>
      <c r="K7">
        <v>1</v>
      </c>
      <c r="L7">
        <v>0</v>
      </c>
      <c r="M7" t="s">
        <v>2300</v>
      </c>
      <c r="N7" t="s">
        <v>2300</v>
      </c>
      <c r="O7" t="s">
        <v>2300</v>
      </c>
      <c r="P7" t="s">
        <v>2300</v>
      </c>
      <c r="Q7" t="s">
        <v>2300</v>
      </c>
      <c r="R7" t="s">
        <v>2300</v>
      </c>
      <c r="S7" t="s">
        <v>2300</v>
      </c>
      <c r="T7" t="s">
        <v>2300</v>
      </c>
      <c r="U7" t="s">
        <v>2300</v>
      </c>
      <c r="V7" t="s">
        <v>2300</v>
      </c>
      <c r="W7" t="s">
        <v>2300</v>
      </c>
      <c r="X7">
        <v>1</v>
      </c>
      <c r="Y7">
        <v>0</v>
      </c>
      <c r="Z7">
        <v>1</v>
      </c>
      <c r="AA7">
        <v>1</v>
      </c>
      <c r="AB7">
        <v>1</v>
      </c>
      <c r="AC7">
        <v>1</v>
      </c>
      <c r="AD7">
        <v>1</v>
      </c>
      <c r="AE7">
        <v>1</v>
      </c>
      <c r="AF7">
        <v>1</v>
      </c>
      <c r="AG7">
        <v>1</v>
      </c>
      <c r="AH7">
        <v>0</v>
      </c>
      <c r="AI7">
        <v>0</v>
      </c>
      <c r="AJ7">
        <v>0</v>
      </c>
      <c r="AK7">
        <v>1</v>
      </c>
      <c r="AL7">
        <v>0</v>
      </c>
      <c r="AM7">
        <v>0</v>
      </c>
      <c r="AN7">
        <v>1</v>
      </c>
      <c r="AO7">
        <v>0</v>
      </c>
      <c r="AP7">
        <v>0</v>
      </c>
      <c r="AQ7">
        <v>1</v>
      </c>
      <c r="AR7">
        <v>1</v>
      </c>
      <c r="AS7">
        <v>0</v>
      </c>
      <c r="AT7">
        <v>1</v>
      </c>
      <c r="AU7">
        <v>0</v>
      </c>
      <c r="AV7">
        <v>0</v>
      </c>
      <c r="AW7">
        <v>0</v>
      </c>
      <c r="AX7">
        <v>0</v>
      </c>
      <c r="AY7">
        <v>0</v>
      </c>
      <c r="AZ7">
        <v>0</v>
      </c>
      <c r="BA7">
        <v>1</v>
      </c>
      <c r="BB7">
        <v>1</v>
      </c>
      <c r="BC7">
        <v>1</v>
      </c>
      <c r="BD7">
        <v>0</v>
      </c>
      <c r="BE7">
        <v>1</v>
      </c>
      <c r="BF7">
        <v>0</v>
      </c>
      <c r="BG7">
        <v>2</v>
      </c>
      <c r="BH7">
        <v>1</v>
      </c>
      <c r="BI7">
        <v>1</v>
      </c>
      <c r="BJ7">
        <v>0</v>
      </c>
      <c r="BK7">
        <v>1</v>
      </c>
      <c r="BL7">
        <v>1</v>
      </c>
      <c r="BM7">
        <v>1</v>
      </c>
      <c r="BN7">
        <v>1</v>
      </c>
      <c r="BO7">
        <v>1</v>
      </c>
      <c r="BP7">
        <v>1</v>
      </c>
      <c r="BQ7">
        <v>1</v>
      </c>
      <c r="BR7">
        <v>0</v>
      </c>
      <c r="BS7">
        <v>1</v>
      </c>
      <c r="BT7">
        <v>0</v>
      </c>
      <c r="BU7">
        <v>0</v>
      </c>
      <c r="BV7">
        <v>0</v>
      </c>
      <c r="BW7">
        <v>1</v>
      </c>
      <c r="BX7">
        <v>0</v>
      </c>
      <c r="BY7">
        <v>0</v>
      </c>
      <c r="BZ7">
        <v>0</v>
      </c>
      <c r="CA7">
        <v>0</v>
      </c>
      <c r="CB7">
        <v>0</v>
      </c>
      <c r="CC7">
        <v>0</v>
      </c>
      <c r="CD7">
        <v>1</v>
      </c>
      <c r="CE7">
        <v>0</v>
      </c>
      <c r="CF7">
        <v>0</v>
      </c>
      <c r="CG7">
        <v>1</v>
      </c>
      <c r="CH7">
        <v>0</v>
      </c>
      <c r="CI7">
        <v>1</v>
      </c>
      <c r="CJ7">
        <v>1</v>
      </c>
      <c r="CK7">
        <v>0</v>
      </c>
      <c r="CL7">
        <v>1</v>
      </c>
      <c r="CM7">
        <v>0</v>
      </c>
      <c r="CN7">
        <v>0</v>
      </c>
      <c r="CO7">
        <v>0</v>
      </c>
      <c r="CP7">
        <v>0</v>
      </c>
      <c r="CQ7">
        <v>0</v>
      </c>
      <c r="CR7">
        <v>0</v>
      </c>
      <c r="CS7">
        <v>0</v>
      </c>
      <c r="CT7">
        <v>0</v>
      </c>
      <c r="CU7">
        <v>0</v>
      </c>
      <c r="CV7">
        <v>1</v>
      </c>
      <c r="CW7">
        <v>0</v>
      </c>
      <c r="CX7">
        <v>0</v>
      </c>
      <c r="CY7">
        <v>0</v>
      </c>
      <c r="CZ7">
        <v>0</v>
      </c>
      <c r="DA7">
        <v>0</v>
      </c>
      <c r="DB7">
        <v>0</v>
      </c>
      <c r="DC7">
        <v>0</v>
      </c>
      <c r="DD7">
        <v>0</v>
      </c>
      <c r="DE7">
        <v>1</v>
      </c>
      <c r="DF7">
        <v>0</v>
      </c>
      <c r="DG7">
        <v>1</v>
      </c>
      <c r="DH7">
        <v>0</v>
      </c>
      <c r="DI7">
        <v>0</v>
      </c>
      <c r="DJ7">
        <v>0</v>
      </c>
      <c r="DK7">
        <v>0</v>
      </c>
      <c r="DL7">
        <v>0</v>
      </c>
      <c r="DM7">
        <v>0</v>
      </c>
      <c r="DN7">
        <v>0</v>
      </c>
      <c r="DO7">
        <v>0</v>
      </c>
      <c r="DP7">
        <v>1</v>
      </c>
      <c r="DQ7">
        <v>0</v>
      </c>
      <c r="DR7">
        <v>1</v>
      </c>
      <c r="DS7">
        <v>1</v>
      </c>
      <c r="DT7">
        <v>0</v>
      </c>
      <c r="DU7">
        <v>0</v>
      </c>
      <c r="DV7">
        <v>0</v>
      </c>
      <c r="DW7">
        <v>0</v>
      </c>
      <c r="DX7">
        <v>0</v>
      </c>
      <c r="DY7">
        <v>2</v>
      </c>
      <c r="DZ7">
        <v>1</v>
      </c>
      <c r="EA7">
        <v>1</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1</v>
      </c>
      <c r="FI7">
        <v>0</v>
      </c>
      <c r="FJ7">
        <v>0</v>
      </c>
      <c r="FK7">
        <v>0</v>
      </c>
      <c r="FL7">
        <v>0</v>
      </c>
      <c r="FM7">
        <v>0</v>
      </c>
      <c r="FN7">
        <v>0</v>
      </c>
      <c r="FO7">
        <v>0</v>
      </c>
      <c r="FP7">
        <v>0</v>
      </c>
      <c r="FQ7">
        <v>0</v>
      </c>
      <c r="FR7">
        <v>0</v>
      </c>
      <c r="FS7">
        <v>0</v>
      </c>
      <c r="FT7">
        <v>0</v>
      </c>
      <c r="FU7">
        <v>1</v>
      </c>
      <c r="FV7">
        <v>0</v>
      </c>
      <c r="FW7">
        <v>0</v>
      </c>
      <c r="FX7">
        <v>0</v>
      </c>
      <c r="FY7">
        <v>0</v>
      </c>
      <c r="FZ7">
        <v>0</v>
      </c>
      <c r="GA7">
        <v>1</v>
      </c>
      <c r="GB7">
        <v>1</v>
      </c>
      <c r="GC7">
        <v>1</v>
      </c>
      <c r="GD7">
        <v>0</v>
      </c>
      <c r="GE7">
        <v>0</v>
      </c>
      <c r="GF7">
        <v>0</v>
      </c>
      <c r="GG7">
        <v>0</v>
      </c>
      <c r="GH7">
        <v>0</v>
      </c>
      <c r="GI7">
        <v>0</v>
      </c>
      <c r="GJ7">
        <v>1</v>
      </c>
      <c r="GK7">
        <v>0</v>
      </c>
      <c r="GL7">
        <v>0</v>
      </c>
      <c r="GM7">
        <v>0</v>
      </c>
      <c r="GN7">
        <v>0</v>
      </c>
      <c r="GO7">
        <v>0</v>
      </c>
      <c r="GP7">
        <v>0</v>
      </c>
      <c r="GQ7">
        <v>0</v>
      </c>
      <c r="GR7">
        <v>0</v>
      </c>
      <c r="GS7">
        <v>1</v>
      </c>
      <c r="GT7">
        <v>0</v>
      </c>
      <c r="GU7">
        <v>0</v>
      </c>
      <c r="GV7">
        <v>1</v>
      </c>
      <c r="GW7">
        <v>0</v>
      </c>
      <c r="GX7">
        <v>0</v>
      </c>
      <c r="GY7">
        <v>0</v>
      </c>
      <c r="GZ7">
        <v>0</v>
      </c>
      <c r="HA7">
        <v>0</v>
      </c>
      <c r="HB7">
        <v>1</v>
      </c>
      <c r="HC7">
        <v>0</v>
      </c>
      <c r="HD7">
        <v>1</v>
      </c>
      <c r="HE7">
        <v>0</v>
      </c>
      <c r="HF7">
        <v>0</v>
      </c>
      <c r="HG7">
        <v>0</v>
      </c>
      <c r="HH7">
        <v>0</v>
      </c>
      <c r="HI7">
        <v>0</v>
      </c>
      <c r="HJ7">
        <v>0</v>
      </c>
      <c r="HK7">
        <v>0</v>
      </c>
      <c r="HL7">
        <v>0</v>
      </c>
      <c r="HM7">
        <v>0</v>
      </c>
      <c r="HN7">
        <v>1</v>
      </c>
      <c r="HO7">
        <v>0</v>
      </c>
      <c r="HP7">
        <v>1</v>
      </c>
      <c r="HQ7">
        <v>1</v>
      </c>
      <c r="HR7">
        <v>0</v>
      </c>
      <c r="HS7">
        <v>0</v>
      </c>
      <c r="HT7">
        <v>0</v>
      </c>
      <c r="HU7">
        <v>0</v>
      </c>
      <c r="HV7">
        <v>0</v>
      </c>
      <c r="HW7">
        <v>0</v>
      </c>
      <c r="HX7">
        <v>0</v>
      </c>
      <c r="HY7">
        <v>0</v>
      </c>
      <c r="HZ7">
        <v>0</v>
      </c>
      <c r="IA7">
        <v>0</v>
      </c>
      <c r="IB7">
        <v>1</v>
      </c>
      <c r="IC7">
        <v>1</v>
      </c>
      <c r="ID7">
        <v>1</v>
      </c>
      <c r="IE7">
        <v>1</v>
      </c>
      <c r="IF7">
        <v>0</v>
      </c>
      <c r="IG7">
        <v>1</v>
      </c>
      <c r="IH7">
        <v>0</v>
      </c>
      <c r="II7">
        <v>1</v>
      </c>
      <c r="IJ7">
        <v>0</v>
      </c>
      <c r="IK7">
        <v>0</v>
      </c>
      <c r="IL7">
        <v>0</v>
      </c>
      <c r="IM7">
        <v>0</v>
      </c>
      <c r="IN7">
        <v>1</v>
      </c>
      <c r="IO7">
        <v>0</v>
      </c>
      <c r="IP7">
        <v>0</v>
      </c>
      <c r="IQ7">
        <v>0</v>
      </c>
      <c r="IR7">
        <v>0</v>
      </c>
      <c r="IS7">
        <v>0</v>
      </c>
      <c r="IT7">
        <v>0</v>
      </c>
      <c r="IU7">
        <v>1</v>
      </c>
      <c r="IV7">
        <v>0</v>
      </c>
      <c r="IW7">
        <v>0</v>
      </c>
      <c r="IX7">
        <v>0</v>
      </c>
      <c r="IY7">
        <v>0</v>
      </c>
      <c r="IZ7">
        <v>0</v>
      </c>
      <c r="JA7">
        <v>0</v>
      </c>
      <c r="JB7">
        <v>1</v>
      </c>
      <c r="JC7">
        <v>8</v>
      </c>
      <c r="JD7">
        <v>0</v>
      </c>
      <c r="JE7">
        <v>0</v>
      </c>
      <c r="JF7">
        <v>1</v>
      </c>
      <c r="JG7">
        <v>0</v>
      </c>
      <c r="JH7" t="s">
        <v>2300</v>
      </c>
      <c r="JI7" t="s">
        <v>2300</v>
      </c>
      <c r="JJ7">
        <v>1</v>
      </c>
      <c r="JK7">
        <v>0</v>
      </c>
      <c r="JL7">
        <v>1</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1</v>
      </c>
      <c r="KQ7">
        <v>11</v>
      </c>
      <c r="KR7">
        <v>0</v>
      </c>
      <c r="KS7">
        <v>1</v>
      </c>
      <c r="KT7">
        <v>0</v>
      </c>
      <c r="KU7">
        <v>1</v>
      </c>
      <c r="KV7">
        <v>0</v>
      </c>
      <c r="KW7">
        <v>0</v>
      </c>
      <c r="KX7">
        <v>0</v>
      </c>
      <c r="KY7">
        <v>0</v>
      </c>
      <c r="KZ7">
        <v>0</v>
      </c>
      <c r="LA7">
        <v>7</v>
      </c>
      <c r="LB7">
        <v>2</v>
      </c>
      <c r="LC7">
        <v>1</v>
      </c>
      <c r="LD7">
        <v>1</v>
      </c>
      <c r="LE7">
        <v>0</v>
      </c>
      <c r="LF7">
        <v>0</v>
      </c>
      <c r="LG7">
        <v>1</v>
      </c>
      <c r="LH7">
        <v>1</v>
      </c>
      <c r="LI7">
        <v>1</v>
      </c>
      <c r="LJ7">
        <v>0</v>
      </c>
      <c r="LK7">
        <v>0</v>
      </c>
      <c r="LL7">
        <v>0</v>
      </c>
      <c r="LM7">
        <v>1</v>
      </c>
      <c r="LN7">
        <v>0</v>
      </c>
      <c r="LO7">
        <v>0</v>
      </c>
      <c r="LP7">
        <v>0</v>
      </c>
      <c r="LQ7">
        <v>0</v>
      </c>
      <c r="LR7">
        <v>1</v>
      </c>
    </row>
    <row r="8" spans="1:330">
      <c r="A8" t="s">
        <v>385</v>
      </c>
      <c r="B8" s="1">
        <v>44197</v>
      </c>
      <c r="C8" s="1">
        <v>44197</v>
      </c>
      <c r="D8">
        <v>1</v>
      </c>
      <c r="E8">
        <v>1</v>
      </c>
      <c r="F8">
        <v>1</v>
      </c>
      <c r="G8">
        <v>0</v>
      </c>
      <c r="H8">
        <v>1</v>
      </c>
      <c r="I8">
        <v>1</v>
      </c>
      <c r="J8">
        <v>0</v>
      </c>
      <c r="K8">
        <v>1</v>
      </c>
      <c r="L8">
        <v>0</v>
      </c>
      <c r="M8" t="s">
        <v>2300</v>
      </c>
      <c r="N8" t="s">
        <v>2300</v>
      </c>
      <c r="O8" t="s">
        <v>2300</v>
      </c>
      <c r="P8" t="s">
        <v>2300</v>
      </c>
      <c r="Q8" t="s">
        <v>2300</v>
      </c>
      <c r="R8" t="s">
        <v>2300</v>
      </c>
      <c r="S8" t="s">
        <v>2300</v>
      </c>
      <c r="T8" t="s">
        <v>2300</v>
      </c>
      <c r="U8" t="s">
        <v>2300</v>
      </c>
      <c r="V8" t="s">
        <v>2300</v>
      </c>
      <c r="W8" t="s">
        <v>2300</v>
      </c>
      <c r="X8">
        <v>1</v>
      </c>
      <c r="Y8">
        <v>1</v>
      </c>
      <c r="Z8">
        <v>0</v>
      </c>
      <c r="AA8">
        <v>1</v>
      </c>
      <c r="AB8">
        <v>0</v>
      </c>
      <c r="AC8">
        <v>0</v>
      </c>
      <c r="AD8">
        <v>1</v>
      </c>
      <c r="AE8">
        <v>0</v>
      </c>
      <c r="AF8">
        <v>0</v>
      </c>
      <c r="AG8">
        <v>0</v>
      </c>
      <c r="AH8">
        <v>1</v>
      </c>
      <c r="AI8">
        <v>0</v>
      </c>
      <c r="AJ8">
        <v>1</v>
      </c>
      <c r="AK8">
        <v>0</v>
      </c>
      <c r="AL8">
        <v>0</v>
      </c>
      <c r="AM8">
        <v>0</v>
      </c>
      <c r="AN8">
        <v>0</v>
      </c>
      <c r="AO8">
        <v>0</v>
      </c>
      <c r="AP8">
        <v>0</v>
      </c>
      <c r="AQ8">
        <v>0</v>
      </c>
      <c r="AR8">
        <v>1</v>
      </c>
      <c r="AS8">
        <v>1</v>
      </c>
      <c r="AT8">
        <v>0</v>
      </c>
      <c r="AU8">
        <v>0</v>
      </c>
      <c r="AV8">
        <v>0</v>
      </c>
      <c r="AW8">
        <v>0</v>
      </c>
      <c r="AX8">
        <v>0</v>
      </c>
      <c r="AY8">
        <v>0</v>
      </c>
      <c r="AZ8">
        <v>0</v>
      </c>
      <c r="BA8">
        <v>1</v>
      </c>
      <c r="BB8">
        <v>1</v>
      </c>
      <c r="BC8">
        <v>1</v>
      </c>
      <c r="BD8">
        <v>0</v>
      </c>
      <c r="BE8">
        <v>0</v>
      </c>
      <c r="BF8">
        <v>0</v>
      </c>
      <c r="BG8">
        <v>2</v>
      </c>
      <c r="BH8">
        <v>1</v>
      </c>
      <c r="BI8">
        <v>0</v>
      </c>
      <c r="BJ8">
        <v>0</v>
      </c>
      <c r="BK8">
        <v>1</v>
      </c>
      <c r="BL8">
        <v>1</v>
      </c>
      <c r="BM8">
        <v>1</v>
      </c>
      <c r="BN8">
        <v>0</v>
      </c>
      <c r="BO8">
        <v>1</v>
      </c>
      <c r="BP8">
        <v>1</v>
      </c>
      <c r="BQ8">
        <v>1</v>
      </c>
      <c r="BR8">
        <v>1</v>
      </c>
      <c r="BS8">
        <v>1</v>
      </c>
      <c r="BT8">
        <v>0</v>
      </c>
      <c r="BU8">
        <v>0</v>
      </c>
      <c r="BV8">
        <v>0</v>
      </c>
      <c r="BW8">
        <v>0</v>
      </c>
      <c r="BX8">
        <v>0</v>
      </c>
      <c r="BY8">
        <v>0</v>
      </c>
      <c r="BZ8">
        <v>0</v>
      </c>
      <c r="CA8">
        <v>0</v>
      </c>
      <c r="CB8">
        <v>0</v>
      </c>
      <c r="CC8">
        <v>1</v>
      </c>
      <c r="CD8">
        <v>0</v>
      </c>
      <c r="CE8">
        <v>0</v>
      </c>
      <c r="CF8">
        <v>0</v>
      </c>
      <c r="CG8">
        <v>0</v>
      </c>
      <c r="CH8">
        <v>1</v>
      </c>
      <c r="CI8">
        <v>1</v>
      </c>
      <c r="CJ8">
        <v>1</v>
      </c>
      <c r="CK8">
        <v>0</v>
      </c>
      <c r="CL8">
        <v>0</v>
      </c>
      <c r="CM8">
        <v>0</v>
      </c>
      <c r="CN8">
        <v>0</v>
      </c>
      <c r="CO8">
        <v>1</v>
      </c>
      <c r="CP8">
        <v>0</v>
      </c>
      <c r="CQ8">
        <v>0</v>
      </c>
      <c r="CR8">
        <v>0</v>
      </c>
      <c r="CS8">
        <v>0</v>
      </c>
      <c r="CT8">
        <v>0</v>
      </c>
      <c r="CU8">
        <v>0</v>
      </c>
      <c r="CV8">
        <v>1</v>
      </c>
      <c r="CW8">
        <v>0</v>
      </c>
      <c r="CX8">
        <v>0</v>
      </c>
      <c r="CY8">
        <v>1</v>
      </c>
      <c r="CZ8">
        <v>0</v>
      </c>
      <c r="DA8">
        <v>0</v>
      </c>
      <c r="DB8">
        <v>0</v>
      </c>
      <c r="DC8">
        <v>1</v>
      </c>
      <c r="DD8">
        <v>1</v>
      </c>
      <c r="DE8">
        <v>0</v>
      </c>
      <c r="DF8">
        <v>0</v>
      </c>
      <c r="DG8">
        <v>0</v>
      </c>
      <c r="DH8">
        <v>0</v>
      </c>
      <c r="DI8">
        <v>1</v>
      </c>
      <c r="DJ8">
        <v>0</v>
      </c>
      <c r="DK8">
        <v>0</v>
      </c>
      <c r="DL8">
        <v>0</v>
      </c>
      <c r="DM8">
        <v>0</v>
      </c>
      <c r="DN8">
        <v>0</v>
      </c>
      <c r="DO8">
        <v>0</v>
      </c>
      <c r="DP8">
        <v>1</v>
      </c>
      <c r="DQ8">
        <v>1</v>
      </c>
      <c r="DR8">
        <v>0</v>
      </c>
      <c r="DS8">
        <v>0</v>
      </c>
      <c r="DT8">
        <v>0</v>
      </c>
      <c r="DU8">
        <v>0</v>
      </c>
      <c r="DV8">
        <v>0</v>
      </c>
      <c r="DW8">
        <v>0</v>
      </c>
      <c r="DX8">
        <v>0</v>
      </c>
      <c r="DY8">
        <v>1</v>
      </c>
      <c r="DZ8">
        <v>1</v>
      </c>
      <c r="EA8">
        <v>0</v>
      </c>
      <c r="EB8">
        <v>0</v>
      </c>
      <c r="EC8">
        <v>0</v>
      </c>
      <c r="ED8">
        <v>0</v>
      </c>
      <c r="EE8">
        <v>1</v>
      </c>
      <c r="EF8">
        <v>0</v>
      </c>
      <c r="EG8">
        <v>0</v>
      </c>
      <c r="EH8">
        <v>0</v>
      </c>
      <c r="EI8">
        <v>0</v>
      </c>
      <c r="EJ8">
        <v>0</v>
      </c>
      <c r="EK8">
        <v>0</v>
      </c>
      <c r="EL8">
        <v>0</v>
      </c>
      <c r="EM8">
        <v>0</v>
      </c>
      <c r="EN8">
        <v>0</v>
      </c>
      <c r="EO8">
        <v>0</v>
      </c>
      <c r="EP8">
        <v>0</v>
      </c>
      <c r="EQ8">
        <v>0</v>
      </c>
      <c r="ER8">
        <v>0</v>
      </c>
      <c r="ES8">
        <v>0</v>
      </c>
      <c r="ET8">
        <v>0</v>
      </c>
      <c r="EU8">
        <v>0</v>
      </c>
      <c r="EV8">
        <v>0</v>
      </c>
      <c r="EW8">
        <v>0</v>
      </c>
      <c r="EX8">
        <v>1</v>
      </c>
      <c r="EY8">
        <v>0</v>
      </c>
      <c r="EZ8">
        <v>0</v>
      </c>
      <c r="FA8">
        <v>0</v>
      </c>
      <c r="FB8">
        <v>0</v>
      </c>
      <c r="FC8">
        <v>0</v>
      </c>
      <c r="FD8">
        <v>0</v>
      </c>
      <c r="FE8">
        <v>0</v>
      </c>
      <c r="FF8">
        <v>0</v>
      </c>
      <c r="FG8">
        <v>0</v>
      </c>
      <c r="FH8">
        <v>0</v>
      </c>
      <c r="FI8">
        <v>0</v>
      </c>
      <c r="FJ8">
        <v>1</v>
      </c>
      <c r="FK8">
        <v>0</v>
      </c>
      <c r="FL8">
        <v>0</v>
      </c>
      <c r="FM8">
        <v>0</v>
      </c>
      <c r="FN8">
        <v>0</v>
      </c>
      <c r="FO8">
        <v>1</v>
      </c>
      <c r="FP8">
        <v>0</v>
      </c>
      <c r="FQ8">
        <v>1</v>
      </c>
      <c r="FR8">
        <v>0</v>
      </c>
      <c r="FS8">
        <v>0</v>
      </c>
      <c r="FT8">
        <v>0</v>
      </c>
      <c r="FU8">
        <v>0</v>
      </c>
      <c r="FV8">
        <v>0</v>
      </c>
      <c r="FW8">
        <v>0</v>
      </c>
      <c r="FX8">
        <v>0</v>
      </c>
      <c r="FY8">
        <v>0</v>
      </c>
      <c r="FZ8">
        <v>0</v>
      </c>
      <c r="GA8">
        <v>1</v>
      </c>
      <c r="GB8">
        <v>0</v>
      </c>
      <c r="GC8">
        <v>0</v>
      </c>
      <c r="GD8">
        <v>0</v>
      </c>
      <c r="GE8">
        <v>0</v>
      </c>
      <c r="GF8">
        <v>0</v>
      </c>
      <c r="GG8">
        <v>0</v>
      </c>
      <c r="GH8">
        <v>0</v>
      </c>
      <c r="GI8">
        <v>0</v>
      </c>
      <c r="GJ8">
        <v>0</v>
      </c>
      <c r="GK8">
        <v>0</v>
      </c>
      <c r="GL8">
        <v>0</v>
      </c>
      <c r="GM8">
        <v>0</v>
      </c>
      <c r="GN8">
        <v>0</v>
      </c>
      <c r="GO8">
        <v>0</v>
      </c>
      <c r="GP8">
        <v>0</v>
      </c>
      <c r="GQ8">
        <v>0</v>
      </c>
      <c r="GR8">
        <v>0</v>
      </c>
      <c r="GS8">
        <v>0</v>
      </c>
      <c r="GT8">
        <v>0</v>
      </c>
      <c r="GU8">
        <v>1</v>
      </c>
      <c r="GV8">
        <v>0</v>
      </c>
      <c r="GW8">
        <v>0</v>
      </c>
      <c r="GX8">
        <v>0</v>
      </c>
      <c r="GY8">
        <v>0</v>
      </c>
      <c r="GZ8">
        <v>0</v>
      </c>
      <c r="HA8">
        <v>0</v>
      </c>
      <c r="HB8">
        <v>0</v>
      </c>
      <c r="HC8" t="s">
        <v>2300</v>
      </c>
      <c r="HD8" t="s">
        <v>2300</v>
      </c>
      <c r="HE8">
        <v>0</v>
      </c>
      <c r="HF8">
        <v>0</v>
      </c>
      <c r="HG8">
        <v>0</v>
      </c>
      <c r="HH8">
        <v>0</v>
      </c>
      <c r="HI8">
        <v>0</v>
      </c>
      <c r="HJ8">
        <v>1</v>
      </c>
      <c r="HK8">
        <v>0</v>
      </c>
      <c r="HL8">
        <v>0</v>
      </c>
      <c r="HM8">
        <v>0</v>
      </c>
      <c r="HN8">
        <v>0</v>
      </c>
      <c r="HO8">
        <v>1</v>
      </c>
      <c r="HP8">
        <v>1</v>
      </c>
      <c r="HQ8">
        <v>1</v>
      </c>
      <c r="HR8">
        <v>0</v>
      </c>
      <c r="HS8">
        <v>0</v>
      </c>
      <c r="HT8">
        <v>0</v>
      </c>
      <c r="HU8">
        <v>0</v>
      </c>
      <c r="HV8">
        <v>0</v>
      </c>
      <c r="HW8">
        <v>0</v>
      </c>
      <c r="HX8">
        <v>0</v>
      </c>
      <c r="HY8">
        <v>0</v>
      </c>
      <c r="HZ8">
        <v>0</v>
      </c>
      <c r="IA8">
        <v>0</v>
      </c>
      <c r="IB8">
        <v>1</v>
      </c>
      <c r="IC8">
        <v>1</v>
      </c>
      <c r="ID8">
        <v>0</v>
      </c>
      <c r="IE8">
        <v>0</v>
      </c>
      <c r="IF8">
        <v>1</v>
      </c>
      <c r="IG8">
        <v>1</v>
      </c>
      <c r="IH8">
        <v>1</v>
      </c>
      <c r="II8">
        <v>1</v>
      </c>
      <c r="IJ8">
        <v>1</v>
      </c>
      <c r="IK8">
        <v>0</v>
      </c>
      <c r="IL8">
        <v>0</v>
      </c>
      <c r="IM8">
        <v>0</v>
      </c>
      <c r="IN8">
        <v>0</v>
      </c>
      <c r="IO8">
        <v>1</v>
      </c>
      <c r="IP8">
        <v>0</v>
      </c>
      <c r="IQ8">
        <v>0</v>
      </c>
      <c r="IR8">
        <v>0</v>
      </c>
      <c r="IS8">
        <v>0</v>
      </c>
      <c r="IT8">
        <v>0</v>
      </c>
      <c r="IU8">
        <v>1</v>
      </c>
      <c r="IV8">
        <v>0</v>
      </c>
      <c r="IW8">
        <v>0</v>
      </c>
      <c r="IX8">
        <v>0</v>
      </c>
      <c r="IY8">
        <v>0</v>
      </c>
      <c r="IZ8">
        <v>0</v>
      </c>
      <c r="JA8">
        <v>0</v>
      </c>
      <c r="JB8">
        <v>1</v>
      </c>
      <c r="JC8">
        <v>5</v>
      </c>
      <c r="JD8">
        <v>1</v>
      </c>
      <c r="JE8">
        <v>0</v>
      </c>
      <c r="JF8">
        <v>0</v>
      </c>
      <c r="JG8">
        <v>1</v>
      </c>
      <c r="JH8">
        <v>1</v>
      </c>
      <c r="JI8">
        <v>0</v>
      </c>
      <c r="JJ8">
        <v>0</v>
      </c>
      <c r="JK8">
        <v>0</v>
      </c>
      <c r="JL8">
        <v>0</v>
      </c>
      <c r="JM8">
        <v>0</v>
      </c>
      <c r="JN8">
        <v>1</v>
      </c>
      <c r="JO8">
        <v>0</v>
      </c>
      <c r="JP8">
        <v>0</v>
      </c>
      <c r="JQ8">
        <v>0</v>
      </c>
      <c r="JR8">
        <v>0</v>
      </c>
      <c r="JS8">
        <v>0</v>
      </c>
      <c r="JT8">
        <v>0</v>
      </c>
      <c r="JU8">
        <v>0</v>
      </c>
      <c r="JV8">
        <v>0</v>
      </c>
      <c r="JW8">
        <v>0</v>
      </c>
      <c r="JX8">
        <v>0</v>
      </c>
      <c r="JY8">
        <v>0</v>
      </c>
      <c r="JZ8">
        <v>0</v>
      </c>
      <c r="KA8">
        <v>0</v>
      </c>
      <c r="KB8">
        <v>0</v>
      </c>
      <c r="KC8">
        <v>0</v>
      </c>
      <c r="KD8">
        <v>0</v>
      </c>
      <c r="KE8">
        <v>0</v>
      </c>
      <c r="KF8">
        <v>2</v>
      </c>
      <c r="KG8">
        <v>0</v>
      </c>
      <c r="KH8">
        <v>0</v>
      </c>
      <c r="KI8">
        <v>1</v>
      </c>
      <c r="KJ8">
        <v>0</v>
      </c>
      <c r="KK8">
        <v>0</v>
      </c>
      <c r="KL8">
        <v>0</v>
      </c>
      <c r="KM8">
        <v>0</v>
      </c>
      <c r="KN8">
        <v>0</v>
      </c>
      <c r="KO8">
        <v>0</v>
      </c>
      <c r="KP8">
        <v>0</v>
      </c>
      <c r="KQ8">
        <v>11</v>
      </c>
      <c r="KR8">
        <v>0</v>
      </c>
      <c r="KS8">
        <v>1</v>
      </c>
      <c r="KT8">
        <v>0</v>
      </c>
      <c r="KU8">
        <v>0</v>
      </c>
      <c r="KV8">
        <v>0</v>
      </c>
      <c r="KW8">
        <v>0</v>
      </c>
      <c r="KX8">
        <v>0</v>
      </c>
      <c r="KY8">
        <v>0</v>
      </c>
      <c r="KZ8">
        <v>3</v>
      </c>
      <c r="LA8">
        <v>13</v>
      </c>
      <c r="LB8">
        <v>2</v>
      </c>
      <c r="LC8">
        <v>1</v>
      </c>
      <c r="LD8">
        <v>1</v>
      </c>
      <c r="LE8">
        <v>0</v>
      </c>
      <c r="LF8">
        <v>0</v>
      </c>
      <c r="LG8">
        <v>0</v>
      </c>
      <c r="LH8">
        <v>1</v>
      </c>
      <c r="LI8">
        <v>1</v>
      </c>
      <c r="LJ8">
        <v>0</v>
      </c>
      <c r="LK8">
        <v>0</v>
      </c>
      <c r="LL8">
        <v>0</v>
      </c>
      <c r="LM8">
        <v>1</v>
      </c>
      <c r="LN8">
        <v>1</v>
      </c>
      <c r="LO8">
        <v>0</v>
      </c>
      <c r="LP8">
        <v>0</v>
      </c>
      <c r="LQ8">
        <v>0</v>
      </c>
      <c r="LR8">
        <v>1</v>
      </c>
    </row>
    <row r="9" spans="1:330">
      <c r="A9" t="s">
        <v>421</v>
      </c>
      <c r="B9" s="1">
        <v>44188</v>
      </c>
      <c r="C9" s="1">
        <v>44197</v>
      </c>
      <c r="D9">
        <v>1</v>
      </c>
      <c r="E9">
        <v>1</v>
      </c>
      <c r="F9">
        <v>1</v>
      </c>
      <c r="G9">
        <v>0</v>
      </c>
      <c r="H9">
        <v>0</v>
      </c>
      <c r="I9">
        <v>1</v>
      </c>
      <c r="J9">
        <v>0</v>
      </c>
      <c r="K9">
        <v>1</v>
      </c>
      <c r="L9">
        <v>0</v>
      </c>
      <c r="M9" t="s">
        <v>2300</v>
      </c>
      <c r="N9" t="s">
        <v>2300</v>
      </c>
      <c r="O9" t="s">
        <v>2300</v>
      </c>
      <c r="P9" t="s">
        <v>2300</v>
      </c>
      <c r="Q9" t="s">
        <v>2300</v>
      </c>
      <c r="R9" t="s">
        <v>2300</v>
      </c>
      <c r="S9" t="s">
        <v>2300</v>
      </c>
      <c r="T9" t="s">
        <v>2300</v>
      </c>
      <c r="U9" t="s">
        <v>2300</v>
      </c>
      <c r="V9" t="s">
        <v>2300</v>
      </c>
      <c r="W9" t="s">
        <v>2300</v>
      </c>
      <c r="X9">
        <v>1</v>
      </c>
      <c r="Y9">
        <v>0</v>
      </c>
      <c r="Z9">
        <v>1</v>
      </c>
      <c r="AA9">
        <v>1</v>
      </c>
      <c r="AB9">
        <v>1</v>
      </c>
      <c r="AC9">
        <v>0</v>
      </c>
      <c r="AD9">
        <v>1</v>
      </c>
      <c r="AE9">
        <v>1</v>
      </c>
      <c r="AF9">
        <v>1</v>
      </c>
      <c r="AG9">
        <v>1</v>
      </c>
      <c r="AH9">
        <v>0</v>
      </c>
      <c r="AI9">
        <v>1</v>
      </c>
      <c r="AJ9">
        <v>1</v>
      </c>
      <c r="AK9">
        <v>0</v>
      </c>
      <c r="AL9">
        <v>1</v>
      </c>
      <c r="AM9">
        <v>0</v>
      </c>
      <c r="AN9">
        <v>1</v>
      </c>
      <c r="AO9">
        <v>0</v>
      </c>
      <c r="AP9">
        <v>0</v>
      </c>
      <c r="AQ9">
        <v>0</v>
      </c>
      <c r="AR9">
        <v>0</v>
      </c>
      <c r="AS9">
        <v>0</v>
      </c>
      <c r="AT9">
        <v>1</v>
      </c>
      <c r="AU9">
        <v>0</v>
      </c>
      <c r="AV9">
        <v>1</v>
      </c>
      <c r="AW9">
        <v>1</v>
      </c>
      <c r="AX9">
        <v>0</v>
      </c>
      <c r="AY9">
        <v>0</v>
      </c>
      <c r="AZ9">
        <v>0</v>
      </c>
      <c r="BA9">
        <v>0</v>
      </c>
      <c r="BB9">
        <v>1</v>
      </c>
      <c r="BC9">
        <v>1</v>
      </c>
      <c r="BD9">
        <v>1</v>
      </c>
      <c r="BE9">
        <v>1</v>
      </c>
      <c r="BF9">
        <v>0</v>
      </c>
      <c r="BG9">
        <v>1</v>
      </c>
      <c r="BH9">
        <v>1</v>
      </c>
      <c r="BI9">
        <v>0</v>
      </c>
      <c r="BJ9">
        <v>1</v>
      </c>
      <c r="BK9">
        <v>1</v>
      </c>
      <c r="BL9">
        <v>1</v>
      </c>
      <c r="BM9">
        <v>1</v>
      </c>
      <c r="BN9">
        <v>1</v>
      </c>
      <c r="BO9">
        <v>1</v>
      </c>
      <c r="BP9">
        <v>1</v>
      </c>
      <c r="BQ9">
        <v>0</v>
      </c>
      <c r="BR9">
        <v>1</v>
      </c>
      <c r="BS9">
        <v>0</v>
      </c>
      <c r="BT9">
        <v>0</v>
      </c>
      <c r="BU9">
        <v>0</v>
      </c>
      <c r="BV9">
        <v>0</v>
      </c>
      <c r="BW9">
        <v>1</v>
      </c>
      <c r="BX9">
        <v>1</v>
      </c>
      <c r="BY9">
        <v>1</v>
      </c>
      <c r="BZ9">
        <v>1</v>
      </c>
      <c r="CA9">
        <v>1</v>
      </c>
      <c r="CB9">
        <v>1</v>
      </c>
      <c r="CC9">
        <v>0</v>
      </c>
      <c r="CD9">
        <v>0</v>
      </c>
      <c r="CE9">
        <v>1</v>
      </c>
      <c r="CF9">
        <v>0</v>
      </c>
      <c r="CG9">
        <v>0</v>
      </c>
      <c r="CH9">
        <v>0</v>
      </c>
      <c r="CI9">
        <v>1</v>
      </c>
      <c r="CJ9">
        <v>1</v>
      </c>
      <c r="CK9">
        <v>0</v>
      </c>
      <c r="CL9">
        <v>1</v>
      </c>
      <c r="CM9">
        <v>0</v>
      </c>
      <c r="CN9">
        <v>0</v>
      </c>
      <c r="CO9">
        <v>0</v>
      </c>
      <c r="CP9">
        <v>0</v>
      </c>
      <c r="CQ9">
        <v>0</v>
      </c>
      <c r="CR9">
        <v>0</v>
      </c>
      <c r="CS9">
        <v>0</v>
      </c>
      <c r="CT9">
        <v>0</v>
      </c>
      <c r="CU9">
        <v>0</v>
      </c>
      <c r="CV9">
        <v>1</v>
      </c>
      <c r="CW9">
        <v>0</v>
      </c>
      <c r="CX9">
        <v>0</v>
      </c>
      <c r="CY9">
        <v>0</v>
      </c>
      <c r="CZ9">
        <v>0</v>
      </c>
      <c r="DA9">
        <v>1</v>
      </c>
      <c r="DB9">
        <v>0</v>
      </c>
      <c r="DC9">
        <v>0</v>
      </c>
      <c r="DD9">
        <v>0</v>
      </c>
      <c r="DE9">
        <v>0</v>
      </c>
      <c r="DF9">
        <v>0</v>
      </c>
      <c r="DG9">
        <v>0</v>
      </c>
      <c r="DH9">
        <v>0</v>
      </c>
      <c r="DI9">
        <v>0</v>
      </c>
      <c r="DJ9">
        <v>0</v>
      </c>
      <c r="DK9">
        <v>1</v>
      </c>
      <c r="DL9">
        <v>0</v>
      </c>
      <c r="DM9">
        <v>0</v>
      </c>
      <c r="DN9">
        <v>0</v>
      </c>
      <c r="DO9">
        <v>0</v>
      </c>
      <c r="DP9">
        <v>1</v>
      </c>
      <c r="DQ9">
        <v>1</v>
      </c>
      <c r="DR9">
        <v>0</v>
      </c>
      <c r="DS9">
        <v>0</v>
      </c>
      <c r="DT9">
        <v>0</v>
      </c>
      <c r="DU9">
        <v>0</v>
      </c>
      <c r="DV9">
        <v>0</v>
      </c>
      <c r="DW9">
        <v>0</v>
      </c>
      <c r="DX9">
        <v>0</v>
      </c>
      <c r="DY9">
        <v>1</v>
      </c>
      <c r="DZ9">
        <v>1</v>
      </c>
      <c r="EA9">
        <v>0</v>
      </c>
      <c r="EB9">
        <v>0</v>
      </c>
      <c r="EC9">
        <v>0</v>
      </c>
      <c r="ED9">
        <v>0</v>
      </c>
      <c r="EE9">
        <v>0</v>
      </c>
      <c r="EF9">
        <v>1</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1</v>
      </c>
      <c r="FG9">
        <v>0</v>
      </c>
      <c r="FH9">
        <v>0</v>
      </c>
      <c r="FI9">
        <v>0</v>
      </c>
      <c r="FJ9">
        <v>0</v>
      </c>
      <c r="FK9">
        <v>0</v>
      </c>
      <c r="FL9">
        <v>0</v>
      </c>
      <c r="FM9">
        <v>0</v>
      </c>
      <c r="FN9">
        <v>0</v>
      </c>
      <c r="FO9">
        <v>0</v>
      </c>
      <c r="FP9">
        <v>0</v>
      </c>
      <c r="FQ9">
        <v>0</v>
      </c>
      <c r="FR9">
        <v>0</v>
      </c>
      <c r="FS9">
        <v>0</v>
      </c>
      <c r="FT9">
        <v>0</v>
      </c>
      <c r="FU9">
        <v>1</v>
      </c>
      <c r="FV9">
        <v>0</v>
      </c>
      <c r="FW9">
        <v>0</v>
      </c>
      <c r="FX9">
        <v>0</v>
      </c>
      <c r="FY9">
        <v>0</v>
      </c>
      <c r="FZ9">
        <v>0</v>
      </c>
      <c r="GA9">
        <v>1</v>
      </c>
      <c r="GB9">
        <v>0</v>
      </c>
      <c r="GC9">
        <v>0</v>
      </c>
      <c r="GD9">
        <v>0</v>
      </c>
      <c r="GE9">
        <v>0</v>
      </c>
      <c r="GF9">
        <v>1</v>
      </c>
      <c r="GG9">
        <v>0</v>
      </c>
      <c r="GH9">
        <v>0</v>
      </c>
      <c r="GI9">
        <v>0</v>
      </c>
      <c r="GJ9">
        <v>0</v>
      </c>
      <c r="GK9">
        <v>0</v>
      </c>
      <c r="GL9">
        <v>0</v>
      </c>
      <c r="GM9">
        <v>0</v>
      </c>
      <c r="GN9">
        <v>0</v>
      </c>
      <c r="GO9">
        <v>0</v>
      </c>
      <c r="GP9">
        <v>0</v>
      </c>
      <c r="GQ9">
        <v>0</v>
      </c>
      <c r="GR9">
        <v>0</v>
      </c>
      <c r="GS9">
        <v>0</v>
      </c>
      <c r="GT9">
        <v>0</v>
      </c>
      <c r="GU9">
        <v>0</v>
      </c>
      <c r="GV9">
        <v>0</v>
      </c>
      <c r="GW9">
        <v>0</v>
      </c>
      <c r="GX9">
        <v>0</v>
      </c>
      <c r="GY9">
        <v>0</v>
      </c>
      <c r="GZ9">
        <v>0</v>
      </c>
      <c r="HA9">
        <v>1</v>
      </c>
      <c r="HB9">
        <v>1</v>
      </c>
      <c r="HC9">
        <v>0</v>
      </c>
      <c r="HD9">
        <v>1</v>
      </c>
      <c r="HE9">
        <v>0</v>
      </c>
      <c r="HF9">
        <v>0</v>
      </c>
      <c r="HG9">
        <v>0</v>
      </c>
      <c r="HH9">
        <v>0</v>
      </c>
      <c r="HI9">
        <v>0</v>
      </c>
      <c r="HJ9">
        <v>0</v>
      </c>
      <c r="HK9">
        <v>0</v>
      </c>
      <c r="HL9">
        <v>0</v>
      </c>
      <c r="HM9">
        <v>0</v>
      </c>
      <c r="HN9">
        <v>1</v>
      </c>
      <c r="HO9">
        <v>1</v>
      </c>
      <c r="HP9">
        <v>0</v>
      </c>
      <c r="HQ9">
        <v>0</v>
      </c>
      <c r="HR9">
        <v>0</v>
      </c>
      <c r="HS9">
        <v>0</v>
      </c>
      <c r="HT9">
        <v>0</v>
      </c>
      <c r="HU9">
        <v>0</v>
      </c>
      <c r="HV9">
        <v>0</v>
      </c>
      <c r="HW9">
        <v>0</v>
      </c>
      <c r="HX9">
        <v>0</v>
      </c>
      <c r="HY9">
        <v>0</v>
      </c>
      <c r="HZ9">
        <v>0</v>
      </c>
      <c r="IA9">
        <v>0</v>
      </c>
      <c r="IB9">
        <v>1</v>
      </c>
      <c r="IC9">
        <v>1</v>
      </c>
      <c r="ID9">
        <v>0</v>
      </c>
      <c r="IE9">
        <v>1</v>
      </c>
      <c r="IF9">
        <v>0</v>
      </c>
      <c r="IG9">
        <v>0</v>
      </c>
      <c r="IH9">
        <v>0</v>
      </c>
      <c r="II9">
        <v>0</v>
      </c>
      <c r="IJ9">
        <v>1</v>
      </c>
      <c r="IK9">
        <v>1</v>
      </c>
      <c r="IL9">
        <v>0</v>
      </c>
      <c r="IM9">
        <v>0</v>
      </c>
      <c r="IN9">
        <v>0</v>
      </c>
      <c r="IO9">
        <v>0</v>
      </c>
      <c r="IP9">
        <v>0</v>
      </c>
      <c r="IQ9">
        <v>1</v>
      </c>
      <c r="IR9">
        <v>1</v>
      </c>
      <c r="IS9">
        <v>0</v>
      </c>
      <c r="IT9">
        <v>0</v>
      </c>
      <c r="IU9">
        <v>1</v>
      </c>
      <c r="IV9">
        <v>0</v>
      </c>
      <c r="IW9">
        <v>1</v>
      </c>
      <c r="IX9">
        <v>0</v>
      </c>
      <c r="IY9">
        <v>0</v>
      </c>
      <c r="IZ9">
        <v>0</v>
      </c>
      <c r="JA9">
        <v>0</v>
      </c>
      <c r="JB9">
        <v>0</v>
      </c>
      <c r="JC9">
        <v>2</v>
      </c>
      <c r="JD9">
        <v>1</v>
      </c>
      <c r="JE9">
        <v>0</v>
      </c>
      <c r="JF9">
        <v>0</v>
      </c>
      <c r="JG9">
        <v>1</v>
      </c>
      <c r="JH9">
        <v>0</v>
      </c>
      <c r="JI9">
        <v>0</v>
      </c>
      <c r="JJ9">
        <v>0</v>
      </c>
      <c r="JK9">
        <v>0</v>
      </c>
      <c r="JL9">
        <v>0</v>
      </c>
      <c r="JM9">
        <v>0</v>
      </c>
      <c r="JN9">
        <v>0</v>
      </c>
      <c r="JO9">
        <v>0</v>
      </c>
      <c r="JP9">
        <v>0</v>
      </c>
      <c r="JQ9">
        <v>0</v>
      </c>
      <c r="JR9">
        <v>0</v>
      </c>
      <c r="JS9">
        <v>0</v>
      </c>
      <c r="JT9">
        <v>0</v>
      </c>
      <c r="JU9">
        <v>0</v>
      </c>
      <c r="JV9">
        <v>0</v>
      </c>
      <c r="JW9">
        <v>0</v>
      </c>
      <c r="JX9">
        <v>0</v>
      </c>
      <c r="JY9">
        <v>0</v>
      </c>
      <c r="JZ9">
        <v>0</v>
      </c>
      <c r="KA9">
        <v>0</v>
      </c>
      <c r="KB9">
        <v>1</v>
      </c>
      <c r="KC9">
        <v>0</v>
      </c>
      <c r="KD9">
        <v>0</v>
      </c>
      <c r="KE9">
        <v>0</v>
      </c>
      <c r="KF9">
        <v>3</v>
      </c>
      <c r="KG9">
        <v>0</v>
      </c>
      <c r="KH9">
        <v>0</v>
      </c>
      <c r="KI9">
        <v>0</v>
      </c>
      <c r="KJ9">
        <v>0</v>
      </c>
      <c r="KK9">
        <v>0</v>
      </c>
      <c r="KL9">
        <v>0</v>
      </c>
      <c r="KM9">
        <v>0</v>
      </c>
      <c r="KN9">
        <v>0</v>
      </c>
      <c r="KO9">
        <v>0</v>
      </c>
      <c r="KP9">
        <v>1</v>
      </c>
      <c r="KQ9">
        <v>0</v>
      </c>
      <c r="KR9">
        <v>0</v>
      </c>
      <c r="KS9">
        <v>0</v>
      </c>
      <c r="KT9">
        <v>0</v>
      </c>
      <c r="KU9">
        <v>1</v>
      </c>
      <c r="KV9">
        <v>0</v>
      </c>
      <c r="KW9">
        <v>0</v>
      </c>
      <c r="KX9">
        <v>0</v>
      </c>
      <c r="KY9">
        <v>0</v>
      </c>
      <c r="KZ9">
        <v>3</v>
      </c>
      <c r="LA9">
        <v>7</v>
      </c>
      <c r="LB9">
        <v>0</v>
      </c>
      <c r="LC9">
        <v>0</v>
      </c>
      <c r="LD9" t="s">
        <v>2300</v>
      </c>
      <c r="LE9" t="s">
        <v>2300</v>
      </c>
      <c r="LF9" t="s">
        <v>2300</v>
      </c>
      <c r="LG9" t="s">
        <v>2300</v>
      </c>
      <c r="LH9" t="s">
        <v>2300</v>
      </c>
      <c r="LI9" t="s">
        <v>2300</v>
      </c>
      <c r="LJ9" t="s">
        <v>2300</v>
      </c>
      <c r="LK9" t="s">
        <v>2300</v>
      </c>
      <c r="LL9" t="s">
        <v>2300</v>
      </c>
      <c r="LM9" t="s">
        <v>2300</v>
      </c>
      <c r="LN9" t="s">
        <v>2300</v>
      </c>
      <c r="LO9" t="s">
        <v>2300</v>
      </c>
      <c r="LP9" t="s">
        <v>2300</v>
      </c>
      <c r="LQ9" t="s">
        <v>2300</v>
      </c>
      <c r="LR9" t="s">
        <v>2300</v>
      </c>
    </row>
    <row r="10" spans="1:330">
      <c r="A10" t="s">
        <v>464</v>
      </c>
      <c r="B10" s="1">
        <v>43914</v>
      </c>
      <c r="C10" s="1">
        <v>44197</v>
      </c>
      <c r="D10">
        <v>1</v>
      </c>
      <c r="E10">
        <v>1</v>
      </c>
      <c r="F10">
        <v>1</v>
      </c>
      <c r="G10">
        <v>0</v>
      </c>
      <c r="H10">
        <v>0</v>
      </c>
      <c r="I10">
        <v>1</v>
      </c>
      <c r="J10">
        <v>0</v>
      </c>
      <c r="K10">
        <v>1</v>
      </c>
      <c r="L10">
        <v>1</v>
      </c>
      <c r="M10">
        <v>0</v>
      </c>
      <c r="N10">
        <v>0</v>
      </c>
      <c r="O10">
        <v>1</v>
      </c>
      <c r="P10">
        <v>0</v>
      </c>
      <c r="Q10">
        <v>0</v>
      </c>
      <c r="R10">
        <v>0</v>
      </c>
      <c r="S10">
        <v>0</v>
      </c>
      <c r="T10">
        <v>0</v>
      </c>
      <c r="U10">
        <v>0</v>
      </c>
      <c r="V10">
        <v>0</v>
      </c>
      <c r="W10">
        <v>0</v>
      </c>
      <c r="X10">
        <v>1</v>
      </c>
      <c r="Y10">
        <v>0</v>
      </c>
      <c r="Z10">
        <v>1</v>
      </c>
      <c r="AA10">
        <v>1</v>
      </c>
      <c r="AB10">
        <v>0</v>
      </c>
      <c r="AC10">
        <v>0</v>
      </c>
      <c r="AD10">
        <v>1</v>
      </c>
      <c r="AE10">
        <v>1</v>
      </c>
      <c r="AF10">
        <v>0</v>
      </c>
      <c r="AG10">
        <v>0</v>
      </c>
      <c r="AH10">
        <v>1</v>
      </c>
      <c r="AI10">
        <v>1</v>
      </c>
      <c r="AJ10">
        <v>1</v>
      </c>
      <c r="AK10">
        <v>1</v>
      </c>
      <c r="AL10">
        <v>0</v>
      </c>
      <c r="AM10">
        <v>0</v>
      </c>
      <c r="AN10">
        <v>0</v>
      </c>
      <c r="AO10">
        <v>0</v>
      </c>
      <c r="AP10">
        <v>0</v>
      </c>
      <c r="AQ10">
        <v>0</v>
      </c>
      <c r="AR10">
        <v>1</v>
      </c>
      <c r="AS10">
        <v>0</v>
      </c>
      <c r="AT10">
        <v>1</v>
      </c>
      <c r="AU10">
        <v>0</v>
      </c>
      <c r="AV10">
        <v>0</v>
      </c>
      <c r="AW10">
        <v>0</v>
      </c>
      <c r="AX10">
        <v>0</v>
      </c>
      <c r="AY10">
        <v>0</v>
      </c>
      <c r="AZ10">
        <v>0</v>
      </c>
      <c r="BA10">
        <v>0</v>
      </c>
      <c r="BB10">
        <v>1</v>
      </c>
      <c r="BC10">
        <v>1</v>
      </c>
      <c r="BD10">
        <v>0</v>
      </c>
      <c r="BE10">
        <v>0</v>
      </c>
      <c r="BF10">
        <v>0</v>
      </c>
      <c r="BG10">
        <v>2</v>
      </c>
      <c r="BH10">
        <v>1</v>
      </c>
      <c r="BI10">
        <v>1</v>
      </c>
      <c r="BJ10">
        <v>1</v>
      </c>
      <c r="BK10">
        <v>1</v>
      </c>
      <c r="BL10">
        <v>1</v>
      </c>
      <c r="BM10">
        <v>1</v>
      </c>
      <c r="BN10">
        <v>1</v>
      </c>
      <c r="BO10">
        <v>0</v>
      </c>
      <c r="BP10">
        <v>0</v>
      </c>
      <c r="BQ10">
        <v>0</v>
      </c>
      <c r="BR10">
        <v>1</v>
      </c>
      <c r="BS10">
        <v>1</v>
      </c>
      <c r="BT10">
        <v>0</v>
      </c>
      <c r="BU10">
        <v>0</v>
      </c>
      <c r="BV10">
        <v>0</v>
      </c>
      <c r="BW10">
        <v>0</v>
      </c>
      <c r="BX10">
        <v>0</v>
      </c>
      <c r="BY10">
        <v>0</v>
      </c>
      <c r="BZ10">
        <v>0</v>
      </c>
      <c r="CA10">
        <v>0</v>
      </c>
      <c r="CB10">
        <v>0</v>
      </c>
      <c r="CC10">
        <v>1</v>
      </c>
      <c r="CD10">
        <v>0</v>
      </c>
      <c r="CE10">
        <v>0</v>
      </c>
      <c r="CF10">
        <v>0</v>
      </c>
      <c r="CG10">
        <v>0</v>
      </c>
      <c r="CH10">
        <v>1</v>
      </c>
      <c r="CI10">
        <v>1</v>
      </c>
      <c r="CJ10">
        <v>1</v>
      </c>
      <c r="CK10">
        <v>0</v>
      </c>
      <c r="CL10">
        <v>0</v>
      </c>
      <c r="CM10">
        <v>1</v>
      </c>
      <c r="CN10">
        <v>0</v>
      </c>
      <c r="CO10">
        <v>0</v>
      </c>
      <c r="CP10">
        <v>0</v>
      </c>
      <c r="CQ10">
        <v>0</v>
      </c>
      <c r="CR10">
        <v>0</v>
      </c>
      <c r="CS10">
        <v>0</v>
      </c>
      <c r="CT10">
        <v>0</v>
      </c>
      <c r="CU10">
        <v>0</v>
      </c>
      <c r="CV10">
        <v>0</v>
      </c>
      <c r="CW10">
        <v>0</v>
      </c>
      <c r="CX10">
        <v>1</v>
      </c>
      <c r="CY10">
        <v>0</v>
      </c>
      <c r="CZ10">
        <v>0</v>
      </c>
      <c r="DA10">
        <v>0</v>
      </c>
      <c r="DB10">
        <v>0</v>
      </c>
      <c r="DC10">
        <v>0</v>
      </c>
      <c r="DD10">
        <v>0</v>
      </c>
      <c r="DE10">
        <v>0</v>
      </c>
      <c r="DF10">
        <v>0</v>
      </c>
      <c r="DG10">
        <v>1</v>
      </c>
      <c r="DH10">
        <v>0</v>
      </c>
      <c r="DI10">
        <v>0</v>
      </c>
      <c r="DJ10">
        <v>0</v>
      </c>
      <c r="DK10">
        <v>0</v>
      </c>
      <c r="DL10">
        <v>0</v>
      </c>
      <c r="DM10">
        <v>0</v>
      </c>
      <c r="DN10">
        <v>0</v>
      </c>
      <c r="DO10">
        <v>0</v>
      </c>
      <c r="DP10">
        <v>1</v>
      </c>
      <c r="DQ10">
        <v>0</v>
      </c>
      <c r="DR10">
        <v>0</v>
      </c>
      <c r="DS10">
        <v>0</v>
      </c>
      <c r="DT10">
        <v>0</v>
      </c>
      <c r="DU10">
        <v>0</v>
      </c>
      <c r="DV10">
        <v>0</v>
      </c>
      <c r="DW10">
        <v>0</v>
      </c>
      <c r="DX10">
        <v>0</v>
      </c>
      <c r="DY10">
        <v>1</v>
      </c>
      <c r="DZ10">
        <v>1</v>
      </c>
      <c r="EA10">
        <v>0</v>
      </c>
      <c r="EB10">
        <v>1</v>
      </c>
      <c r="EC10">
        <v>0</v>
      </c>
      <c r="ED10">
        <v>0</v>
      </c>
      <c r="EE10">
        <v>0</v>
      </c>
      <c r="EF10">
        <v>0</v>
      </c>
      <c r="EG10">
        <v>0</v>
      </c>
      <c r="EH10">
        <v>0</v>
      </c>
      <c r="EI10">
        <v>0</v>
      </c>
      <c r="EJ10">
        <v>0</v>
      </c>
      <c r="EK10">
        <v>0</v>
      </c>
      <c r="EL10">
        <v>0</v>
      </c>
      <c r="EM10">
        <v>0</v>
      </c>
      <c r="EN10">
        <v>0</v>
      </c>
      <c r="EO10">
        <v>0</v>
      </c>
      <c r="EP10">
        <v>1</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1</v>
      </c>
      <c r="FU10">
        <v>0</v>
      </c>
      <c r="FV10">
        <v>0</v>
      </c>
      <c r="FW10">
        <v>0</v>
      </c>
      <c r="FX10">
        <v>0</v>
      </c>
      <c r="FY10">
        <v>0</v>
      </c>
      <c r="FZ10">
        <v>0</v>
      </c>
      <c r="GA10">
        <v>1</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1</v>
      </c>
      <c r="GW10">
        <v>1</v>
      </c>
      <c r="GX10">
        <v>0</v>
      </c>
      <c r="GY10">
        <v>0</v>
      </c>
      <c r="GZ10">
        <v>0</v>
      </c>
      <c r="HA10">
        <v>0</v>
      </c>
      <c r="HB10">
        <v>0</v>
      </c>
      <c r="HC10" t="s">
        <v>2300</v>
      </c>
      <c r="HD10" t="s">
        <v>2300</v>
      </c>
      <c r="HE10">
        <v>0</v>
      </c>
      <c r="HF10">
        <v>0</v>
      </c>
      <c r="HG10">
        <v>0</v>
      </c>
      <c r="HH10">
        <v>1</v>
      </c>
      <c r="HI10">
        <v>0</v>
      </c>
      <c r="HJ10">
        <v>0</v>
      </c>
      <c r="HK10">
        <v>0</v>
      </c>
      <c r="HL10">
        <v>0</v>
      </c>
      <c r="HM10">
        <v>0</v>
      </c>
      <c r="HN10">
        <v>0</v>
      </c>
      <c r="HO10">
        <v>0</v>
      </c>
      <c r="HP10">
        <v>0</v>
      </c>
      <c r="HQ10">
        <v>0</v>
      </c>
      <c r="HR10">
        <v>0</v>
      </c>
      <c r="HS10">
        <v>0</v>
      </c>
      <c r="HT10">
        <v>0</v>
      </c>
      <c r="HU10">
        <v>0</v>
      </c>
      <c r="HV10">
        <v>0</v>
      </c>
      <c r="HW10">
        <v>0</v>
      </c>
      <c r="HX10">
        <v>1</v>
      </c>
      <c r="HY10">
        <v>1</v>
      </c>
      <c r="HZ10">
        <v>0</v>
      </c>
      <c r="IA10">
        <v>0</v>
      </c>
      <c r="IB10">
        <v>0</v>
      </c>
      <c r="IC10">
        <v>1</v>
      </c>
      <c r="ID10">
        <v>0</v>
      </c>
      <c r="IE10">
        <v>1</v>
      </c>
      <c r="IF10">
        <v>0</v>
      </c>
      <c r="IG10">
        <v>0</v>
      </c>
      <c r="IH10">
        <v>1</v>
      </c>
      <c r="II10">
        <v>0</v>
      </c>
      <c r="IJ10">
        <v>0</v>
      </c>
      <c r="IK10">
        <v>0</v>
      </c>
      <c r="IL10">
        <v>0</v>
      </c>
      <c r="IM10">
        <v>0</v>
      </c>
      <c r="IN10">
        <v>1</v>
      </c>
      <c r="IO10">
        <v>0</v>
      </c>
      <c r="IP10">
        <v>0</v>
      </c>
      <c r="IQ10">
        <v>0</v>
      </c>
      <c r="IR10">
        <v>0</v>
      </c>
      <c r="IS10">
        <v>0</v>
      </c>
      <c r="IT10">
        <v>0</v>
      </c>
      <c r="IU10">
        <v>1</v>
      </c>
      <c r="IV10">
        <v>0</v>
      </c>
      <c r="IW10">
        <v>0</v>
      </c>
      <c r="IX10">
        <v>0</v>
      </c>
      <c r="IY10">
        <v>0</v>
      </c>
      <c r="IZ10">
        <v>0</v>
      </c>
      <c r="JA10">
        <v>0</v>
      </c>
      <c r="JB10">
        <v>1</v>
      </c>
      <c r="JC10">
        <v>2</v>
      </c>
      <c r="JD10">
        <v>1</v>
      </c>
      <c r="JE10">
        <v>0</v>
      </c>
      <c r="JF10">
        <v>0</v>
      </c>
      <c r="JG10">
        <v>1</v>
      </c>
      <c r="JH10">
        <v>1</v>
      </c>
      <c r="JI10">
        <v>1</v>
      </c>
      <c r="JJ10">
        <v>1</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3</v>
      </c>
      <c r="KG10">
        <v>0</v>
      </c>
      <c r="KH10">
        <v>0</v>
      </c>
      <c r="KI10">
        <v>1</v>
      </c>
      <c r="KJ10">
        <v>0</v>
      </c>
      <c r="KK10">
        <v>0</v>
      </c>
      <c r="KL10">
        <v>0</v>
      </c>
      <c r="KM10">
        <v>0</v>
      </c>
      <c r="KN10">
        <v>0</v>
      </c>
      <c r="KO10">
        <v>0</v>
      </c>
      <c r="KP10">
        <v>0</v>
      </c>
      <c r="KQ10">
        <v>6</v>
      </c>
      <c r="KR10">
        <v>0</v>
      </c>
      <c r="KS10">
        <v>1</v>
      </c>
      <c r="KT10">
        <v>1</v>
      </c>
      <c r="KU10">
        <v>0</v>
      </c>
      <c r="KV10">
        <v>0</v>
      </c>
      <c r="KW10">
        <v>0</v>
      </c>
      <c r="KX10">
        <v>0</v>
      </c>
      <c r="KY10">
        <v>0</v>
      </c>
      <c r="KZ10">
        <v>0</v>
      </c>
      <c r="LA10">
        <v>4</v>
      </c>
      <c r="LB10">
        <v>2</v>
      </c>
      <c r="LC10">
        <v>0</v>
      </c>
      <c r="LD10" t="s">
        <v>2300</v>
      </c>
      <c r="LE10" t="s">
        <v>2300</v>
      </c>
      <c r="LF10" t="s">
        <v>2300</v>
      </c>
      <c r="LG10" t="s">
        <v>2300</v>
      </c>
      <c r="LH10" t="s">
        <v>2300</v>
      </c>
      <c r="LI10" t="s">
        <v>2300</v>
      </c>
      <c r="LJ10" t="s">
        <v>2300</v>
      </c>
      <c r="LK10" t="s">
        <v>2300</v>
      </c>
      <c r="LL10" t="s">
        <v>2300</v>
      </c>
      <c r="LM10" t="s">
        <v>2300</v>
      </c>
      <c r="LN10" t="s">
        <v>2300</v>
      </c>
      <c r="LO10" t="s">
        <v>2300</v>
      </c>
      <c r="LP10" t="s">
        <v>2300</v>
      </c>
      <c r="LQ10" t="s">
        <v>2300</v>
      </c>
      <c r="LR10" t="s">
        <v>2300</v>
      </c>
    </row>
    <row r="11" spans="1:330">
      <c r="A11" t="s">
        <v>501</v>
      </c>
      <c r="B11" s="1">
        <v>44188</v>
      </c>
      <c r="C11" s="1">
        <v>44197</v>
      </c>
      <c r="D11">
        <v>1</v>
      </c>
      <c r="E11">
        <v>0</v>
      </c>
      <c r="F11" t="s">
        <v>2300</v>
      </c>
      <c r="G11" t="s">
        <v>2300</v>
      </c>
      <c r="H11" t="s">
        <v>2300</v>
      </c>
      <c r="I11" t="s">
        <v>2300</v>
      </c>
      <c r="J11" t="s">
        <v>2300</v>
      </c>
      <c r="K11" t="s">
        <v>2300</v>
      </c>
      <c r="L11">
        <v>1</v>
      </c>
      <c r="M11">
        <v>0</v>
      </c>
      <c r="N11">
        <v>1</v>
      </c>
      <c r="O11">
        <v>0</v>
      </c>
      <c r="P11">
        <v>0</v>
      </c>
      <c r="Q11">
        <v>0</v>
      </c>
      <c r="R11">
        <v>0</v>
      </c>
      <c r="S11">
        <v>0</v>
      </c>
      <c r="T11">
        <v>0</v>
      </c>
      <c r="U11">
        <v>0</v>
      </c>
      <c r="V11">
        <v>0</v>
      </c>
      <c r="W11">
        <v>0</v>
      </c>
      <c r="X11">
        <v>1</v>
      </c>
      <c r="Y11">
        <v>1</v>
      </c>
      <c r="Z11">
        <v>0</v>
      </c>
      <c r="AA11">
        <v>1</v>
      </c>
      <c r="AB11">
        <v>1</v>
      </c>
      <c r="AC11">
        <v>1</v>
      </c>
      <c r="AD11">
        <v>0</v>
      </c>
      <c r="AE11">
        <v>0</v>
      </c>
      <c r="AF11">
        <v>1</v>
      </c>
      <c r="AG11">
        <v>1</v>
      </c>
      <c r="AH11">
        <v>0</v>
      </c>
      <c r="AI11">
        <v>0</v>
      </c>
      <c r="AJ11">
        <v>0</v>
      </c>
      <c r="AK11">
        <v>0</v>
      </c>
      <c r="AL11">
        <v>0</v>
      </c>
      <c r="AM11">
        <v>0</v>
      </c>
      <c r="AN11">
        <v>0</v>
      </c>
      <c r="AO11">
        <v>0</v>
      </c>
      <c r="AP11">
        <v>0</v>
      </c>
      <c r="AQ11">
        <v>1</v>
      </c>
      <c r="AR11">
        <v>1</v>
      </c>
      <c r="AS11">
        <v>1</v>
      </c>
      <c r="AT11">
        <v>0</v>
      </c>
      <c r="AU11">
        <v>0</v>
      </c>
      <c r="AV11">
        <v>0</v>
      </c>
      <c r="AW11">
        <v>0</v>
      </c>
      <c r="AX11">
        <v>0</v>
      </c>
      <c r="AY11">
        <v>0</v>
      </c>
      <c r="AZ11">
        <v>0</v>
      </c>
      <c r="BA11">
        <v>1</v>
      </c>
      <c r="BB11">
        <v>1</v>
      </c>
      <c r="BC11">
        <v>1</v>
      </c>
      <c r="BD11">
        <v>1</v>
      </c>
      <c r="BE11">
        <v>1</v>
      </c>
      <c r="BF11">
        <v>0</v>
      </c>
      <c r="BG11">
        <v>2</v>
      </c>
      <c r="BH11">
        <v>1</v>
      </c>
      <c r="BI11">
        <v>1</v>
      </c>
      <c r="BJ11">
        <v>1</v>
      </c>
      <c r="BK11">
        <v>1</v>
      </c>
      <c r="BL11">
        <v>1</v>
      </c>
      <c r="BM11">
        <v>1</v>
      </c>
      <c r="BN11">
        <v>1</v>
      </c>
      <c r="BO11">
        <v>0</v>
      </c>
      <c r="BP11">
        <v>0</v>
      </c>
      <c r="BQ11">
        <v>0</v>
      </c>
      <c r="BR11">
        <v>0</v>
      </c>
      <c r="BS11">
        <v>1</v>
      </c>
      <c r="BT11">
        <v>1</v>
      </c>
      <c r="BU11">
        <v>1</v>
      </c>
      <c r="BV11">
        <v>0</v>
      </c>
      <c r="BW11">
        <v>1</v>
      </c>
      <c r="BX11">
        <v>1</v>
      </c>
      <c r="BY11">
        <v>1</v>
      </c>
      <c r="BZ11">
        <v>1</v>
      </c>
      <c r="CA11">
        <v>1</v>
      </c>
      <c r="CB11">
        <v>0</v>
      </c>
      <c r="CC11">
        <v>0</v>
      </c>
      <c r="CD11">
        <v>0</v>
      </c>
      <c r="CE11">
        <v>0</v>
      </c>
      <c r="CF11">
        <v>0</v>
      </c>
      <c r="CG11">
        <v>0</v>
      </c>
      <c r="CH11">
        <v>1</v>
      </c>
      <c r="CI11">
        <v>1</v>
      </c>
      <c r="CJ11">
        <v>1</v>
      </c>
      <c r="CK11">
        <v>0</v>
      </c>
      <c r="CL11">
        <v>0</v>
      </c>
      <c r="CM11">
        <v>0</v>
      </c>
      <c r="CN11">
        <v>0</v>
      </c>
      <c r="CO11">
        <v>0</v>
      </c>
      <c r="CP11">
        <v>0</v>
      </c>
      <c r="CQ11">
        <v>0</v>
      </c>
      <c r="CR11">
        <v>1</v>
      </c>
      <c r="CS11">
        <v>0</v>
      </c>
      <c r="CT11">
        <v>0</v>
      </c>
      <c r="CU11">
        <v>0</v>
      </c>
      <c r="CV11">
        <v>0</v>
      </c>
      <c r="CW11">
        <v>0</v>
      </c>
      <c r="CX11">
        <v>0</v>
      </c>
      <c r="CY11">
        <v>0</v>
      </c>
      <c r="CZ11">
        <v>0</v>
      </c>
      <c r="DA11">
        <v>0</v>
      </c>
      <c r="DB11">
        <v>0</v>
      </c>
      <c r="DC11">
        <v>0</v>
      </c>
      <c r="DD11">
        <v>0</v>
      </c>
      <c r="DE11">
        <v>1</v>
      </c>
      <c r="DF11">
        <v>0</v>
      </c>
      <c r="DG11">
        <v>0</v>
      </c>
      <c r="DH11">
        <v>1</v>
      </c>
      <c r="DI11">
        <v>0</v>
      </c>
      <c r="DJ11">
        <v>1</v>
      </c>
      <c r="DK11">
        <v>1</v>
      </c>
      <c r="DL11">
        <v>0</v>
      </c>
      <c r="DM11">
        <v>0</v>
      </c>
      <c r="DN11">
        <v>0</v>
      </c>
      <c r="DO11">
        <v>0</v>
      </c>
      <c r="DP11">
        <v>1</v>
      </c>
      <c r="DQ11">
        <v>0</v>
      </c>
      <c r="DR11">
        <v>0</v>
      </c>
      <c r="DS11">
        <v>0</v>
      </c>
      <c r="DT11">
        <v>0</v>
      </c>
      <c r="DU11">
        <v>0</v>
      </c>
      <c r="DV11">
        <v>0</v>
      </c>
      <c r="DW11">
        <v>1</v>
      </c>
      <c r="DX11">
        <v>0</v>
      </c>
      <c r="DY11">
        <v>0</v>
      </c>
      <c r="DZ11">
        <v>1</v>
      </c>
      <c r="EA11">
        <v>0</v>
      </c>
      <c r="EB11">
        <v>0</v>
      </c>
      <c r="EC11">
        <v>0</v>
      </c>
      <c r="ED11">
        <v>0</v>
      </c>
      <c r="EE11">
        <v>0</v>
      </c>
      <c r="EF11">
        <v>0</v>
      </c>
      <c r="EG11">
        <v>0</v>
      </c>
      <c r="EH11">
        <v>0</v>
      </c>
      <c r="EI11">
        <v>1</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1</v>
      </c>
      <c r="FN11">
        <v>0</v>
      </c>
      <c r="FO11">
        <v>0</v>
      </c>
      <c r="FP11">
        <v>0</v>
      </c>
      <c r="FQ11">
        <v>0</v>
      </c>
      <c r="FR11">
        <v>0</v>
      </c>
      <c r="FS11">
        <v>0</v>
      </c>
      <c r="FT11">
        <v>0</v>
      </c>
      <c r="FU11">
        <v>1</v>
      </c>
      <c r="FV11">
        <v>0</v>
      </c>
      <c r="FW11">
        <v>0</v>
      </c>
      <c r="FX11">
        <v>0</v>
      </c>
      <c r="FY11">
        <v>0</v>
      </c>
      <c r="FZ11">
        <v>0</v>
      </c>
      <c r="GA11">
        <v>0</v>
      </c>
      <c r="GB11">
        <v>0</v>
      </c>
      <c r="GC11">
        <v>0</v>
      </c>
      <c r="GD11">
        <v>0</v>
      </c>
      <c r="GE11">
        <v>0</v>
      </c>
      <c r="GF11">
        <v>0</v>
      </c>
      <c r="GG11">
        <v>0</v>
      </c>
      <c r="GH11">
        <v>0</v>
      </c>
      <c r="GI11">
        <v>0</v>
      </c>
      <c r="GJ11">
        <v>0</v>
      </c>
      <c r="GK11">
        <v>0</v>
      </c>
      <c r="GL11">
        <v>1</v>
      </c>
      <c r="GM11">
        <v>0</v>
      </c>
      <c r="GN11">
        <v>0</v>
      </c>
      <c r="GO11">
        <v>0</v>
      </c>
      <c r="GP11">
        <v>0</v>
      </c>
      <c r="GQ11">
        <v>0</v>
      </c>
      <c r="GR11">
        <v>0</v>
      </c>
      <c r="GS11">
        <v>0</v>
      </c>
      <c r="GT11">
        <v>0</v>
      </c>
      <c r="GU11">
        <v>1</v>
      </c>
      <c r="GV11">
        <v>0</v>
      </c>
      <c r="GW11">
        <v>1</v>
      </c>
      <c r="GX11">
        <v>0</v>
      </c>
      <c r="GY11">
        <v>0</v>
      </c>
      <c r="GZ11">
        <v>0</v>
      </c>
      <c r="HA11">
        <v>0</v>
      </c>
      <c r="HB11">
        <v>0</v>
      </c>
      <c r="HC11" t="s">
        <v>2300</v>
      </c>
      <c r="HD11" t="s">
        <v>2300</v>
      </c>
      <c r="HE11">
        <v>0</v>
      </c>
      <c r="HF11">
        <v>0</v>
      </c>
      <c r="HG11">
        <v>0</v>
      </c>
      <c r="HH11">
        <v>1</v>
      </c>
      <c r="HI11">
        <v>0</v>
      </c>
      <c r="HJ11">
        <v>1</v>
      </c>
      <c r="HK11">
        <v>0</v>
      </c>
      <c r="HL11">
        <v>0</v>
      </c>
      <c r="HM11">
        <v>0</v>
      </c>
      <c r="HN11">
        <v>0</v>
      </c>
      <c r="HO11">
        <v>0</v>
      </c>
      <c r="HP11">
        <v>0</v>
      </c>
      <c r="HQ11">
        <v>1</v>
      </c>
      <c r="HR11">
        <v>0</v>
      </c>
      <c r="HS11">
        <v>0</v>
      </c>
      <c r="HT11">
        <v>0</v>
      </c>
      <c r="HU11">
        <v>0</v>
      </c>
      <c r="HV11">
        <v>0</v>
      </c>
      <c r="HW11">
        <v>0</v>
      </c>
      <c r="HX11">
        <v>0</v>
      </c>
      <c r="HY11">
        <v>0</v>
      </c>
      <c r="HZ11">
        <v>1</v>
      </c>
      <c r="IA11">
        <v>0</v>
      </c>
      <c r="IB11">
        <v>0</v>
      </c>
      <c r="IC11">
        <v>1</v>
      </c>
      <c r="ID11">
        <v>0</v>
      </c>
      <c r="IE11">
        <v>1</v>
      </c>
      <c r="IF11">
        <v>0</v>
      </c>
      <c r="IG11">
        <v>0</v>
      </c>
      <c r="IH11">
        <v>1</v>
      </c>
      <c r="II11">
        <v>0</v>
      </c>
      <c r="IJ11">
        <v>0</v>
      </c>
      <c r="IK11">
        <v>1</v>
      </c>
      <c r="IL11">
        <v>0</v>
      </c>
      <c r="IM11">
        <v>0</v>
      </c>
      <c r="IN11">
        <v>0</v>
      </c>
      <c r="IO11">
        <v>0</v>
      </c>
      <c r="IP11">
        <v>0</v>
      </c>
      <c r="IQ11">
        <v>0</v>
      </c>
      <c r="IR11">
        <v>1</v>
      </c>
      <c r="IS11">
        <v>0</v>
      </c>
      <c r="IT11">
        <v>0</v>
      </c>
      <c r="IU11">
        <v>1</v>
      </c>
      <c r="IV11">
        <v>0</v>
      </c>
      <c r="IW11">
        <v>0</v>
      </c>
      <c r="IX11">
        <v>0</v>
      </c>
      <c r="IY11">
        <v>0</v>
      </c>
      <c r="IZ11">
        <v>0</v>
      </c>
      <c r="JA11">
        <v>0</v>
      </c>
      <c r="JB11">
        <v>1</v>
      </c>
      <c r="JC11">
        <v>8</v>
      </c>
      <c r="JD11">
        <v>0</v>
      </c>
      <c r="JE11">
        <v>1</v>
      </c>
      <c r="JF11">
        <v>0</v>
      </c>
      <c r="JG11">
        <v>0</v>
      </c>
      <c r="JH11" t="s">
        <v>2300</v>
      </c>
      <c r="JI11" t="s">
        <v>2300</v>
      </c>
      <c r="JJ11">
        <v>0</v>
      </c>
      <c r="JK11">
        <v>0</v>
      </c>
      <c r="JL11">
        <v>0</v>
      </c>
      <c r="JM11">
        <v>0</v>
      </c>
      <c r="JN11">
        <v>1</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1</v>
      </c>
      <c r="KL11">
        <v>1</v>
      </c>
      <c r="KM11">
        <v>0</v>
      </c>
      <c r="KN11">
        <v>0</v>
      </c>
      <c r="KO11">
        <v>0</v>
      </c>
      <c r="KP11">
        <v>0</v>
      </c>
      <c r="KQ11">
        <v>9</v>
      </c>
      <c r="KR11">
        <v>0</v>
      </c>
      <c r="KS11">
        <v>0</v>
      </c>
      <c r="KT11">
        <v>0</v>
      </c>
      <c r="KU11">
        <v>1</v>
      </c>
      <c r="KV11">
        <v>0</v>
      </c>
      <c r="KW11">
        <v>0</v>
      </c>
      <c r="KX11">
        <v>0</v>
      </c>
      <c r="KY11">
        <v>0</v>
      </c>
      <c r="KZ11">
        <v>0</v>
      </c>
      <c r="LA11">
        <v>4</v>
      </c>
      <c r="LB11">
        <v>1</v>
      </c>
      <c r="LC11">
        <v>0</v>
      </c>
      <c r="LD11" t="s">
        <v>2300</v>
      </c>
      <c r="LE11" t="s">
        <v>2300</v>
      </c>
      <c r="LF11" t="s">
        <v>2300</v>
      </c>
      <c r="LG11" t="s">
        <v>2300</v>
      </c>
      <c r="LH11" t="s">
        <v>2300</v>
      </c>
      <c r="LI11" t="s">
        <v>2300</v>
      </c>
      <c r="LJ11" t="s">
        <v>2300</v>
      </c>
      <c r="LK11" t="s">
        <v>2300</v>
      </c>
      <c r="LL11" t="s">
        <v>2300</v>
      </c>
      <c r="LM11" t="s">
        <v>2300</v>
      </c>
      <c r="LN11" t="s">
        <v>2300</v>
      </c>
      <c r="LO11" t="s">
        <v>2300</v>
      </c>
      <c r="LP11" t="s">
        <v>2300</v>
      </c>
      <c r="LQ11" t="s">
        <v>2300</v>
      </c>
      <c r="LR11" t="s">
        <v>2300</v>
      </c>
    </row>
    <row r="12" spans="1:330">
      <c r="A12" t="s">
        <v>545</v>
      </c>
      <c r="B12" s="1">
        <v>44197</v>
      </c>
      <c r="C12" s="1">
        <v>44197</v>
      </c>
      <c r="D12">
        <v>0</v>
      </c>
      <c r="E12" t="s">
        <v>2300</v>
      </c>
      <c r="F12" t="s">
        <v>2300</v>
      </c>
      <c r="G12" t="s">
        <v>2300</v>
      </c>
      <c r="H12" t="s">
        <v>2300</v>
      </c>
      <c r="I12" t="s">
        <v>2300</v>
      </c>
      <c r="J12" t="s">
        <v>2300</v>
      </c>
      <c r="K12" t="s">
        <v>2300</v>
      </c>
      <c r="L12" t="s">
        <v>2300</v>
      </c>
      <c r="M12" t="s">
        <v>2300</v>
      </c>
      <c r="N12" t="s">
        <v>2300</v>
      </c>
      <c r="O12" t="s">
        <v>2300</v>
      </c>
      <c r="P12" t="s">
        <v>2300</v>
      </c>
      <c r="Q12" t="s">
        <v>2300</v>
      </c>
      <c r="R12" t="s">
        <v>2300</v>
      </c>
      <c r="S12" t="s">
        <v>2300</v>
      </c>
      <c r="T12" t="s">
        <v>2300</v>
      </c>
      <c r="U12" t="s">
        <v>2300</v>
      </c>
      <c r="V12" t="s">
        <v>2300</v>
      </c>
      <c r="W12" t="s">
        <v>2300</v>
      </c>
      <c r="X12" t="s">
        <v>2300</v>
      </c>
      <c r="Y12" t="s">
        <v>2300</v>
      </c>
      <c r="Z12" t="s">
        <v>2300</v>
      </c>
      <c r="AA12" t="s">
        <v>2300</v>
      </c>
      <c r="AB12" t="s">
        <v>2300</v>
      </c>
      <c r="AC12" t="s">
        <v>2300</v>
      </c>
      <c r="AD12" t="s">
        <v>2300</v>
      </c>
      <c r="AE12" t="s">
        <v>2300</v>
      </c>
      <c r="AF12" t="s">
        <v>2300</v>
      </c>
      <c r="AG12" t="s">
        <v>2300</v>
      </c>
      <c r="AH12" t="s">
        <v>2300</v>
      </c>
      <c r="AI12" t="s">
        <v>2300</v>
      </c>
      <c r="AJ12" t="s">
        <v>2300</v>
      </c>
      <c r="AK12" t="s">
        <v>2300</v>
      </c>
      <c r="AL12" t="s">
        <v>2300</v>
      </c>
      <c r="AM12" t="s">
        <v>2300</v>
      </c>
      <c r="AN12" t="s">
        <v>2300</v>
      </c>
      <c r="AO12" t="s">
        <v>2300</v>
      </c>
      <c r="AP12" t="s">
        <v>2300</v>
      </c>
      <c r="AQ12" t="s">
        <v>2300</v>
      </c>
      <c r="AR12" t="s">
        <v>2300</v>
      </c>
      <c r="AS12" t="s">
        <v>2300</v>
      </c>
      <c r="AT12" t="s">
        <v>2300</v>
      </c>
      <c r="AU12" t="s">
        <v>2300</v>
      </c>
      <c r="AV12" t="s">
        <v>2300</v>
      </c>
      <c r="AW12" t="s">
        <v>2300</v>
      </c>
      <c r="AX12" t="s">
        <v>2300</v>
      </c>
      <c r="AY12" t="s">
        <v>2300</v>
      </c>
      <c r="AZ12" t="s">
        <v>2300</v>
      </c>
      <c r="BA12" t="s">
        <v>2300</v>
      </c>
      <c r="BB12" t="s">
        <v>2300</v>
      </c>
      <c r="BC12" t="s">
        <v>2300</v>
      </c>
      <c r="BD12" t="s">
        <v>2300</v>
      </c>
      <c r="BE12" t="s">
        <v>2300</v>
      </c>
      <c r="BF12" t="s">
        <v>2300</v>
      </c>
      <c r="BG12" t="s">
        <v>2300</v>
      </c>
      <c r="BH12" t="s">
        <v>2300</v>
      </c>
      <c r="BI12" t="s">
        <v>2300</v>
      </c>
      <c r="BJ12" t="s">
        <v>2300</v>
      </c>
      <c r="BK12" t="s">
        <v>2300</v>
      </c>
      <c r="BL12" t="s">
        <v>2300</v>
      </c>
      <c r="BM12" t="s">
        <v>2300</v>
      </c>
      <c r="BN12" t="s">
        <v>2300</v>
      </c>
      <c r="BO12" t="s">
        <v>2300</v>
      </c>
      <c r="BP12" t="s">
        <v>2300</v>
      </c>
      <c r="BQ12" t="s">
        <v>2300</v>
      </c>
      <c r="BR12" t="s">
        <v>2300</v>
      </c>
      <c r="BS12" t="s">
        <v>2300</v>
      </c>
      <c r="BT12" t="s">
        <v>2300</v>
      </c>
      <c r="BU12" t="s">
        <v>2300</v>
      </c>
      <c r="BV12" t="s">
        <v>2300</v>
      </c>
      <c r="BW12" t="s">
        <v>2300</v>
      </c>
      <c r="BX12" t="s">
        <v>2300</v>
      </c>
      <c r="BY12" t="s">
        <v>2300</v>
      </c>
      <c r="BZ12" t="s">
        <v>2300</v>
      </c>
      <c r="CA12" t="s">
        <v>2300</v>
      </c>
      <c r="CB12" t="s">
        <v>2300</v>
      </c>
      <c r="CC12" t="s">
        <v>2300</v>
      </c>
      <c r="CD12" t="s">
        <v>2300</v>
      </c>
      <c r="CE12" t="s">
        <v>2300</v>
      </c>
      <c r="CF12" t="s">
        <v>2300</v>
      </c>
      <c r="CG12" t="s">
        <v>2300</v>
      </c>
      <c r="CH12" t="s">
        <v>2300</v>
      </c>
      <c r="CI12" t="s">
        <v>2300</v>
      </c>
      <c r="CJ12" t="s">
        <v>2300</v>
      </c>
      <c r="CK12" t="s">
        <v>2300</v>
      </c>
      <c r="CL12" t="s">
        <v>2300</v>
      </c>
      <c r="CM12" t="s">
        <v>2300</v>
      </c>
      <c r="CN12" t="s">
        <v>2300</v>
      </c>
      <c r="CO12" t="s">
        <v>2300</v>
      </c>
      <c r="CP12" t="s">
        <v>2300</v>
      </c>
      <c r="CQ12" t="s">
        <v>2300</v>
      </c>
      <c r="CR12" t="s">
        <v>2300</v>
      </c>
      <c r="CS12" t="s">
        <v>2300</v>
      </c>
      <c r="CT12" t="s">
        <v>2300</v>
      </c>
      <c r="CU12" t="s">
        <v>2300</v>
      </c>
      <c r="CV12" t="s">
        <v>2300</v>
      </c>
      <c r="CW12" t="s">
        <v>2300</v>
      </c>
      <c r="CX12" t="s">
        <v>2300</v>
      </c>
      <c r="CY12" t="s">
        <v>2300</v>
      </c>
      <c r="CZ12" t="s">
        <v>2300</v>
      </c>
      <c r="DA12" t="s">
        <v>2300</v>
      </c>
      <c r="DB12" t="s">
        <v>2300</v>
      </c>
      <c r="DC12" t="s">
        <v>2300</v>
      </c>
      <c r="DD12" t="s">
        <v>2300</v>
      </c>
      <c r="DE12" t="s">
        <v>2300</v>
      </c>
      <c r="DF12" t="s">
        <v>2300</v>
      </c>
      <c r="DG12" t="s">
        <v>2300</v>
      </c>
      <c r="DH12" t="s">
        <v>2300</v>
      </c>
      <c r="DI12" t="s">
        <v>2300</v>
      </c>
      <c r="DJ12" t="s">
        <v>2300</v>
      </c>
      <c r="DK12" t="s">
        <v>2300</v>
      </c>
      <c r="DL12" t="s">
        <v>2300</v>
      </c>
      <c r="DM12" t="s">
        <v>2300</v>
      </c>
      <c r="DN12" t="s">
        <v>2300</v>
      </c>
      <c r="DO12" t="s">
        <v>2300</v>
      </c>
      <c r="DP12" t="s">
        <v>2300</v>
      </c>
      <c r="DQ12" t="s">
        <v>2300</v>
      </c>
      <c r="DR12" t="s">
        <v>2300</v>
      </c>
      <c r="DS12" t="s">
        <v>2300</v>
      </c>
      <c r="DT12" t="s">
        <v>2300</v>
      </c>
      <c r="DU12" t="s">
        <v>2300</v>
      </c>
      <c r="DV12" t="s">
        <v>2300</v>
      </c>
      <c r="DW12" t="s">
        <v>2300</v>
      </c>
      <c r="DX12" t="s">
        <v>2300</v>
      </c>
      <c r="DY12" t="s">
        <v>2300</v>
      </c>
      <c r="DZ12" t="s">
        <v>2300</v>
      </c>
      <c r="EA12" t="s">
        <v>2300</v>
      </c>
      <c r="EB12" t="s">
        <v>2300</v>
      </c>
      <c r="EC12" t="s">
        <v>2300</v>
      </c>
      <c r="ED12" t="s">
        <v>2300</v>
      </c>
      <c r="EE12" t="s">
        <v>2300</v>
      </c>
      <c r="EF12" t="s">
        <v>2300</v>
      </c>
      <c r="EG12" t="s">
        <v>2300</v>
      </c>
      <c r="EH12" t="s">
        <v>2300</v>
      </c>
      <c r="EI12" t="s">
        <v>2300</v>
      </c>
      <c r="EJ12" t="s">
        <v>2300</v>
      </c>
      <c r="EK12" t="s">
        <v>2300</v>
      </c>
      <c r="EL12" t="s">
        <v>2300</v>
      </c>
      <c r="EM12" t="s">
        <v>2300</v>
      </c>
      <c r="EN12" t="s">
        <v>2300</v>
      </c>
      <c r="EO12" t="s">
        <v>2300</v>
      </c>
      <c r="EP12" t="s">
        <v>2300</v>
      </c>
      <c r="EQ12" t="s">
        <v>2300</v>
      </c>
      <c r="ER12" t="s">
        <v>2300</v>
      </c>
      <c r="ES12" t="s">
        <v>2300</v>
      </c>
      <c r="ET12" t="s">
        <v>2300</v>
      </c>
      <c r="EU12" t="s">
        <v>2300</v>
      </c>
      <c r="EV12" t="s">
        <v>2300</v>
      </c>
      <c r="EW12" t="s">
        <v>2300</v>
      </c>
      <c r="EX12" t="s">
        <v>2300</v>
      </c>
      <c r="EY12" t="s">
        <v>2300</v>
      </c>
      <c r="EZ12" t="s">
        <v>2300</v>
      </c>
      <c r="FA12" t="s">
        <v>2300</v>
      </c>
      <c r="FB12" t="s">
        <v>2300</v>
      </c>
      <c r="FC12" t="s">
        <v>2300</v>
      </c>
      <c r="FD12" t="s">
        <v>2300</v>
      </c>
      <c r="FE12" t="s">
        <v>2300</v>
      </c>
      <c r="FF12" t="s">
        <v>2300</v>
      </c>
      <c r="FG12" t="s">
        <v>2300</v>
      </c>
      <c r="FH12" t="s">
        <v>2300</v>
      </c>
      <c r="FI12" t="s">
        <v>2300</v>
      </c>
      <c r="FJ12" t="s">
        <v>2300</v>
      </c>
      <c r="FK12" t="s">
        <v>2300</v>
      </c>
      <c r="FL12" t="s">
        <v>2300</v>
      </c>
      <c r="FM12" t="s">
        <v>2300</v>
      </c>
      <c r="FN12" t="s">
        <v>2300</v>
      </c>
      <c r="FO12" t="s">
        <v>2300</v>
      </c>
      <c r="FP12" t="s">
        <v>2300</v>
      </c>
      <c r="FQ12" t="s">
        <v>2300</v>
      </c>
      <c r="FR12" t="s">
        <v>2300</v>
      </c>
      <c r="FS12" t="s">
        <v>2300</v>
      </c>
      <c r="FT12" t="s">
        <v>2300</v>
      </c>
      <c r="FU12" t="s">
        <v>2300</v>
      </c>
      <c r="FV12" t="s">
        <v>2300</v>
      </c>
      <c r="FW12" t="s">
        <v>2300</v>
      </c>
      <c r="FX12" t="s">
        <v>2300</v>
      </c>
      <c r="FY12" t="s">
        <v>2300</v>
      </c>
      <c r="FZ12" t="s">
        <v>2300</v>
      </c>
      <c r="GA12" t="s">
        <v>2300</v>
      </c>
      <c r="GB12" t="s">
        <v>2300</v>
      </c>
      <c r="GC12" t="s">
        <v>2300</v>
      </c>
      <c r="GD12" t="s">
        <v>2300</v>
      </c>
      <c r="GE12" t="s">
        <v>2300</v>
      </c>
      <c r="GF12" t="s">
        <v>2300</v>
      </c>
      <c r="GG12" t="s">
        <v>2300</v>
      </c>
      <c r="GH12" t="s">
        <v>2300</v>
      </c>
      <c r="GI12" t="s">
        <v>2300</v>
      </c>
      <c r="GJ12" t="s">
        <v>2300</v>
      </c>
      <c r="GK12" t="s">
        <v>2300</v>
      </c>
      <c r="GL12" t="s">
        <v>2300</v>
      </c>
      <c r="GM12" t="s">
        <v>2300</v>
      </c>
      <c r="GN12" t="s">
        <v>2300</v>
      </c>
      <c r="GO12" t="s">
        <v>2300</v>
      </c>
      <c r="GP12" t="s">
        <v>2300</v>
      </c>
      <c r="GQ12" t="s">
        <v>2300</v>
      </c>
      <c r="GR12" t="s">
        <v>2300</v>
      </c>
      <c r="GS12" t="s">
        <v>2300</v>
      </c>
      <c r="GT12" t="s">
        <v>2300</v>
      </c>
      <c r="GU12" t="s">
        <v>2300</v>
      </c>
      <c r="GV12" t="s">
        <v>2300</v>
      </c>
      <c r="GW12" t="s">
        <v>2300</v>
      </c>
      <c r="GX12" t="s">
        <v>2300</v>
      </c>
      <c r="GY12" t="s">
        <v>2300</v>
      </c>
      <c r="GZ12" t="s">
        <v>2300</v>
      </c>
      <c r="HA12" t="s">
        <v>2300</v>
      </c>
      <c r="HB12" t="s">
        <v>2300</v>
      </c>
      <c r="HC12" t="s">
        <v>2300</v>
      </c>
      <c r="HD12" t="s">
        <v>2300</v>
      </c>
      <c r="HE12" t="s">
        <v>2300</v>
      </c>
      <c r="HF12" t="s">
        <v>2300</v>
      </c>
      <c r="HG12" t="s">
        <v>2300</v>
      </c>
      <c r="HH12" t="s">
        <v>2300</v>
      </c>
      <c r="HI12" t="s">
        <v>2300</v>
      </c>
      <c r="HJ12" t="s">
        <v>2300</v>
      </c>
      <c r="HK12" t="s">
        <v>2300</v>
      </c>
      <c r="HL12" t="s">
        <v>2300</v>
      </c>
      <c r="HM12" t="s">
        <v>2300</v>
      </c>
      <c r="HN12" t="s">
        <v>2300</v>
      </c>
      <c r="HO12" t="s">
        <v>2300</v>
      </c>
      <c r="HP12" t="s">
        <v>2300</v>
      </c>
      <c r="HQ12" t="s">
        <v>2300</v>
      </c>
      <c r="HR12" t="s">
        <v>2300</v>
      </c>
      <c r="HS12" t="s">
        <v>2300</v>
      </c>
      <c r="HT12" t="s">
        <v>2300</v>
      </c>
      <c r="HU12" t="s">
        <v>2300</v>
      </c>
      <c r="HV12" t="s">
        <v>2300</v>
      </c>
      <c r="HW12" t="s">
        <v>2300</v>
      </c>
      <c r="HX12" t="s">
        <v>2300</v>
      </c>
      <c r="HY12" t="s">
        <v>2300</v>
      </c>
      <c r="HZ12" t="s">
        <v>2300</v>
      </c>
      <c r="IA12" t="s">
        <v>2300</v>
      </c>
      <c r="IB12" t="s">
        <v>2300</v>
      </c>
      <c r="IC12" t="s">
        <v>2300</v>
      </c>
      <c r="ID12" t="s">
        <v>2300</v>
      </c>
      <c r="IE12" t="s">
        <v>2300</v>
      </c>
      <c r="IF12" t="s">
        <v>2300</v>
      </c>
      <c r="IG12" t="s">
        <v>2300</v>
      </c>
      <c r="IH12" t="s">
        <v>2300</v>
      </c>
      <c r="II12" t="s">
        <v>2300</v>
      </c>
      <c r="IJ12" t="s">
        <v>2300</v>
      </c>
      <c r="IK12" t="s">
        <v>2300</v>
      </c>
      <c r="IL12" t="s">
        <v>2300</v>
      </c>
      <c r="IM12" t="s">
        <v>2300</v>
      </c>
      <c r="IN12" t="s">
        <v>2300</v>
      </c>
      <c r="IO12" t="s">
        <v>2300</v>
      </c>
      <c r="IP12" t="s">
        <v>2300</v>
      </c>
      <c r="IQ12" t="s">
        <v>2300</v>
      </c>
      <c r="IR12" t="s">
        <v>2300</v>
      </c>
      <c r="IS12" t="s">
        <v>2300</v>
      </c>
      <c r="IT12" t="s">
        <v>2300</v>
      </c>
      <c r="IU12" t="s">
        <v>2300</v>
      </c>
      <c r="IV12" t="s">
        <v>2300</v>
      </c>
      <c r="IW12" t="s">
        <v>2300</v>
      </c>
      <c r="IX12" t="s">
        <v>2300</v>
      </c>
      <c r="IY12" t="s">
        <v>2300</v>
      </c>
      <c r="IZ12" t="s">
        <v>2300</v>
      </c>
      <c r="JA12" t="s">
        <v>2300</v>
      </c>
      <c r="JB12" t="s">
        <v>2300</v>
      </c>
      <c r="JC12" t="s">
        <v>2300</v>
      </c>
      <c r="JD12" t="s">
        <v>2300</v>
      </c>
      <c r="JE12" t="s">
        <v>2300</v>
      </c>
      <c r="JF12" t="s">
        <v>2300</v>
      </c>
      <c r="JG12" t="s">
        <v>2300</v>
      </c>
      <c r="JH12" t="s">
        <v>2300</v>
      </c>
      <c r="JI12" t="s">
        <v>2300</v>
      </c>
      <c r="JJ12" t="s">
        <v>2300</v>
      </c>
      <c r="JK12" t="s">
        <v>2300</v>
      </c>
      <c r="JL12" t="s">
        <v>2300</v>
      </c>
      <c r="JM12" t="s">
        <v>2300</v>
      </c>
      <c r="JN12" t="s">
        <v>2300</v>
      </c>
      <c r="JO12" t="s">
        <v>2300</v>
      </c>
      <c r="JP12" t="s">
        <v>2300</v>
      </c>
      <c r="JQ12" t="s">
        <v>2300</v>
      </c>
      <c r="JR12" t="s">
        <v>2300</v>
      </c>
      <c r="JS12" t="s">
        <v>2300</v>
      </c>
      <c r="JT12" t="s">
        <v>2300</v>
      </c>
      <c r="JU12" t="s">
        <v>2300</v>
      </c>
      <c r="JV12" t="s">
        <v>2300</v>
      </c>
      <c r="JW12" t="s">
        <v>2300</v>
      </c>
      <c r="JX12" t="s">
        <v>2300</v>
      </c>
      <c r="JY12" t="s">
        <v>2300</v>
      </c>
      <c r="JZ12" t="s">
        <v>2300</v>
      </c>
      <c r="KA12" t="s">
        <v>2300</v>
      </c>
      <c r="KB12" t="s">
        <v>2300</v>
      </c>
      <c r="KC12" t="s">
        <v>2300</v>
      </c>
      <c r="KD12" t="s">
        <v>2300</v>
      </c>
      <c r="KE12" t="s">
        <v>2300</v>
      </c>
      <c r="KF12" t="s">
        <v>2300</v>
      </c>
      <c r="KG12" t="s">
        <v>2300</v>
      </c>
      <c r="KH12" t="s">
        <v>2300</v>
      </c>
      <c r="KI12" t="s">
        <v>2300</v>
      </c>
      <c r="KJ12" t="s">
        <v>2300</v>
      </c>
      <c r="KK12" t="s">
        <v>2300</v>
      </c>
      <c r="KL12" t="s">
        <v>2300</v>
      </c>
      <c r="KM12" t="s">
        <v>2300</v>
      </c>
      <c r="KN12" t="s">
        <v>2300</v>
      </c>
      <c r="KO12" t="s">
        <v>2300</v>
      </c>
      <c r="KP12" t="s">
        <v>2300</v>
      </c>
      <c r="KQ12" t="s">
        <v>2300</v>
      </c>
      <c r="KR12" t="s">
        <v>2300</v>
      </c>
      <c r="KS12" t="s">
        <v>2300</v>
      </c>
      <c r="KT12" t="s">
        <v>2300</v>
      </c>
      <c r="KU12" t="s">
        <v>2300</v>
      </c>
      <c r="KV12" t="s">
        <v>2300</v>
      </c>
      <c r="KW12" t="s">
        <v>2300</v>
      </c>
      <c r="KX12" t="s">
        <v>2300</v>
      </c>
      <c r="KY12" t="s">
        <v>2300</v>
      </c>
      <c r="KZ12" t="s">
        <v>2300</v>
      </c>
      <c r="LA12" t="s">
        <v>2300</v>
      </c>
      <c r="LB12" t="s">
        <v>2300</v>
      </c>
      <c r="LC12" t="s">
        <v>2300</v>
      </c>
      <c r="LD12" t="s">
        <v>2300</v>
      </c>
      <c r="LE12" t="s">
        <v>2300</v>
      </c>
      <c r="LF12" t="s">
        <v>2300</v>
      </c>
      <c r="LG12" t="s">
        <v>2300</v>
      </c>
      <c r="LH12" t="s">
        <v>2300</v>
      </c>
      <c r="LI12" t="s">
        <v>2300</v>
      </c>
      <c r="LJ12" t="s">
        <v>2300</v>
      </c>
      <c r="LK12" t="s">
        <v>2300</v>
      </c>
      <c r="LL12" t="s">
        <v>2300</v>
      </c>
      <c r="LM12" t="s">
        <v>2300</v>
      </c>
      <c r="LN12" t="s">
        <v>2300</v>
      </c>
      <c r="LO12" t="s">
        <v>2300</v>
      </c>
      <c r="LP12" t="s">
        <v>2300</v>
      </c>
      <c r="LQ12" t="s">
        <v>2300</v>
      </c>
      <c r="LR12" t="s">
        <v>2300</v>
      </c>
    </row>
    <row r="13" spans="1:330">
      <c r="A13" t="s">
        <v>547</v>
      </c>
      <c r="B13" s="1">
        <v>44013</v>
      </c>
      <c r="C13" s="1">
        <v>44197</v>
      </c>
      <c r="D13">
        <v>1</v>
      </c>
      <c r="E13">
        <v>1</v>
      </c>
      <c r="F13">
        <v>1</v>
      </c>
      <c r="G13">
        <v>0</v>
      </c>
      <c r="H13">
        <v>0</v>
      </c>
      <c r="I13">
        <v>1</v>
      </c>
      <c r="J13">
        <v>0</v>
      </c>
      <c r="K13">
        <v>1</v>
      </c>
      <c r="L13">
        <v>0</v>
      </c>
      <c r="M13" t="s">
        <v>2300</v>
      </c>
      <c r="N13" t="s">
        <v>2300</v>
      </c>
      <c r="O13" t="s">
        <v>2300</v>
      </c>
      <c r="P13" t="s">
        <v>2300</v>
      </c>
      <c r="Q13" t="s">
        <v>2300</v>
      </c>
      <c r="R13" t="s">
        <v>2300</v>
      </c>
      <c r="S13" t="s">
        <v>2300</v>
      </c>
      <c r="T13" t="s">
        <v>2300</v>
      </c>
      <c r="U13" t="s">
        <v>2300</v>
      </c>
      <c r="V13" t="s">
        <v>2300</v>
      </c>
      <c r="W13" t="s">
        <v>2300</v>
      </c>
      <c r="X13">
        <v>1</v>
      </c>
      <c r="Y13">
        <v>0</v>
      </c>
      <c r="Z13">
        <v>1</v>
      </c>
      <c r="AA13">
        <v>0</v>
      </c>
      <c r="AB13">
        <v>1</v>
      </c>
      <c r="AC13">
        <v>0</v>
      </c>
      <c r="AD13">
        <v>1</v>
      </c>
      <c r="AE13">
        <v>1</v>
      </c>
      <c r="AF13">
        <v>0</v>
      </c>
      <c r="AG13">
        <v>0</v>
      </c>
      <c r="AH13">
        <v>0</v>
      </c>
      <c r="AI13">
        <v>0</v>
      </c>
      <c r="AJ13">
        <v>0</v>
      </c>
      <c r="AK13">
        <v>0</v>
      </c>
      <c r="AL13">
        <v>0</v>
      </c>
      <c r="AM13">
        <v>0</v>
      </c>
      <c r="AN13">
        <v>0</v>
      </c>
      <c r="AO13">
        <v>0</v>
      </c>
      <c r="AP13">
        <v>0</v>
      </c>
      <c r="AQ13">
        <v>0</v>
      </c>
      <c r="AR13">
        <v>1</v>
      </c>
      <c r="AS13">
        <v>0</v>
      </c>
      <c r="AT13">
        <v>1</v>
      </c>
      <c r="AU13">
        <v>0</v>
      </c>
      <c r="AV13">
        <v>1</v>
      </c>
      <c r="AW13">
        <v>1</v>
      </c>
      <c r="AX13">
        <v>0</v>
      </c>
      <c r="AY13">
        <v>0</v>
      </c>
      <c r="AZ13">
        <v>0</v>
      </c>
      <c r="BA13">
        <v>0</v>
      </c>
      <c r="BB13">
        <v>1</v>
      </c>
      <c r="BC13">
        <v>1</v>
      </c>
      <c r="BD13">
        <v>0</v>
      </c>
      <c r="BE13">
        <v>0</v>
      </c>
      <c r="BF13">
        <v>0</v>
      </c>
      <c r="BG13">
        <v>1</v>
      </c>
      <c r="BH13">
        <v>1</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1</v>
      </c>
      <c r="CD13">
        <v>0</v>
      </c>
      <c r="CE13">
        <v>0</v>
      </c>
      <c r="CF13">
        <v>0</v>
      </c>
      <c r="CG13">
        <v>0</v>
      </c>
      <c r="CH13">
        <v>1</v>
      </c>
      <c r="CI13">
        <v>1</v>
      </c>
      <c r="CJ13">
        <v>1</v>
      </c>
      <c r="CK13">
        <v>0</v>
      </c>
      <c r="CL13">
        <v>1</v>
      </c>
      <c r="CM13">
        <v>0</v>
      </c>
      <c r="CN13">
        <v>0</v>
      </c>
      <c r="CO13">
        <v>0</v>
      </c>
      <c r="CP13">
        <v>0</v>
      </c>
      <c r="CQ13">
        <v>0</v>
      </c>
      <c r="CR13">
        <v>0</v>
      </c>
      <c r="CS13">
        <v>0</v>
      </c>
      <c r="CT13">
        <v>0</v>
      </c>
      <c r="CU13">
        <v>0</v>
      </c>
      <c r="CV13">
        <v>0</v>
      </c>
      <c r="CW13">
        <v>0</v>
      </c>
      <c r="CX13">
        <v>1</v>
      </c>
      <c r="CY13">
        <v>0</v>
      </c>
      <c r="CZ13">
        <v>0</v>
      </c>
      <c r="DA13">
        <v>1</v>
      </c>
      <c r="DB13">
        <v>0</v>
      </c>
      <c r="DC13">
        <v>0</v>
      </c>
      <c r="DD13">
        <v>0</v>
      </c>
      <c r="DE13">
        <v>1</v>
      </c>
      <c r="DF13">
        <v>0</v>
      </c>
      <c r="DG13">
        <v>1</v>
      </c>
      <c r="DH13">
        <v>0</v>
      </c>
      <c r="DI13">
        <v>0</v>
      </c>
      <c r="DJ13">
        <v>0</v>
      </c>
      <c r="DK13">
        <v>0</v>
      </c>
      <c r="DL13">
        <v>0</v>
      </c>
      <c r="DM13">
        <v>0</v>
      </c>
      <c r="DN13">
        <v>0</v>
      </c>
      <c r="DO13">
        <v>0</v>
      </c>
      <c r="DP13">
        <v>1</v>
      </c>
      <c r="DQ13">
        <v>1</v>
      </c>
      <c r="DR13">
        <v>0</v>
      </c>
      <c r="DS13">
        <v>1</v>
      </c>
      <c r="DT13">
        <v>1</v>
      </c>
      <c r="DU13">
        <v>0</v>
      </c>
      <c r="DV13">
        <v>0</v>
      </c>
      <c r="DW13">
        <v>0</v>
      </c>
      <c r="DX13">
        <v>0</v>
      </c>
      <c r="DY13">
        <v>1</v>
      </c>
      <c r="DZ13">
        <v>1</v>
      </c>
      <c r="EA13">
        <v>1</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1</v>
      </c>
      <c r="FH13">
        <v>0</v>
      </c>
      <c r="FI13">
        <v>0</v>
      </c>
      <c r="FJ13">
        <v>0</v>
      </c>
      <c r="FK13">
        <v>0</v>
      </c>
      <c r="FL13">
        <v>0</v>
      </c>
      <c r="FM13">
        <v>0</v>
      </c>
      <c r="FN13">
        <v>0</v>
      </c>
      <c r="FO13">
        <v>1</v>
      </c>
      <c r="FP13">
        <v>1</v>
      </c>
      <c r="FQ13">
        <v>0</v>
      </c>
      <c r="FR13">
        <v>0</v>
      </c>
      <c r="FS13">
        <v>0</v>
      </c>
      <c r="FT13">
        <v>0</v>
      </c>
      <c r="FU13">
        <v>0</v>
      </c>
      <c r="FV13">
        <v>0</v>
      </c>
      <c r="FW13">
        <v>0</v>
      </c>
      <c r="FX13">
        <v>0</v>
      </c>
      <c r="FY13">
        <v>0</v>
      </c>
      <c r="FZ13">
        <v>0</v>
      </c>
      <c r="GA13">
        <v>1</v>
      </c>
      <c r="GB13">
        <v>0</v>
      </c>
      <c r="GC13">
        <v>1</v>
      </c>
      <c r="GD13">
        <v>0</v>
      </c>
      <c r="GE13">
        <v>1</v>
      </c>
      <c r="GF13">
        <v>0</v>
      </c>
      <c r="GG13">
        <v>0</v>
      </c>
      <c r="GH13">
        <v>0</v>
      </c>
      <c r="GI13">
        <v>0</v>
      </c>
      <c r="GJ13">
        <v>0</v>
      </c>
      <c r="GK13">
        <v>0</v>
      </c>
      <c r="GL13">
        <v>0</v>
      </c>
      <c r="GM13">
        <v>0</v>
      </c>
      <c r="GN13">
        <v>0</v>
      </c>
      <c r="GO13">
        <v>0</v>
      </c>
      <c r="GP13">
        <v>0</v>
      </c>
      <c r="GQ13">
        <v>0</v>
      </c>
      <c r="GR13">
        <v>0</v>
      </c>
      <c r="GS13">
        <v>0</v>
      </c>
      <c r="GT13">
        <v>0</v>
      </c>
      <c r="GU13">
        <v>1</v>
      </c>
      <c r="GV13">
        <v>0</v>
      </c>
      <c r="GW13">
        <v>0</v>
      </c>
      <c r="GX13">
        <v>0</v>
      </c>
      <c r="GY13">
        <v>0</v>
      </c>
      <c r="GZ13">
        <v>0</v>
      </c>
      <c r="HA13">
        <v>0</v>
      </c>
      <c r="HB13">
        <v>1</v>
      </c>
      <c r="HC13">
        <v>0</v>
      </c>
      <c r="HD13">
        <v>1</v>
      </c>
      <c r="HE13">
        <v>0</v>
      </c>
      <c r="HF13">
        <v>0</v>
      </c>
      <c r="HG13">
        <v>0</v>
      </c>
      <c r="HH13">
        <v>1</v>
      </c>
      <c r="HI13">
        <v>0</v>
      </c>
      <c r="HJ13">
        <v>0</v>
      </c>
      <c r="HK13">
        <v>0</v>
      </c>
      <c r="HL13">
        <v>0</v>
      </c>
      <c r="HM13">
        <v>0</v>
      </c>
      <c r="HN13">
        <v>0</v>
      </c>
      <c r="HO13">
        <v>1</v>
      </c>
      <c r="HP13">
        <v>0</v>
      </c>
      <c r="HQ13">
        <v>1</v>
      </c>
      <c r="HR13">
        <v>1</v>
      </c>
      <c r="HS13">
        <v>0</v>
      </c>
      <c r="HT13">
        <v>0</v>
      </c>
      <c r="HU13">
        <v>1</v>
      </c>
      <c r="HV13">
        <v>0</v>
      </c>
      <c r="HW13">
        <v>0</v>
      </c>
      <c r="HX13">
        <v>0</v>
      </c>
      <c r="HY13">
        <v>0</v>
      </c>
      <c r="HZ13">
        <v>0</v>
      </c>
      <c r="IA13">
        <v>0</v>
      </c>
      <c r="IB13">
        <v>1</v>
      </c>
      <c r="IC13">
        <v>1</v>
      </c>
      <c r="ID13">
        <v>0</v>
      </c>
      <c r="IE13">
        <v>1</v>
      </c>
      <c r="IF13">
        <v>1</v>
      </c>
      <c r="IG13">
        <v>1</v>
      </c>
      <c r="IH13">
        <v>0</v>
      </c>
      <c r="II13">
        <v>1</v>
      </c>
      <c r="IJ13">
        <v>0</v>
      </c>
      <c r="IK13">
        <v>0</v>
      </c>
      <c r="IL13">
        <v>0</v>
      </c>
      <c r="IM13">
        <v>0</v>
      </c>
      <c r="IN13">
        <v>0</v>
      </c>
      <c r="IO13">
        <v>0</v>
      </c>
      <c r="IP13">
        <v>0</v>
      </c>
      <c r="IQ13">
        <v>1</v>
      </c>
      <c r="IR13">
        <v>1</v>
      </c>
      <c r="IS13">
        <v>0</v>
      </c>
      <c r="IT13">
        <v>0</v>
      </c>
      <c r="IU13">
        <v>1</v>
      </c>
      <c r="IV13">
        <v>0</v>
      </c>
      <c r="IW13">
        <v>0</v>
      </c>
      <c r="IX13">
        <v>0</v>
      </c>
      <c r="IY13">
        <v>0</v>
      </c>
      <c r="IZ13">
        <v>0</v>
      </c>
      <c r="JA13">
        <v>0</v>
      </c>
      <c r="JB13">
        <v>1</v>
      </c>
      <c r="JC13">
        <v>8</v>
      </c>
      <c r="JD13">
        <v>0</v>
      </c>
      <c r="JE13">
        <v>0</v>
      </c>
      <c r="JF13">
        <v>1</v>
      </c>
      <c r="JG13">
        <v>0</v>
      </c>
      <c r="JH13" t="s">
        <v>2300</v>
      </c>
      <c r="JI13" t="s">
        <v>2300</v>
      </c>
      <c r="JJ13">
        <v>1</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1</v>
      </c>
      <c r="KQ13">
        <v>0</v>
      </c>
      <c r="KR13">
        <v>0</v>
      </c>
      <c r="KS13">
        <v>1</v>
      </c>
      <c r="KT13">
        <v>0</v>
      </c>
      <c r="KU13">
        <v>0</v>
      </c>
      <c r="KV13">
        <v>0</v>
      </c>
      <c r="KW13">
        <v>0</v>
      </c>
      <c r="KX13">
        <v>0</v>
      </c>
      <c r="KY13">
        <v>0</v>
      </c>
      <c r="KZ13">
        <v>3</v>
      </c>
      <c r="LA13">
        <v>5</v>
      </c>
      <c r="LB13">
        <v>2</v>
      </c>
      <c r="LC13">
        <v>0</v>
      </c>
      <c r="LD13" t="s">
        <v>2300</v>
      </c>
      <c r="LE13" t="s">
        <v>2300</v>
      </c>
      <c r="LF13" t="s">
        <v>2300</v>
      </c>
      <c r="LG13" t="s">
        <v>2300</v>
      </c>
      <c r="LH13" t="s">
        <v>2300</v>
      </c>
      <c r="LI13" t="s">
        <v>2300</v>
      </c>
      <c r="LJ13" t="s">
        <v>2300</v>
      </c>
      <c r="LK13" t="s">
        <v>2300</v>
      </c>
      <c r="LL13" t="s">
        <v>2300</v>
      </c>
      <c r="LM13" t="s">
        <v>2300</v>
      </c>
      <c r="LN13" t="s">
        <v>2300</v>
      </c>
      <c r="LO13" t="s">
        <v>2300</v>
      </c>
      <c r="LP13" t="s">
        <v>2300</v>
      </c>
      <c r="LQ13" t="s">
        <v>2300</v>
      </c>
      <c r="LR13" t="s">
        <v>2300</v>
      </c>
    </row>
    <row r="14" spans="1:330">
      <c r="A14" t="s">
        <v>576</v>
      </c>
      <c r="B14" s="1">
        <v>44197</v>
      </c>
      <c r="C14" s="1">
        <v>44197</v>
      </c>
      <c r="D14">
        <v>1</v>
      </c>
      <c r="E14">
        <v>1</v>
      </c>
      <c r="F14">
        <v>1</v>
      </c>
      <c r="G14">
        <v>0</v>
      </c>
      <c r="H14">
        <v>0</v>
      </c>
      <c r="I14">
        <v>1</v>
      </c>
      <c r="J14">
        <v>0</v>
      </c>
      <c r="K14">
        <v>1</v>
      </c>
      <c r="L14">
        <v>0</v>
      </c>
      <c r="M14" t="s">
        <v>2300</v>
      </c>
      <c r="N14" t="s">
        <v>2300</v>
      </c>
      <c r="O14" t="s">
        <v>2300</v>
      </c>
      <c r="P14" t="s">
        <v>2300</v>
      </c>
      <c r="Q14" t="s">
        <v>2300</v>
      </c>
      <c r="R14" t="s">
        <v>2300</v>
      </c>
      <c r="S14" t="s">
        <v>2300</v>
      </c>
      <c r="T14" t="s">
        <v>2300</v>
      </c>
      <c r="U14" t="s">
        <v>2300</v>
      </c>
      <c r="V14" t="s">
        <v>2300</v>
      </c>
      <c r="W14" t="s">
        <v>2300</v>
      </c>
      <c r="X14">
        <v>1</v>
      </c>
      <c r="Y14">
        <v>1</v>
      </c>
      <c r="Z14">
        <v>0</v>
      </c>
      <c r="AA14">
        <v>1</v>
      </c>
      <c r="AB14">
        <v>0</v>
      </c>
      <c r="AC14">
        <v>0</v>
      </c>
      <c r="AD14">
        <v>1</v>
      </c>
      <c r="AE14">
        <v>0</v>
      </c>
      <c r="AF14">
        <v>0</v>
      </c>
      <c r="AG14">
        <v>0</v>
      </c>
      <c r="AH14">
        <v>0</v>
      </c>
      <c r="AI14">
        <v>1</v>
      </c>
      <c r="AJ14">
        <v>1</v>
      </c>
      <c r="AK14">
        <v>0</v>
      </c>
      <c r="AL14">
        <v>0</v>
      </c>
      <c r="AM14">
        <v>0</v>
      </c>
      <c r="AN14">
        <v>0</v>
      </c>
      <c r="AO14">
        <v>0</v>
      </c>
      <c r="AP14">
        <v>0</v>
      </c>
      <c r="AQ14">
        <v>0</v>
      </c>
      <c r="AR14">
        <v>0</v>
      </c>
      <c r="AS14">
        <v>0</v>
      </c>
      <c r="AT14">
        <v>0</v>
      </c>
      <c r="AU14">
        <v>0</v>
      </c>
      <c r="AV14">
        <v>0</v>
      </c>
      <c r="AW14">
        <v>0</v>
      </c>
      <c r="AX14">
        <v>0</v>
      </c>
      <c r="AY14">
        <v>0</v>
      </c>
      <c r="AZ14">
        <v>1</v>
      </c>
      <c r="BA14">
        <v>1</v>
      </c>
      <c r="BB14">
        <v>1</v>
      </c>
      <c r="BC14">
        <v>1</v>
      </c>
      <c r="BD14">
        <v>1</v>
      </c>
      <c r="BE14">
        <v>0</v>
      </c>
      <c r="BF14">
        <v>0</v>
      </c>
      <c r="BG14">
        <v>2</v>
      </c>
      <c r="BH14">
        <v>1</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1</v>
      </c>
      <c r="CD14">
        <v>0</v>
      </c>
      <c r="CE14">
        <v>0</v>
      </c>
      <c r="CF14">
        <v>0</v>
      </c>
      <c r="CG14">
        <v>0</v>
      </c>
      <c r="CH14">
        <v>1</v>
      </c>
      <c r="CI14">
        <v>1</v>
      </c>
      <c r="CJ14">
        <v>1</v>
      </c>
      <c r="CK14">
        <v>0</v>
      </c>
      <c r="CL14">
        <v>0</v>
      </c>
      <c r="CM14">
        <v>0</v>
      </c>
      <c r="CN14">
        <v>0</v>
      </c>
      <c r="CO14">
        <v>0</v>
      </c>
      <c r="CP14">
        <v>0</v>
      </c>
      <c r="CQ14">
        <v>0</v>
      </c>
      <c r="CR14">
        <v>0</v>
      </c>
      <c r="CS14">
        <v>1</v>
      </c>
      <c r="CT14">
        <v>0</v>
      </c>
      <c r="CU14">
        <v>0</v>
      </c>
      <c r="CV14">
        <v>0</v>
      </c>
      <c r="CW14">
        <v>0</v>
      </c>
      <c r="CX14">
        <v>0</v>
      </c>
      <c r="CY14">
        <v>0</v>
      </c>
      <c r="CZ14">
        <v>0</v>
      </c>
      <c r="DA14">
        <v>0</v>
      </c>
      <c r="DB14">
        <v>0</v>
      </c>
      <c r="DC14">
        <v>0</v>
      </c>
      <c r="DD14">
        <v>0</v>
      </c>
      <c r="DE14">
        <v>0</v>
      </c>
      <c r="DF14">
        <v>0</v>
      </c>
      <c r="DG14">
        <v>1</v>
      </c>
      <c r="DH14">
        <v>0</v>
      </c>
      <c r="DI14">
        <v>0</v>
      </c>
      <c r="DJ14">
        <v>0</v>
      </c>
      <c r="DK14">
        <v>0</v>
      </c>
      <c r="DL14">
        <v>0</v>
      </c>
      <c r="DM14">
        <v>0</v>
      </c>
      <c r="DN14">
        <v>0</v>
      </c>
      <c r="DO14">
        <v>0</v>
      </c>
      <c r="DP14">
        <v>0</v>
      </c>
      <c r="DQ14">
        <v>0</v>
      </c>
      <c r="DR14">
        <v>0</v>
      </c>
      <c r="DS14">
        <v>0</v>
      </c>
      <c r="DT14">
        <v>0</v>
      </c>
      <c r="DU14">
        <v>0</v>
      </c>
      <c r="DV14">
        <v>0</v>
      </c>
      <c r="DW14">
        <v>0</v>
      </c>
      <c r="DX14">
        <v>1</v>
      </c>
      <c r="DY14">
        <v>2</v>
      </c>
      <c r="DZ14">
        <v>0</v>
      </c>
      <c r="EA14" t="s">
        <v>2300</v>
      </c>
      <c r="EB14" t="s">
        <v>2300</v>
      </c>
      <c r="EC14" t="s">
        <v>2300</v>
      </c>
      <c r="ED14" t="s">
        <v>2300</v>
      </c>
      <c r="EE14" t="s">
        <v>2300</v>
      </c>
      <c r="EF14" t="s">
        <v>2300</v>
      </c>
      <c r="EG14" t="s">
        <v>2300</v>
      </c>
      <c r="EH14" t="s">
        <v>2300</v>
      </c>
      <c r="EI14" t="s">
        <v>2300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1</v>
      </c>
      <c r="FN14">
        <v>0</v>
      </c>
      <c r="FO14">
        <v>0</v>
      </c>
      <c r="FP14">
        <v>0</v>
      </c>
      <c r="FQ14">
        <v>0</v>
      </c>
      <c r="FR14">
        <v>1</v>
      </c>
      <c r="FS14">
        <v>1</v>
      </c>
      <c r="FT14">
        <v>0</v>
      </c>
      <c r="FU14">
        <v>1</v>
      </c>
      <c r="FV14">
        <v>0</v>
      </c>
      <c r="FW14">
        <v>0</v>
      </c>
      <c r="FX14">
        <v>0</v>
      </c>
      <c r="FY14">
        <v>0</v>
      </c>
      <c r="FZ14">
        <v>0</v>
      </c>
      <c r="GA14">
        <v>1</v>
      </c>
      <c r="GB14">
        <v>0</v>
      </c>
      <c r="GC14">
        <v>0</v>
      </c>
      <c r="GD14">
        <v>0</v>
      </c>
      <c r="GE14">
        <v>0</v>
      </c>
      <c r="GF14">
        <v>0</v>
      </c>
      <c r="GG14">
        <v>0</v>
      </c>
      <c r="GH14">
        <v>0</v>
      </c>
      <c r="GI14">
        <v>0</v>
      </c>
      <c r="GJ14">
        <v>0</v>
      </c>
      <c r="GK14">
        <v>0</v>
      </c>
      <c r="GL14">
        <v>0</v>
      </c>
      <c r="GM14">
        <v>0</v>
      </c>
      <c r="GN14">
        <v>0</v>
      </c>
      <c r="GO14">
        <v>0</v>
      </c>
      <c r="GP14">
        <v>0</v>
      </c>
      <c r="GQ14">
        <v>0</v>
      </c>
      <c r="GR14">
        <v>0</v>
      </c>
      <c r="GS14">
        <v>0</v>
      </c>
      <c r="GT14">
        <v>0</v>
      </c>
      <c r="GU14">
        <v>1</v>
      </c>
      <c r="GV14">
        <v>0</v>
      </c>
      <c r="GW14">
        <v>1</v>
      </c>
      <c r="GX14">
        <v>0</v>
      </c>
      <c r="GY14">
        <v>0</v>
      </c>
      <c r="GZ14">
        <v>0</v>
      </c>
      <c r="HA14">
        <v>0</v>
      </c>
      <c r="HB14">
        <v>1</v>
      </c>
      <c r="HC14">
        <v>0</v>
      </c>
      <c r="HD14">
        <v>1</v>
      </c>
      <c r="HE14">
        <v>0</v>
      </c>
      <c r="HF14">
        <v>0</v>
      </c>
      <c r="HG14">
        <v>0</v>
      </c>
      <c r="HH14">
        <v>0</v>
      </c>
      <c r="HI14">
        <v>0</v>
      </c>
      <c r="HJ14">
        <v>0</v>
      </c>
      <c r="HK14">
        <v>0</v>
      </c>
      <c r="HL14">
        <v>0</v>
      </c>
      <c r="HM14">
        <v>0</v>
      </c>
      <c r="HN14">
        <v>1</v>
      </c>
      <c r="HO14">
        <v>0</v>
      </c>
      <c r="HP14">
        <v>0</v>
      </c>
      <c r="HQ14">
        <v>1</v>
      </c>
      <c r="HR14">
        <v>0</v>
      </c>
      <c r="HS14">
        <v>0</v>
      </c>
      <c r="HT14">
        <v>0</v>
      </c>
      <c r="HU14">
        <v>0</v>
      </c>
      <c r="HV14">
        <v>0</v>
      </c>
      <c r="HW14">
        <v>0</v>
      </c>
      <c r="HX14">
        <v>0</v>
      </c>
      <c r="HY14">
        <v>0</v>
      </c>
      <c r="HZ14">
        <v>1</v>
      </c>
      <c r="IA14">
        <v>0</v>
      </c>
      <c r="IB14">
        <v>0</v>
      </c>
      <c r="IC14">
        <v>1</v>
      </c>
      <c r="ID14">
        <v>0</v>
      </c>
      <c r="IE14">
        <v>1</v>
      </c>
      <c r="IF14">
        <v>0</v>
      </c>
      <c r="IG14">
        <v>0</v>
      </c>
      <c r="IH14">
        <v>0</v>
      </c>
      <c r="II14">
        <v>0</v>
      </c>
      <c r="IJ14">
        <v>0</v>
      </c>
      <c r="IK14">
        <v>0</v>
      </c>
      <c r="IL14">
        <v>0</v>
      </c>
      <c r="IM14">
        <v>0</v>
      </c>
      <c r="IN14">
        <v>0</v>
      </c>
      <c r="IO14">
        <v>0</v>
      </c>
      <c r="IP14">
        <v>0</v>
      </c>
      <c r="IQ14">
        <v>1</v>
      </c>
      <c r="IR14">
        <v>1</v>
      </c>
      <c r="IS14">
        <v>0</v>
      </c>
      <c r="IT14">
        <v>0</v>
      </c>
      <c r="IU14">
        <v>1</v>
      </c>
      <c r="IV14">
        <v>0</v>
      </c>
      <c r="IW14">
        <v>0</v>
      </c>
      <c r="IX14">
        <v>0</v>
      </c>
      <c r="IY14">
        <v>0</v>
      </c>
      <c r="IZ14">
        <v>0</v>
      </c>
      <c r="JA14">
        <v>0</v>
      </c>
      <c r="JB14">
        <v>1</v>
      </c>
      <c r="JC14">
        <v>3</v>
      </c>
      <c r="JD14">
        <v>0</v>
      </c>
      <c r="JE14">
        <v>0</v>
      </c>
      <c r="JF14">
        <v>1</v>
      </c>
      <c r="JG14">
        <v>1</v>
      </c>
      <c r="JH14">
        <v>0</v>
      </c>
      <c r="JI14">
        <v>1</v>
      </c>
      <c r="JJ14">
        <v>1</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8</v>
      </c>
      <c r="KG14">
        <v>0</v>
      </c>
      <c r="KH14">
        <v>0</v>
      </c>
      <c r="KI14">
        <v>0</v>
      </c>
      <c r="KJ14">
        <v>0</v>
      </c>
      <c r="KK14">
        <v>0</v>
      </c>
      <c r="KL14">
        <v>0</v>
      </c>
      <c r="KM14">
        <v>0</v>
      </c>
      <c r="KN14">
        <v>0</v>
      </c>
      <c r="KO14">
        <v>0</v>
      </c>
      <c r="KP14">
        <v>1</v>
      </c>
      <c r="KQ14">
        <v>5</v>
      </c>
      <c r="KR14">
        <v>0</v>
      </c>
      <c r="KS14">
        <v>1</v>
      </c>
      <c r="KT14">
        <v>1</v>
      </c>
      <c r="KU14">
        <v>1</v>
      </c>
      <c r="KV14">
        <v>0</v>
      </c>
      <c r="KW14">
        <v>0</v>
      </c>
      <c r="KX14">
        <v>0</v>
      </c>
      <c r="KY14">
        <v>0</v>
      </c>
      <c r="KZ14">
        <v>3</v>
      </c>
      <c r="LA14">
        <v>13</v>
      </c>
      <c r="LB14">
        <v>2</v>
      </c>
      <c r="LC14">
        <v>0</v>
      </c>
      <c r="LD14" t="s">
        <v>2300</v>
      </c>
      <c r="LE14" t="s">
        <v>2300</v>
      </c>
      <c r="LF14" t="s">
        <v>2300</v>
      </c>
      <c r="LG14" t="s">
        <v>2300</v>
      </c>
      <c r="LH14" t="s">
        <v>2300</v>
      </c>
      <c r="LI14" t="s">
        <v>2300</v>
      </c>
      <c r="LJ14" t="s">
        <v>2300</v>
      </c>
      <c r="LK14" t="s">
        <v>2300</v>
      </c>
      <c r="LL14" t="s">
        <v>2300</v>
      </c>
      <c r="LM14" t="s">
        <v>2300</v>
      </c>
      <c r="LN14" t="s">
        <v>2300</v>
      </c>
      <c r="LO14" t="s">
        <v>2300</v>
      </c>
      <c r="LP14" t="s">
        <v>2300</v>
      </c>
      <c r="LQ14" t="s">
        <v>2300</v>
      </c>
      <c r="LR14" t="s">
        <v>2300</v>
      </c>
    </row>
    <row r="15" spans="1:330">
      <c r="A15" t="s">
        <v>600</v>
      </c>
      <c r="B15" s="1">
        <v>44008</v>
      </c>
      <c r="C15" s="1">
        <v>44197</v>
      </c>
      <c r="D15">
        <v>1</v>
      </c>
      <c r="E15">
        <v>1</v>
      </c>
      <c r="F15">
        <v>1</v>
      </c>
      <c r="G15">
        <v>0</v>
      </c>
      <c r="H15">
        <v>0</v>
      </c>
      <c r="I15">
        <v>1</v>
      </c>
      <c r="J15">
        <v>0</v>
      </c>
      <c r="K15">
        <v>0</v>
      </c>
      <c r="L15">
        <v>0</v>
      </c>
      <c r="M15" t="s">
        <v>2300</v>
      </c>
      <c r="N15" t="s">
        <v>2300</v>
      </c>
      <c r="O15" t="s">
        <v>2300</v>
      </c>
      <c r="P15" t="s">
        <v>2300</v>
      </c>
      <c r="Q15" t="s">
        <v>2300</v>
      </c>
      <c r="R15" t="s">
        <v>2300</v>
      </c>
      <c r="S15" t="s">
        <v>2300</v>
      </c>
      <c r="T15" t="s">
        <v>2300</v>
      </c>
      <c r="U15" t="s">
        <v>2300</v>
      </c>
      <c r="V15" t="s">
        <v>2300</v>
      </c>
      <c r="W15" t="s">
        <v>2300</v>
      </c>
      <c r="X15">
        <v>1</v>
      </c>
      <c r="Y15">
        <v>1</v>
      </c>
      <c r="Z15">
        <v>0</v>
      </c>
      <c r="AA15">
        <v>0</v>
      </c>
      <c r="AB15">
        <v>0</v>
      </c>
      <c r="AC15">
        <v>0</v>
      </c>
      <c r="AD15">
        <v>1</v>
      </c>
      <c r="AE15">
        <v>1</v>
      </c>
      <c r="AF15">
        <v>0</v>
      </c>
      <c r="AG15">
        <v>0</v>
      </c>
      <c r="AH15">
        <v>0</v>
      </c>
      <c r="AI15">
        <v>0</v>
      </c>
      <c r="AJ15">
        <v>0</v>
      </c>
      <c r="AK15">
        <v>1</v>
      </c>
      <c r="AL15">
        <v>1</v>
      </c>
      <c r="AM15">
        <v>0</v>
      </c>
      <c r="AN15">
        <v>0</v>
      </c>
      <c r="AO15">
        <v>0</v>
      </c>
      <c r="AP15">
        <v>0</v>
      </c>
      <c r="AQ15">
        <v>0</v>
      </c>
      <c r="AR15">
        <v>1</v>
      </c>
      <c r="AS15">
        <v>1</v>
      </c>
      <c r="AT15">
        <v>1</v>
      </c>
      <c r="AU15">
        <v>0</v>
      </c>
      <c r="AV15">
        <v>0</v>
      </c>
      <c r="AW15">
        <v>1</v>
      </c>
      <c r="AX15">
        <v>0</v>
      </c>
      <c r="AY15">
        <v>0</v>
      </c>
      <c r="AZ15">
        <v>0</v>
      </c>
      <c r="BA15">
        <v>0</v>
      </c>
      <c r="BB15">
        <v>1</v>
      </c>
      <c r="BC15">
        <v>0</v>
      </c>
      <c r="BD15">
        <v>0</v>
      </c>
      <c r="BE15">
        <v>1</v>
      </c>
      <c r="BF15">
        <v>0</v>
      </c>
      <c r="BG15">
        <v>2</v>
      </c>
      <c r="BH15">
        <v>1</v>
      </c>
      <c r="BI15">
        <v>1</v>
      </c>
      <c r="BJ15">
        <v>0</v>
      </c>
      <c r="BK15">
        <v>0</v>
      </c>
      <c r="BL15">
        <v>0</v>
      </c>
      <c r="BM15">
        <v>0</v>
      </c>
      <c r="BN15">
        <v>0</v>
      </c>
      <c r="BO15">
        <v>0</v>
      </c>
      <c r="BP15">
        <v>0</v>
      </c>
      <c r="BQ15">
        <v>0</v>
      </c>
      <c r="BR15">
        <v>0</v>
      </c>
      <c r="BS15">
        <v>0</v>
      </c>
      <c r="BT15">
        <v>0</v>
      </c>
      <c r="BU15">
        <v>0</v>
      </c>
      <c r="BV15">
        <v>0</v>
      </c>
      <c r="BW15">
        <v>0</v>
      </c>
      <c r="BX15">
        <v>0</v>
      </c>
      <c r="BY15">
        <v>0</v>
      </c>
      <c r="BZ15">
        <v>0</v>
      </c>
      <c r="CA15">
        <v>0</v>
      </c>
      <c r="CB15">
        <v>0</v>
      </c>
      <c r="CC15">
        <v>1</v>
      </c>
      <c r="CD15">
        <v>0</v>
      </c>
      <c r="CE15">
        <v>0</v>
      </c>
      <c r="CF15">
        <v>0</v>
      </c>
      <c r="CG15">
        <v>0</v>
      </c>
      <c r="CH15">
        <v>1</v>
      </c>
      <c r="CI15">
        <v>1</v>
      </c>
      <c r="CJ15">
        <v>1</v>
      </c>
      <c r="CK15">
        <v>0</v>
      </c>
      <c r="CL15">
        <v>0</v>
      </c>
      <c r="CM15">
        <v>0</v>
      </c>
      <c r="CN15">
        <v>0</v>
      </c>
      <c r="CO15">
        <v>0</v>
      </c>
      <c r="CP15">
        <v>0</v>
      </c>
      <c r="CQ15">
        <v>0</v>
      </c>
      <c r="CR15">
        <v>1</v>
      </c>
      <c r="CS15">
        <v>0</v>
      </c>
      <c r="CT15">
        <v>0</v>
      </c>
      <c r="CU15">
        <v>0</v>
      </c>
      <c r="CV15">
        <v>1</v>
      </c>
      <c r="CW15">
        <v>1</v>
      </c>
      <c r="CX15">
        <v>0</v>
      </c>
      <c r="CY15">
        <v>0</v>
      </c>
      <c r="CZ15">
        <v>0</v>
      </c>
      <c r="DA15">
        <v>0</v>
      </c>
      <c r="DB15">
        <v>0</v>
      </c>
      <c r="DC15">
        <v>0</v>
      </c>
      <c r="DD15">
        <v>0</v>
      </c>
      <c r="DE15">
        <v>0</v>
      </c>
      <c r="DF15">
        <v>0</v>
      </c>
      <c r="DG15">
        <v>0</v>
      </c>
      <c r="DH15">
        <v>0</v>
      </c>
      <c r="DI15">
        <v>0</v>
      </c>
      <c r="DJ15">
        <v>0</v>
      </c>
      <c r="DK15">
        <v>0</v>
      </c>
      <c r="DL15">
        <v>0</v>
      </c>
      <c r="DM15">
        <v>0</v>
      </c>
      <c r="DN15">
        <v>0</v>
      </c>
      <c r="DO15">
        <v>0</v>
      </c>
      <c r="DP15">
        <v>1</v>
      </c>
      <c r="DQ15">
        <v>1</v>
      </c>
      <c r="DR15">
        <v>0</v>
      </c>
      <c r="DS15">
        <v>0</v>
      </c>
      <c r="DT15">
        <v>0</v>
      </c>
      <c r="DU15">
        <v>0</v>
      </c>
      <c r="DV15">
        <v>0</v>
      </c>
      <c r="DW15">
        <v>0</v>
      </c>
      <c r="DX15">
        <v>0</v>
      </c>
      <c r="DY15">
        <v>1</v>
      </c>
      <c r="DZ15">
        <v>1</v>
      </c>
      <c r="EA15">
        <v>0</v>
      </c>
      <c r="EB15">
        <v>0</v>
      </c>
      <c r="EC15">
        <v>0</v>
      </c>
      <c r="ED15">
        <v>0</v>
      </c>
      <c r="EE15">
        <v>0</v>
      </c>
      <c r="EF15">
        <v>0</v>
      </c>
      <c r="EG15">
        <v>0</v>
      </c>
      <c r="EH15">
        <v>0</v>
      </c>
      <c r="EI15">
        <v>1</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1</v>
      </c>
      <c r="FN15">
        <v>0</v>
      </c>
      <c r="FO15">
        <v>0</v>
      </c>
      <c r="FP15">
        <v>0</v>
      </c>
      <c r="FQ15">
        <v>0</v>
      </c>
      <c r="FR15">
        <v>0</v>
      </c>
      <c r="FS15">
        <v>0</v>
      </c>
      <c r="FT15">
        <v>0</v>
      </c>
      <c r="FU15">
        <v>1</v>
      </c>
      <c r="FV15">
        <v>0</v>
      </c>
      <c r="FW15">
        <v>0</v>
      </c>
      <c r="FX15">
        <v>0</v>
      </c>
      <c r="FY15">
        <v>0</v>
      </c>
      <c r="FZ15">
        <v>0</v>
      </c>
      <c r="GA15">
        <v>1</v>
      </c>
      <c r="GB15">
        <v>0</v>
      </c>
      <c r="GC15">
        <v>0</v>
      </c>
      <c r="GD15">
        <v>0</v>
      </c>
      <c r="GE15">
        <v>0</v>
      </c>
      <c r="GF15">
        <v>0</v>
      </c>
      <c r="GG15">
        <v>0</v>
      </c>
      <c r="GH15">
        <v>0</v>
      </c>
      <c r="GI15">
        <v>0</v>
      </c>
      <c r="GJ15">
        <v>1</v>
      </c>
      <c r="GK15">
        <v>0</v>
      </c>
      <c r="GL15">
        <v>0</v>
      </c>
      <c r="GM15">
        <v>0</v>
      </c>
      <c r="GN15">
        <v>0</v>
      </c>
      <c r="GO15">
        <v>0</v>
      </c>
      <c r="GP15">
        <v>0</v>
      </c>
      <c r="GQ15">
        <v>0</v>
      </c>
      <c r="GR15">
        <v>0</v>
      </c>
      <c r="GS15">
        <v>1</v>
      </c>
      <c r="GT15">
        <v>0</v>
      </c>
      <c r="GU15">
        <v>0</v>
      </c>
      <c r="GV15">
        <v>0</v>
      </c>
      <c r="GW15">
        <v>0</v>
      </c>
      <c r="GX15">
        <v>0</v>
      </c>
      <c r="GY15">
        <v>0</v>
      </c>
      <c r="GZ15">
        <v>0</v>
      </c>
      <c r="HA15">
        <v>0</v>
      </c>
      <c r="HB15">
        <v>0</v>
      </c>
      <c r="HC15" t="s">
        <v>2300</v>
      </c>
      <c r="HD15" t="s">
        <v>2300</v>
      </c>
      <c r="HE15">
        <v>0</v>
      </c>
      <c r="HF15">
        <v>0</v>
      </c>
      <c r="HG15">
        <v>0</v>
      </c>
      <c r="HH15">
        <v>0</v>
      </c>
      <c r="HI15">
        <v>0</v>
      </c>
      <c r="HJ15">
        <v>0</v>
      </c>
      <c r="HK15">
        <v>0</v>
      </c>
      <c r="HL15">
        <v>0</v>
      </c>
      <c r="HM15">
        <v>0</v>
      </c>
      <c r="HN15">
        <v>1</v>
      </c>
      <c r="HO15">
        <v>1</v>
      </c>
      <c r="HP15">
        <v>1</v>
      </c>
      <c r="HQ15">
        <v>1</v>
      </c>
      <c r="HR15">
        <v>0</v>
      </c>
      <c r="HS15">
        <v>0</v>
      </c>
      <c r="HT15">
        <v>0</v>
      </c>
      <c r="HU15">
        <v>0</v>
      </c>
      <c r="HV15">
        <v>0</v>
      </c>
      <c r="HW15">
        <v>0</v>
      </c>
      <c r="HX15">
        <v>0</v>
      </c>
      <c r="HY15">
        <v>0</v>
      </c>
      <c r="HZ15">
        <v>0</v>
      </c>
      <c r="IA15">
        <v>0</v>
      </c>
      <c r="IB15">
        <v>1</v>
      </c>
      <c r="IC15">
        <v>1</v>
      </c>
      <c r="ID15">
        <v>0</v>
      </c>
      <c r="IE15">
        <v>0</v>
      </c>
      <c r="IF15">
        <v>0</v>
      </c>
      <c r="IG15">
        <v>0</v>
      </c>
      <c r="IH15">
        <v>1</v>
      </c>
      <c r="II15">
        <v>0</v>
      </c>
      <c r="IJ15">
        <v>0</v>
      </c>
      <c r="IK15">
        <v>0</v>
      </c>
      <c r="IL15">
        <v>0</v>
      </c>
      <c r="IM15">
        <v>0</v>
      </c>
      <c r="IN15">
        <v>0</v>
      </c>
      <c r="IO15">
        <v>0</v>
      </c>
      <c r="IP15">
        <v>0</v>
      </c>
      <c r="IQ15">
        <v>0</v>
      </c>
      <c r="IR15">
        <v>0</v>
      </c>
      <c r="IS15">
        <v>0</v>
      </c>
      <c r="IT15">
        <v>0</v>
      </c>
      <c r="IU15">
        <v>1</v>
      </c>
      <c r="IV15">
        <v>0</v>
      </c>
      <c r="IW15">
        <v>0</v>
      </c>
      <c r="IX15">
        <v>0</v>
      </c>
      <c r="IY15">
        <v>0</v>
      </c>
      <c r="IZ15">
        <v>0</v>
      </c>
      <c r="JA15">
        <v>0</v>
      </c>
      <c r="JB15">
        <v>1</v>
      </c>
      <c r="JC15">
        <v>8</v>
      </c>
      <c r="JD15">
        <v>1</v>
      </c>
      <c r="JE15">
        <v>0</v>
      </c>
      <c r="JF15">
        <v>0</v>
      </c>
      <c r="JG15">
        <v>1</v>
      </c>
      <c r="JH15">
        <v>1</v>
      </c>
      <c r="JI15">
        <v>1</v>
      </c>
      <c r="JJ15">
        <v>0</v>
      </c>
      <c r="JK15">
        <v>0</v>
      </c>
      <c r="JL15">
        <v>1</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1</v>
      </c>
      <c r="KQ15">
        <v>6</v>
      </c>
      <c r="KR15">
        <v>0</v>
      </c>
      <c r="KS15">
        <v>0</v>
      </c>
      <c r="KT15">
        <v>0</v>
      </c>
      <c r="KU15">
        <v>1</v>
      </c>
      <c r="KV15">
        <v>0</v>
      </c>
      <c r="KW15">
        <v>0</v>
      </c>
      <c r="KX15">
        <v>0</v>
      </c>
      <c r="KY15">
        <v>0</v>
      </c>
      <c r="KZ15">
        <v>3</v>
      </c>
      <c r="LA15">
        <v>14</v>
      </c>
      <c r="LB15">
        <v>2</v>
      </c>
      <c r="LC15">
        <v>0</v>
      </c>
      <c r="LD15" t="s">
        <v>2300</v>
      </c>
      <c r="LE15" t="s">
        <v>2300</v>
      </c>
      <c r="LF15" t="s">
        <v>2300</v>
      </c>
      <c r="LG15" t="s">
        <v>2300</v>
      </c>
      <c r="LH15" t="s">
        <v>2300</v>
      </c>
      <c r="LI15" t="s">
        <v>2300</v>
      </c>
      <c r="LJ15" t="s">
        <v>2300</v>
      </c>
      <c r="LK15" t="s">
        <v>2300</v>
      </c>
      <c r="LL15" t="s">
        <v>2300</v>
      </c>
      <c r="LM15" t="s">
        <v>2300</v>
      </c>
      <c r="LN15" t="s">
        <v>2300</v>
      </c>
      <c r="LO15" t="s">
        <v>2300</v>
      </c>
      <c r="LP15" t="s">
        <v>2300</v>
      </c>
      <c r="LQ15" t="s">
        <v>2300</v>
      </c>
      <c r="LR15" t="s">
        <v>2300</v>
      </c>
    </row>
    <row r="16" spans="1:330">
      <c r="A16" t="s">
        <v>625</v>
      </c>
      <c r="B16" s="1">
        <v>44197</v>
      </c>
      <c r="C16" s="1">
        <v>44197</v>
      </c>
      <c r="D16">
        <v>1</v>
      </c>
      <c r="E16">
        <v>0</v>
      </c>
      <c r="F16" t="s">
        <v>2300</v>
      </c>
      <c r="G16" t="s">
        <v>2300</v>
      </c>
      <c r="H16" t="s">
        <v>2300</v>
      </c>
      <c r="I16" t="s">
        <v>2300</v>
      </c>
      <c r="J16" t="s">
        <v>2300</v>
      </c>
      <c r="K16" t="s">
        <v>2300</v>
      </c>
      <c r="L16">
        <v>1</v>
      </c>
      <c r="M16">
        <v>0</v>
      </c>
      <c r="N16">
        <v>0</v>
      </c>
      <c r="O16">
        <v>0</v>
      </c>
      <c r="P16">
        <v>1</v>
      </c>
      <c r="Q16">
        <v>0</v>
      </c>
      <c r="R16">
        <v>0</v>
      </c>
      <c r="S16">
        <v>0</v>
      </c>
      <c r="T16">
        <v>0</v>
      </c>
      <c r="U16">
        <v>0</v>
      </c>
      <c r="V16">
        <v>0</v>
      </c>
      <c r="W16">
        <v>0</v>
      </c>
      <c r="X16">
        <v>1</v>
      </c>
      <c r="Y16">
        <v>1</v>
      </c>
      <c r="Z16">
        <v>0</v>
      </c>
      <c r="AA16">
        <v>1</v>
      </c>
      <c r="AB16">
        <v>1</v>
      </c>
      <c r="AC16">
        <v>0</v>
      </c>
      <c r="AD16">
        <v>1</v>
      </c>
      <c r="AE16">
        <v>1</v>
      </c>
      <c r="AF16">
        <v>1</v>
      </c>
      <c r="AG16">
        <v>1</v>
      </c>
      <c r="AH16">
        <v>1</v>
      </c>
      <c r="AI16">
        <v>1</v>
      </c>
      <c r="AJ16">
        <v>1</v>
      </c>
      <c r="AK16">
        <v>1</v>
      </c>
      <c r="AL16">
        <v>0</v>
      </c>
      <c r="AM16">
        <v>0</v>
      </c>
      <c r="AN16">
        <v>0</v>
      </c>
      <c r="AO16">
        <v>1</v>
      </c>
      <c r="AP16">
        <v>0</v>
      </c>
      <c r="AQ16">
        <v>0</v>
      </c>
      <c r="AR16">
        <v>0</v>
      </c>
      <c r="AS16">
        <v>0</v>
      </c>
      <c r="AT16">
        <v>0</v>
      </c>
      <c r="AU16">
        <v>0</v>
      </c>
      <c r="AV16">
        <v>1</v>
      </c>
      <c r="AW16">
        <v>1</v>
      </c>
      <c r="AX16">
        <v>0</v>
      </c>
      <c r="AY16">
        <v>0</v>
      </c>
      <c r="AZ16">
        <v>0</v>
      </c>
      <c r="BA16">
        <v>0</v>
      </c>
      <c r="BB16">
        <v>1</v>
      </c>
      <c r="BC16">
        <v>1</v>
      </c>
      <c r="BD16">
        <v>0</v>
      </c>
      <c r="BE16">
        <v>1</v>
      </c>
      <c r="BF16">
        <v>0</v>
      </c>
      <c r="BG16">
        <v>1</v>
      </c>
      <c r="BH16">
        <v>1</v>
      </c>
      <c r="BI16">
        <v>0</v>
      </c>
      <c r="BJ16">
        <v>1</v>
      </c>
      <c r="BK16">
        <v>0</v>
      </c>
      <c r="BL16">
        <v>1</v>
      </c>
      <c r="BM16">
        <v>1</v>
      </c>
      <c r="BN16">
        <v>1</v>
      </c>
      <c r="BO16">
        <v>0</v>
      </c>
      <c r="BP16">
        <v>1</v>
      </c>
      <c r="BQ16">
        <v>0</v>
      </c>
      <c r="BR16">
        <v>0</v>
      </c>
      <c r="BS16">
        <v>0</v>
      </c>
      <c r="BT16">
        <v>0</v>
      </c>
      <c r="BU16">
        <v>0</v>
      </c>
      <c r="BV16">
        <v>0</v>
      </c>
      <c r="BW16">
        <v>0</v>
      </c>
      <c r="BX16">
        <v>0</v>
      </c>
      <c r="BY16">
        <v>0</v>
      </c>
      <c r="BZ16">
        <v>0</v>
      </c>
      <c r="CA16">
        <v>0</v>
      </c>
      <c r="CB16">
        <v>0</v>
      </c>
      <c r="CC16">
        <v>1</v>
      </c>
      <c r="CD16">
        <v>0</v>
      </c>
      <c r="CE16">
        <v>0</v>
      </c>
      <c r="CF16">
        <v>0</v>
      </c>
      <c r="CG16">
        <v>0</v>
      </c>
      <c r="CH16">
        <v>1</v>
      </c>
      <c r="CI16">
        <v>1</v>
      </c>
      <c r="CJ16">
        <v>1</v>
      </c>
      <c r="CK16">
        <v>0</v>
      </c>
      <c r="CL16">
        <v>0</v>
      </c>
      <c r="CM16">
        <v>1</v>
      </c>
      <c r="CN16">
        <v>0</v>
      </c>
      <c r="CO16">
        <v>0</v>
      </c>
      <c r="CP16">
        <v>0</v>
      </c>
      <c r="CQ16">
        <v>0</v>
      </c>
      <c r="CR16">
        <v>0</v>
      </c>
      <c r="CS16">
        <v>0</v>
      </c>
      <c r="CT16">
        <v>0</v>
      </c>
      <c r="CU16">
        <v>0</v>
      </c>
      <c r="CV16">
        <v>0</v>
      </c>
      <c r="CW16">
        <v>1</v>
      </c>
      <c r="CX16">
        <v>0</v>
      </c>
      <c r="CY16">
        <v>1</v>
      </c>
      <c r="CZ16">
        <v>0</v>
      </c>
      <c r="DA16">
        <v>0</v>
      </c>
      <c r="DB16">
        <v>0</v>
      </c>
      <c r="DC16">
        <v>0</v>
      </c>
      <c r="DD16">
        <v>0</v>
      </c>
      <c r="DE16">
        <v>0</v>
      </c>
      <c r="DF16">
        <v>1</v>
      </c>
      <c r="DG16">
        <v>0</v>
      </c>
      <c r="DH16">
        <v>0</v>
      </c>
      <c r="DI16">
        <v>0</v>
      </c>
      <c r="DJ16">
        <v>0</v>
      </c>
      <c r="DK16">
        <v>0</v>
      </c>
      <c r="DL16">
        <v>0</v>
      </c>
      <c r="DM16">
        <v>0</v>
      </c>
      <c r="DN16">
        <v>0</v>
      </c>
      <c r="DO16">
        <v>0</v>
      </c>
      <c r="DP16">
        <v>1</v>
      </c>
      <c r="DQ16">
        <v>1</v>
      </c>
      <c r="DR16">
        <v>1</v>
      </c>
      <c r="DS16">
        <v>0</v>
      </c>
      <c r="DT16">
        <v>1</v>
      </c>
      <c r="DU16">
        <v>0</v>
      </c>
      <c r="DV16">
        <v>0</v>
      </c>
      <c r="DW16">
        <v>0</v>
      </c>
      <c r="DX16">
        <v>0</v>
      </c>
      <c r="DY16">
        <v>2</v>
      </c>
      <c r="DZ16">
        <v>1</v>
      </c>
      <c r="EA16">
        <v>0</v>
      </c>
      <c r="EB16">
        <v>1</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1</v>
      </c>
      <c r="FC16">
        <v>0</v>
      </c>
      <c r="FD16">
        <v>0</v>
      </c>
      <c r="FE16">
        <v>0</v>
      </c>
      <c r="FF16">
        <v>0</v>
      </c>
      <c r="FG16">
        <v>0</v>
      </c>
      <c r="FH16">
        <v>0</v>
      </c>
      <c r="FI16">
        <v>0</v>
      </c>
      <c r="FJ16">
        <v>0</v>
      </c>
      <c r="FK16">
        <v>0</v>
      </c>
      <c r="FL16">
        <v>0</v>
      </c>
      <c r="FM16">
        <v>0</v>
      </c>
      <c r="FN16">
        <v>0</v>
      </c>
      <c r="FO16">
        <v>0</v>
      </c>
      <c r="FP16">
        <v>0</v>
      </c>
      <c r="FQ16">
        <v>1</v>
      </c>
      <c r="FR16">
        <v>0</v>
      </c>
      <c r="FS16">
        <v>0</v>
      </c>
      <c r="FT16">
        <v>0</v>
      </c>
      <c r="FU16">
        <v>0</v>
      </c>
      <c r="FV16">
        <v>0</v>
      </c>
      <c r="FW16">
        <v>0</v>
      </c>
      <c r="FX16">
        <v>0</v>
      </c>
      <c r="FY16">
        <v>0</v>
      </c>
      <c r="FZ16">
        <v>0</v>
      </c>
      <c r="GA16">
        <v>1</v>
      </c>
      <c r="GB16">
        <v>0</v>
      </c>
      <c r="GC16">
        <v>0</v>
      </c>
      <c r="GD16">
        <v>0</v>
      </c>
      <c r="GE16">
        <v>0</v>
      </c>
      <c r="GF16">
        <v>0</v>
      </c>
      <c r="GG16">
        <v>0</v>
      </c>
      <c r="GH16">
        <v>0</v>
      </c>
      <c r="GI16">
        <v>0</v>
      </c>
      <c r="GJ16">
        <v>0</v>
      </c>
      <c r="GK16">
        <v>0</v>
      </c>
      <c r="GL16">
        <v>0</v>
      </c>
      <c r="GM16">
        <v>0</v>
      </c>
      <c r="GN16">
        <v>0</v>
      </c>
      <c r="GO16">
        <v>1</v>
      </c>
      <c r="GP16">
        <v>0</v>
      </c>
      <c r="GQ16">
        <v>0</v>
      </c>
      <c r="GR16">
        <v>0</v>
      </c>
      <c r="GS16">
        <v>0</v>
      </c>
      <c r="GT16">
        <v>0</v>
      </c>
      <c r="GU16">
        <v>1</v>
      </c>
      <c r="GV16">
        <v>0</v>
      </c>
      <c r="GW16">
        <v>1</v>
      </c>
      <c r="GX16">
        <v>0</v>
      </c>
      <c r="GY16">
        <v>0</v>
      </c>
      <c r="GZ16">
        <v>0</v>
      </c>
      <c r="HA16">
        <v>0</v>
      </c>
      <c r="HB16">
        <v>0</v>
      </c>
      <c r="HC16" t="s">
        <v>2300</v>
      </c>
      <c r="HD16" t="s">
        <v>2300</v>
      </c>
      <c r="HE16">
        <v>0</v>
      </c>
      <c r="HF16">
        <v>0</v>
      </c>
      <c r="HG16">
        <v>0</v>
      </c>
      <c r="HH16">
        <v>0</v>
      </c>
      <c r="HI16">
        <v>0</v>
      </c>
      <c r="HJ16">
        <v>0</v>
      </c>
      <c r="HK16">
        <v>0</v>
      </c>
      <c r="HL16">
        <v>0</v>
      </c>
      <c r="HM16">
        <v>0</v>
      </c>
      <c r="HN16">
        <v>1</v>
      </c>
      <c r="HO16">
        <v>1</v>
      </c>
      <c r="HP16">
        <v>1</v>
      </c>
      <c r="HQ16">
        <v>1</v>
      </c>
      <c r="HR16">
        <v>1</v>
      </c>
      <c r="HS16">
        <v>0</v>
      </c>
      <c r="HT16">
        <v>0</v>
      </c>
      <c r="HU16">
        <v>0</v>
      </c>
      <c r="HV16">
        <v>0</v>
      </c>
      <c r="HW16">
        <v>0</v>
      </c>
      <c r="HX16">
        <v>0</v>
      </c>
      <c r="HY16">
        <v>0</v>
      </c>
      <c r="HZ16">
        <v>0</v>
      </c>
      <c r="IA16">
        <v>0</v>
      </c>
      <c r="IB16">
        <v>1</v>
      </c>
      <c r="IC16">
        <v>1</v>
      </c>
      <c r="ID16">
        <v>0</v>
      </c>
      <c r="IE16">
        <v>1</v>
      </c>
      <c r="IF16">
        <v>0</v>
      </c>
      <c r="IG16">
        <v>0</v>
      </c>
      <c r="IH16">
        <v>0</v>
      </c>
      <c r="II16">
        <v>0</v>
      </c>
      <c r="IJ16">
        <v>1</v>
      </c>
      <c r="IK16">
        <v>0</v>
      </c>
      <c r="IL16">
        <v>0</v>
      </c>
      <c r="IM16">
        <v>0</v>
      </c>
      <c r="IN16">
        <v>0</v>
      </c>
      <c r="IO16">
        <v>0</v>
      </c>
      <c r="IP16">
        <v>0</v>
      </c>
      <c r="IQ16">
        <v>0</v>
      </c>
      <c r="IR16">
        <v>0</v>
      </c>
      <c r="IS16">
        <v>0</v>
      </c>
      <c r="IT16">
        <v>0</v>
      </c>
      <c r="IU16">
        <v>1</v>
      </c>
      <c r="IV16">
        <v>0</v>
      </c>
      <c r="IW16">
        <v>0</v>
      </c>
      <c r="IX16">
        <v>0</v>
      </c>
      <c r="IY16">
        <v>0</v>
      </c>
      <c r="IZ16">
        <v>0</v>
      </c>
      <c r="JA16">
        <v>0</v>
      </c>
      <c r="JB16">
        <v>1</v>
      </c>
      <c r="JC16">
        <v>8</v>
      </c>
      <c r="JD16">
        <v>0</v>
      </c>
      <c r="JE16">
        <v>1</v>
      </c>
      <c r="JF16">
        <v>0</v>
      </c>
      <c r="JG16">
        <v>1</v>
      </c>
      <c r="JH16">
        <v>1</v>
      </c>
      <c r="JI16">
        <v>1</v>
      </c>
      <c r="JJ16">
        <v>1</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6</v>
      </c>
      <c r="KG16">
        <v>0</v>
      </c>
      <c r="KH16">
        <v>0</v>
      </c>
      <c r="KI16">
        <v>0</v>
      </c>
      <c r="KJ16">
        <v>1</v>
      </c>
      <c r="KK16">
        <v>0</v>
      </c>
      <c r="KL16">
        <v>0</v>
      </c>
      <c r="KM16">
        <v>0</v>
      </c>
      <c r="KN16">
        <v>0</v>
      </c>
      <c r="KO16">
        <v>0</v>
      </c>
      <c r="KP16">
        <v>0</v>
      </c>
      <c r="KQ16">
        <v>6</v>
      </c>
      <c r="KR16">
        <v>1</v>
      </c>
      <c r="KS16">
        <v>1</v>
      </c>
      <c r="KT16">
        <v>0</v>
      </c>
      <c r="KU16">
        <v>0</v>
      </c>
      <c r="KV16">
        <v>1</v>
      </c>
      <c r="KW16">
        <v>0</v>
      </c>
      <c r="KX16">
        <v>0</v>
      </c>
      <c r="KY16">
        <v>0</v>
      </c>
      <c r="KZ16">
        <v>0</v>
      </c>
      <c r="LA16">
        <v>7</v>
      </c>
      <c r="LB16">
        <v>2</v>
      </c>
      <c r="LC16">
        <v>0</v>
      </c>
      <c r="LD16" t="s">
        <v>2300</v>
      </c>
      <c r="LE16" t="s">
        <v>2300</v>
      </c>
      <c r="LF16" t="s">
        <v>2300</v>
      </c>
      <c r="LG16" t="s">
        <v>2300</v>
      </c>
      <c r="LH16" t="s">
        <v>2300</v>
      </c>
      <c r="LI16" t="s">
        <v>2300</v>
      </c>
      <c r="LJ16" t="s">
        <v>2300</v>
      </c>
      <c r="LK16" t="s">
        <v>2300</v>
      </c>
      <c r="LL16" t="s">
        <v>2300</v>
      </c>
      <c r="LM16" t="s">
        <v>2300</v>
      </c>
      <c r="LN16" t="s">
        <v>2300</v>
      </c>
      <c r="LO16" t="s">
        <v>2300</v>
      </c>
      <c r="LP16" t="s">
        <v>2300</v>
      </c>
      <c r="LQ16" t="s">
        <v>2300</v>
      </c>
      <c r="LR16" t="s">
        <v>2300</v>
      </c>
    </row>
    <row r="17" spans="1:330">
      <c r="A17" t="s">
        <v>656</v>
      </c>
      <c r="B17" s="1">
        <v>44013</v>
      </c>
      <c r="C17" s="1">
        <v>44197</v>
      </c>
      <c r="D17">
        <v>1</v>
      </c>
      <c r="E17">
        <v>1</v>
      </c>
      <c r="F17">
        <v>1</v>
      </c>
      <c r="G17">
        <v>0</v>
      </c>
      <c r="H17">
        <v>0</v>
      </c>
      <c r="I17">
        <v>1</v>
      </c>
      <c r="J17">
        <v>1</v>
      </c>
      <c r="K17">
        <v>1</v>
      </c>
      <c r="L17">
        <v>0</v>
      </c>
      <c r="M17" t="s">
        <v>2300</v>
      </c>
      <c r="N17" t="s">
        <v>2300</v>
      </c>
      <c r="O17" t="s">
        <v>2300</v>
      </c>
      <c r="P17" t="s">
        <v>2300</v>
      </c>
      <c r="Q17" t="s">
        <v>2300</v>
      </c>
      <c r="R17" t="s">
        <v>2300</v>
      </c>
      <c r="S17" t="s">
        <v>2300</v>
      </c>
      <c r="T17" t="s">
        <v>2300</v>
      </c>
      <c r="U17" t="s">
        <v>2300</v>
      </c>
      <c r="V17" t="s">
        <v>2300</v>
      </c>
      <c r="W17" t="s">
        <v>2300</v>
      </c>
      <c r="X17">
        <v>1</v>
      </c>
      <c r="Y17">
        <v>1</v>
      </c>
      <c r="Z17">
        <v>0</v>
      </c>
      <c r="AA17">
        <v>1</v>
      </c>
      <c r="AB17">
        <v>0</v>
      </c>
      <c r="AC17">
        <v>0</v>
      </c>
      <c r="AD17">
        <v>1</v>
      </c>
      <c r="AE17">
        <v>0</v>
      </c>
      <c r="AF17">
        <v>0</v>
      </c>
      <c r="AG17">
        <v>0</v>
      </c>
      <c r="AH17">
        <v>0</v>
      </c>
      <c r="AI17">
        <v>0</v>
      </c>
      <c r="AJ17">
        <v>0</v>
      </c>
      <c r="AK17">
        <v>1</v>
      </c>
      <c r="AL17">
        <v>0</v>
      </c>
      <c r="AM17">
        <v>0</v>
      </c>
      <c r="AN17">
        <v>0</v>
      </c>
      <c r="AO17">
        <v>0</v>
      </c>
      <c r="AP17">
        <v>0</v>
      </c>
      <c r="AQ17">
        <v>0</v>
      </c>
      <c r="AR17">
        <v>1</v>
      </c>
      <c r="AS17">
        <v>1</v>
      </c>
      <c r="AT17">
        <v>0</v>
      </c>
      <c r="AU17">
        <v>0</v>
      </c>
      <c r="AV17">
        <v>0</v>
      </c>
      <c r="AW17">
        <v>0</v>
      </c>
      <c r="AX17">
        <v>0</v>
      </c>
      <c r="AY17">
        <v>0</v>
      </c>
      <c r="AZ17">
        <v>0</v>
      </c>
      <c r="BA17">
        <v>0</v>
      </c>
      <c r="BB17">
        <v>1</v>
      </c>
      <c r="BC17">
        <v>0</v>
      </c>
      <c r="BD17">
        <v>0</v>
      </c>
      <c r="BE17">
        <v>0</v>
      </c>
      <c r="BF17">
        <v>0</v>
      </c>
      <c r="BG17">
        <v>2</v>
      </c>
      <c r="BH17">
        <v>1</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1</v>
      </c>
      <c r="CD17">
        <v>0</v>
      </c>
      <c r="CE17">
        <v>0</v>
      </c>
      <c r="CF17">
        <v>0</v>
      </c>
      <c r="CG17">
        <v>0</v>
      </c>
      <c r="CH17">
        <v>1</v>
      </c>
      <c r="CI17">
        <v>1</v>
      </c>
      <c r="CJ17">
        <v>1</v>
      </c>
      <c r="CK17">
        <v>0</v>
      </c>
      <c r="CL17">
        <v>1</v>
      </c>
      <c r="CM17">
        <v>0</v>
      </c>
      <c r="CN17">
        <v>0</v>
      </c>
      <c r="CO17">
        <v>0</v>
      </c>
      <c r="CP17">
        <v>0</v>
      </c>
      <c r="CQ17">
        <v>0</v>
      </c>
      <c r="CR17">
        <v>0</v>
      </c>
      <c r="CS17">
        <v>0</v>
      </c>
      <c r="CT17">
        <v>0</v>
      </c>
      <c r="CU17">
        <v>0</v>
      </c>
      <c r="CV17">
        <v>1</v>
      </c>
      <c r="CW17">
        <v>0</v>
      </c>
      <c r="CX17">
        <v>0</v>
      </c>
      <c r="CY17">
        <v>0</v>
      </c>
      <c r="CZ17">
        <v>0</v>
      </c>
      <c r="DA17">
        <v>0</v>
      </c>
      <c r="DB17">
        <v>0</v>
      </c>
      <c r="DC17">
        <v>0</v>
      </c>
      <c r="DD17">
        <v>0</v>
      </c>
      <c r="DE17">
        <v>1</v>
      </c>
      <c r="DF17">
        <v>0</v>
      </c>
      <c r="DG17">
        <v>0</v>
      </c>
      <c r="DH17">
        <v>0</v>
      </c>
      <c r="DI17">
        <v>0</v>
      </c>
      <c r="DJ17">
        <v>0</v>
      </c>
      <c r="DK17">
        <v>0</v>
      </c>
      <c r="DL17">
        <v>0</v>
      </c>
      <c r="DM17">
        <v>0</v>
      </c>
      <c r="DN17">
        <v>0</v>
      </c>
      <c r="DO17">
        <v>0</v>
      </c>
      <c r="DP17">
        <v>0</v>
      </c>
      <c r="DQ17">
        <v>0</v>
      </c>
      <c r="DR17">
        <v>0</v>
      </c>
      <c r="DS17">
        <v>1</v>
      </c>
      <c r="DT17">
        <v>1</v>
      </c>
      <c r="DU17">
        <v>1</v>
      </c>
      <c r="DV17">
        <v>0</v>
      </c>
      <c r="DW17">
        <v>0</v>
      </c>
      <c r="DX17">
        <v>0</v>
      </c>
      <c r="DY17">
        <v>2</v>
      </c>
      <c r="DZ17">
        <v>1</v>
      </c>
      <c r="EA17">
        <v>1</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1</v>
      </c>
      <c r="FF17">
        <v>0</v>
      </c>
      <c r="FG17">
        <v>0</v>
      </c>
      <c r="FH17">
        <v>0</v>
      </c>
      <c r="FI17">
        <v>0</v>
      </c>
      <c r="FJ17">
        <v>0</v>
      </c>
      <c r="FK17">
        <v>0</v>
      </c>
      <c r="FL17">
        <v>0</v>
      </c>
      <c r="FM17">
        <v>0</v>
      </c>
      <c r="FN17">
        <v>0</v>
      </c>
      <c r="FO17">
        <v>0</v>
      </c>
      <c r="FP17">
        <v>0</v>
      </c>
      <c r="FQ17">
        <v>1</v>
      </c>
      <c r="FR17">
        <v>0</v>
      </c>
      <c r="FS17">
        <v>0</v>
      </c>
      <c r="FT17">
        <v>0</v>
      </c>
      <c r="FU17">
        <v>0</v>
      </c>
      <c r="FV17">
        <v>0</v>
      </c>
      <c r="FW17">
        <v>0</v>
      </c>
      <c r="FX17">
        <v>0</v>
      </c>
      <c r="FY17">
        <v>0</v>
      </c>
      <c r="FZ17">
        <v>0</v>
      </c>
      <c r="GA17">
        <v>1</v>
      </c>
      <c r="GB17">
        <v>0</v>
      </c>
      <c r="GC17">
        <v>0</v>
      </c>
      <c r="GD17">
        <v>0</v>
      </c>
      <c r="GE17">
        <v>0</v>
      </c>
      <c r="GF17">
        <v>0</v>
      </c>
      <c r="GG17">
        <v>0</v>
      </c>
      <c r="GH17">
        <v>0</v>
      </c>
      <c r="GI17">
        <v>0</v>
      </c>
      <c r="GJ17">
        <v>1</v>
      </c>
      <c r="GK17">
        <v>0</v>
      </c>
      <c r="GL17">
        <v>0</v>
      </c>
      <c r="GM17">
        <v>0</v>
      </c>
      <c r="GN17">
        <v>0</v>
      </c>
      <c r="GO17">
        <v>0</v>
      </c>
      <c r="GP17">
        <v>0</v>
      </c>
      <c r="GQ17">
        <v>0</v>
      </c>
      <c r="GR17">
        <v>0</v>
      </c>
      <c r="GS17">
        <v>0</v>
      </c>
      <c r="GT17">
        <v>0</v>
      </c>
      <c r="GU17">
        <v>0</v>
      </c>
      <c r="GV17">
        <v>0</v>
      </c>
      <c r="GW17">
        <v>0</v>
      </c>
      <c r="GX17">
        <v>0</v>
      </c>
      <c r="GY17">
        <v>0</v>
      </c>
      <c r="GZ17">
        <v>0</v>
      </c>
      <c r="HA17">
        <v>1</v>
      </c>
      <c r="HB17">
        <v>0</v>
      </c>
      <c r="HC17" t="s">
        <v>2300</v>
      </c>
      <c r="HD17" t="s">
        <v>2300</v>
      </c>
      <c r="HE17">
        <v>0</v>
      </c>
      <c r="HF17">
        <v>0</v>
      </c>
      <c r="HG17">
        <v>0</v>
      </c>
      <c r="HH17">
        <v>1</v>
      </c>
      <c r="HI17">
        <v>0</v>
      </c>
      <c r="HJ17">
        <v>0</v>
      </c>
      <c r="HK17">
        <v>0</v>
      </c>
      <c r="HL17">
        <v>0</v>
      </c>
      <c r="HM17">
        <v>0</v>
      </c>
      <c r="HN17">
        <v>0</v>
      </c>
      <c r="HO17">
        <v>1</v>
      </c>
      <c r="HP17">
        <v>1</v>
      </c>
      <c r="HQ17">
        <v>0</v>
      </c>
      <c r="HR17">
        <v>0</v>
      </c>
      <c r="HS17">
        <v>0</v>
      </c>
      <c r="HT17">
        <v>0</v>
      </c>
      <c r="HU17">
        <v>0</v>
      </c>
      <c r="HV17">
        <v>0</v>
      </c>
      <c r="HW17">
        <v>0</v>
      </c>
      <c r="HX17">
        <v>0</v>
      </c>
      <c r="HY17">
        <v>0</v>
      </c>
      <c r="HZ17">
        <v>0</v>
      </c>
      <c r="IA17">
        <v>0</v>
      </c>
      <c r="IB17">
        <v>1</v>
      </c>
      <c r="IC17">
        <v>0</v>
      </c>
      <c r="ID17" t="s">
        <v>2300</v>
      </c>
      <c r="IE17" t="s">
        <v>2300</v>
      </c>
      <c r="IF17" t="s">
        <v>2300</v>
      </c>
      <c r="IG17" t="s">
        <v>2300</v>
      </c>
      <c r="IH17" t="s">
        <v>2300</v>
      </c>
      <c r="II17" t="s">
        <v>2300</v>
      </c>
      <c r="IJ17" t="s">
        <v>2300</v>
      </c>
      <c r="IK17" t="s">
        <v>2300</v>
      </c>
      <c r="IL17" t="s">
        <v>2300</v>
      </c>
      <c r="IM17" t="s">
        <v>2300</v>
      </c>
      <c r="IN17" t="s">
        <v>2300</v>
      </c>
      <c r="IO17" t="s">
        <v>2300</v>
      </c>
      <c r="IP17" t="s">
        <v>2300</v>
      </c>
      <c r="IQ17" t="s">
        <v>2300</v>
      </c>
      <c r="IR17" t="s">
        <v>2300</v>
      </c>
      <c r="IS17">
        <v>0</v>
      </c>
      <c r="IT17">
        <v>0</v>
      </c>
      <c r="IU17">
        <v>1</v>
      </c>
      <c r="IV17">
        <v>0</v>
      </c>
      <c r="IW17">
        <v>0</v>
      </c>
      <c r="IX17">
        <v>0</v>
      </c>
      <c r="IY17">
        <v>0</v>
      </c>
      <c r="IZ17">
        <v>0</v>
      </c>
      <c r="JA17">
        <v>0</v>
      </c>
      <c r="JB17">
        <v>1</v>
      </c>
      <c r="JC17">
        <v>9</v>
      </c>
      <c r="JD17">
        <v>1</v>
      </c>
      <c r="JE17">
        <v>0</v>
      </c>
      <c r="JF17">
        <v>0</v>
      </c>
      <c r="JG17">
        <v>0</v>
      </c>
      <c r="JH17" t="s">
        <v>2300</v>
      </c>
      <c r="JI17" t="s">
        <v>2300</v>
      </c>
      <c r="JJ17">
        <v>0</v>
      </c>
      <c r="JK17">
        <v>0</v>
      </c>
      <c r="JL17">
        <v>0</v>
      </c>
      <c r="JM17">
        <v>0</v>
      </c>
      <c r="JN17">
        <v>1</v>
      </c>
      <c r="JO17">
        <v>0</v>
      </c>
      <c r="JP17">
        <v>0</v>
      </c>
      <c r="JQ17">
        <v>0</v>
      </c>
      <c r="JR17">
        <v>0</v>
      </c>
      <c r="JS17">
        <v>0</v>
      </c>
      <c r="JT17">
        <v>0</v>
      </c>
      <c r="JU17">
        <v>0</v>
      </c>
      <c r="JV17">
        <v>0</v>
      </c>
      <c r="JW17">
        <v>0</v>
      </c>
      <c r="JX17">
        <v>0</v>
      </c>
      <c r="JY17">
        <v>0</v>
      </c>
      <c r="JZ17">
        <v>0</v>
      </c>
      <c r="KA17">
        <v>0</v>
      </c>
      <c r="KB17">
        <v>1</v>
      </c>
      <c r="KC17">
        <v>0</v>
      </c>
      <c r="KD17">
        <v>0</v>
      </c>
      <c r="KE17">
        <v>0</v>
      </c>
      <c r="KF17">
        <v>0</v>
      </c>
      <c r="KG17">
        <v>0</v>
      </c>
      <c r="KH17">
        <v>0</v>
      </c>
      <c r="KI17">
        <v>0</v>
      </c>
      <c r="KJ17">
        <v>0</v>
      </c>
      <c r="KK17">
        <v>0</v>
      </c>
      <c r="KL17">
        <v>0</v>
      </c>
      <c r="KM17">
        <v>0</v>
      </c>
      <c r="KN17">
        <v>0</v>
      </c>
      <c r="KO17">
        <v>0</v>
      </c>
      <c r="KP17">
        <v>1</v>
      </c>
      <c r="KQ17">
        <v>11</v>
      </c>
      <c r="KR17">
        <v>0</v>
      </c>
      <c r="KS17">
        <v>1</v>
      </c>
      <c r="KT17">
        <v>1</v>
      </c>
      <c r="KU17">
        <v>0</v>
      </c>
      <c r="KV17">
        <v>0</v>
      </c>
      <c r="KW17">
        <v>0</v>
      </c>
      <c r="KX17">
        <v>0</v>
      </c>
      <c r="KY17">
        <v>0</v>
      </c>
      <c r="KZ17">
        <v>3</v>
      </c>
      <c r="LA17">
        <v>2</v>
      </c>
      <c r="LB17">
        <v>2</v>
      </c>
      <c r="LC17">
        <v>0</v>
      </c>
      <c r="LD17" t="s">
        <v>2300</v>
      </c>
      <c r="LE17" t="s">
        <v>2300</v>
      </c>
      <c r="LF17" t="s">
        <v>2300</v>
      </c>
      <c r="LG17" t="s">
        <v>2300</v>
      </c>
      <c r="LH17" t="s">
        <v>2300</v>
      </c>
      <c r="LI17" t="s">
        <v>2300</v>
      </c>
      <c r="LJ17" t="s">
        <v>2300</v>
      </c>
      <c r="LK17" t="s">
        <v>2300</v>
      </c>
      <c r="LL17" t="s">
        <v>2300</v>
      </c>
      <c r="LM17" t="s">
        <v>2300</v>
      </c>
      <c r="LN17" t="s">
        <v>2300</v>
      </c>
      <c r="LO17" t="s">
        <v>2300</v>
      </c>
      <c r="LP17" t="s">
        <v>2300</v>
      </c>
      <c r="LQ17" t="s">
        <v>2300</v>
      </c>
      <c r="LR17" t="s">
        <v>2300</v>
      </c>
    </row>
    <row r="18" spans="1:330">
      <c r="A18" t="s">
        <v>686</v>
      </c>
      <c r="B18" s="1">
        <v>44148</v>
      </c>
      <c r="C18" s="1">
        <v>44197</v>
      </c>
      <c r="D18">
        <v>1</v>
      </c>
      <c r="E18">
        <v>1</v>
      </c>
      <c r="F18">
        <v>1</v>
      </c>
      <c r="G18">
        <v>0</v>
      </c>
      <c r="H18">
        <v>0</v>
      </c>
      <c r="I18">
        <v>1</v>
      </c>
      <c r="J18">
        <v>0</v>
      </c>
      <c r="K18">
        <v>1</v>
      </c>
      <c r="L18">
        <v>0</v>
      </c>
      <c r="M18" t="s">
        <v>2300</v>
      </c>
      <c r="N18" t="s">
        <v>2300</v>
      </c>
      <c r="O18" t="s">
        <v>2300</v>
      </c>
      <c r="P18" t="s">
        <v>2300</v>
      </c>
      <c r="Q18" t="s">
        <v>2300</v>
      </c>
      <c r="R18" t="s">
        <v>2300</v>
      </c>
      <c r="S18" t="s">
        <v>2300</v>
      </c>
      <c r="T18" t="s">
        <v>2300</v>
      </c>
      <c r="U18" t="s">
        <v>2300</v>
      </c>
      <c r="V18" t="s">
        <v>2300</v>
      </c>
      <c r="W18" t="s">
        <v>2300</v>
      </c>
      <c r="X18">
        <v>1</v>
      </c>
      <c r="Y18">
        <v>1</v>
      </c>
      <c r="Z18">
        <v>0</v>
      </c>
      <c r="AA18">
        <v>1</v>
      </c>
      <c r="AB18">
        <v>0</v>
      </c>
      <c r="AC18">
        <v>0</v>
      </c>
      <c r="AD18">
        <v>1</v>
      </c>
      <c r="AE18">
        <v>0</v>
      </c>
      <c r="AF18">
        <v>0</v>
      </c>
      <c r="AG18">
        <v>1</v>
      </c>
      <c r="AH18">
        <v>0</v>
      </c>
      <c r="AI18">
        <v>0</v>
      </c>
      <c r="AJ18">
        <v>0</v>
      </c>
      <c r="AK18">
        <v>0</v>
      </c>
      <c r="AL18">
        <v>0</v>
      </c>
      <c r="AM18">
        <v>0</v>
      </c>
      <c r="AN18">
        <v>0</v>
      </c>
      <c r="AO18">
        <v>0</v>
      </c>
      <c r="AP18">
        <v>0</v>
      </c>
      <c r="AQ18">
        <v>0</v>
      </c>
      <c r="AR18">
        <v>1</v>
      </c>
      <c r="AS18">
        <v>0</v>
      </c>
      <c r="AT18">
        <v>0</v>
      </c>
      <c r="AU18">
        <v>0</v>
      </c>
      <c r="AV18">
        <v>0</v>
      </c>
      <c r="AW18">
        <v>0</v>
      </c>
      <c r="AX18">
        <v>0</v>
      </c>
      <c r="AY18">
        <v>0</v>
      </c>
      <c r="AZ18">
        <v>0</v>
      </c>
      <c r="BA18">
        <v>0</v>
      </c>
      <c r="BB18">
        <v>0</v>
      </c>
      <c r="BC18">
        <v>0</v>
      </c>
      <c r="BD18">
        <v>0</v>
      </c>
      <c r="BE18">
        <v>0</v>
      </c>
      <c r="BF18">
        <v>1</v>
      </c>
      <c r="BG18">
        <v>1</v>
      </c>
      <c r="BH18">
        <v>1</v>
      </c>
      <c r="BI18">
        <v>1</v>
      </c>
      <c r="BJ18">
        <v>0</v>
      </c>
      <c r="BK18">
        <v>0</v>
      </c>
      <c r="BL18">
        <v>0</v>
      </c>
      <c r="BM18">
        <v>0</v>
      </c>
      <c r="BN18">
        <v>0</v>
      </c>
      <c r="BO18">
        <v>0</v>
      </c>
      <c r="BP18">
        <v>0</v>
      </c>
      <c r="BQ18">
        <v>1</v>
      </c>
      <c r="BR18">
        <v>0</v>
      </c>
      <c r="BS18">
        <v>0</v>
      </c>
      <c r="BT18">
        <v>0</v>
      </c>
      <c r="BU18">
        <v>0</v>
      </c>
      <c r="BV18">
        <v>0</v>
      </c>
      <c r="BW18">
        <v>1</v>
      </c>
      <c r="BX18">
        <v>0</v>
      </c>
      <c r="BY18">
        <v>0</v>
      </c>
      <c r="BZ18">
        <v>0</v>
      </c>
      <c r="CA18">
        <v>0</v>
      </c>
      <c r="CB18">
        <v>0</v>
      </c>
      <c r="CC18">
        <v>0</v>
      </c>
      <c r="CD18">
        <v>1</v>
      </c>
      <c r="CE18">
        <v>0</v>
      </c>
      <c r="CF18">
        <v>0</v>
      </c>
      <c r="CG18">
        <v>1</v>
      </c>
      <c r="CH18">
        <v>0</v>
      </c>
      <c r="CI18">
        <v>1</v>
      </c>
      <c r="CJ18">
        <v>1</v>
      </c>
      <c r="CK18">
        <v>0</v>
      </c>
      <c r="CL18">
        <v>0</v>
      </c>
      <c r="CM18">
        <v>1</v>
      </c>
      <c r="CN18">
        <v>0</v>
      </c>
      <c r="CO18">
        <v>0</v>
      </c>
      <c r="CP18">
        <v>0</v>
      </c>
      <c r="CQ18">
        <v>0</v>
      </c>
      <c r="CR18">
        <v>0</v>
      </c>
      <c r="CS18">
        <v>0</v>
      </c>
      <c r="CT18">
        <v>0</v>
      </c>
      <c r="CU18">
        <v>0</v>
      </c>
      <c r="CV18">
        <v>0</v>
      </c>
      <c r="CW18">
        <v>1</v>
      </c>
      <c r="CX18">
        <v>0</v>
      </c>
      <c r="CY18">
        <v>1</v>
      </c>
      <c r="CZ18">
        <v>1</v>
      </c>
      <c r="DA18">
        <v>0</v>
      </c>
      <c r="DB18">
        <v>0</v>
      </c>
      <c r="DC18">
        <v>0</v>
      </c>
      <c r="DD18">
        <v>0</v>
      </c>
      <c r="DE18">
        <v>1</v>
      </c>
      <c r="DF18">
        <v>0</v>
      </c>
      <c r="DG18">
        <v>1</v>
      </c>
      <c r="DH18">
        <v>0</v>
      </c>
      <c r="DI18">
        <v>0</v>
      </c>
      <c r="DJ18">
        <v>0</v>
      </c>
      <c r="DK18">
        <v>0</v>
      </c>
      <c r="DL18">
        <v>0</v>
      </c>
      <c r="DM18">
        <v>0</v>
      </c>
      <c r="DN18">
        <v>0</v>
      </c>
      <c r="DO18">
        <v>0</v>
      </c>
      <c r="DP18">
        <v>0</v>
      </c>
      <c r="DQ18">
        <v>1</v>
      </c>
      <c r="DR18">
        <v>0</v>
      </c>
      <c r="DS18">
        <v>0</v>
      </c>
      <c r="DT18">
        <v>1</v>
      </c>
      <c r="DU18">
        <v>0</v>
      </c>
      <c r="DV18">
        <v>0</v>
      </c>
      <c r="DW18">
        <v>0</v>
      </c>
      <c r="DX18">
        <v>0</v>
      </c>
      <c r="DY18">
        <v>2</v>
      </c>
      <c r="DZ18">
        <v>1</v>
      </c>
      <c r="EA18">
        <v>0</v>
      </c>
      <c r="EB18">
        <v>1</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1</v>
      </c>
      <c r="FN18">
        <v>0</v>
      </c>
      <c r="FO18">
        <v>0</v>
      </c>
      <c r="FP18">
        <v>1</v>
      </c>
      <c r="FQ18">
        <v>0</v>
      </c>
      <c r="FR18">
        <v>0</v>
      </c>
      <c r="FS18">
        <v>0</v>
      </c>
      <c r="FT18">
        <v>0</v>
      </c>
      <c r="FU18">
        <v>0</v>
      </c>
      <c r="FV18">
        <v>0</v>
      </c>
      <c r="FW18">
        <v>0</v>
      </c>
      <c r="FX18">
        <v>0</v>
      </c>
      <c r="FY18">
        <v>0</v>
      </c>
      <c r="FZ18">
        <v>0</v>
      </c>
      <c r="GA18">
        <v>1</v>
      </c>
      <c r="GB18">
        <v>0</v>
      </c>
      <c r="GC18">
        <v>0</v>
      </c>
      <c r="GD18">
        <v>0</v>
      </c>
      <c r="GE18">
        <v>0</v>
      </c>
      <c r="GF18">
        <v>0</v>
      </c>
      <c r="GG18">
        <v>0</v>
      </c>
      <c r="GH18">
        <v>0</v>
      </c>
      <c r="GI18">
        <v>0</v>
      </c>
      <c r="GJ18">
        <v>0</v>
      </c>
      <c r="GK18">
        <v>0</v>
      </c>
      <c r="GL18">
        <v>0</v>
      </c>
      <c r="GM18">
        <v>0</v>
      </c>
      <c r="GN18">
        <v>0</v>
      </c>
      <c r="GO18">
        <v>0</v>
      </c>
      <c r="GP18">
        <v>0</v>
      </c>
      <c r="GQ18">
        <v>0</v>
      </c>
      <c r="GR18">
        <v>0</v>
      </c>
      <c r="GS18">
        <v>1</v>
      </c>
      <c r="GT18">
        <v>0</v>
      </c>
      <c r="GU18">
        <v>1</v>
      </c>
      <c r="GV18">
        <v>0</v>
      </c>
      <c r="GW18">
        <v>0</v>
      </c>
      <c r="GX18">
        <v>0</v>
      </c>
      <c r="GY18">
        <v>0</v>
      </c>
      <c r="GZ18">
        <v>0</v>
      </c>
      <c r="HA18">
        <v>0</v>
      </c>
      <c r="HB18">
        <v>0</v>
      </c>
      <c r="HC18" t="s">
        <v>2300</v>
      </c>
      <c r="HD18" t="s">
        <v>2300</v>
      </c>
      <c r="HE18">
        <v>0</v>
      </c>
      <c r="HF18">
        <v>0</v>
      </c>
      <c r="HG18">
        <v>0</v>
      </c>
      <c r="HH18">
        <v>0</v>
      </c>
      <c r="HI18">
        <v>0</v>
      </c>
      <c r="HJ18">
        <v>1</v>
      </c>
      <c r="HK18">
        <v>1</v>
      </c>
      <c r="HL18">
        <v>1</v>
      </c>
      <c r="HM18">
        <v>0</v>
      </c>
      <c r="HN18">
        <v>0</v>
      </c>
      <c r="HO18">
        <v>1</v>
      </c>
      <c r="HP18">
        <v>1</v>
      </c>
      <c r="HQ18">
        <v>1</v>
      </c>
      <c r="HR18">
        <v>0</v>
      </c>
      <c r="HS18">
        <v>0</v>
      </c>
      <c r="HT18">
        <v>0</v>
      </c>
      <c r="HU18">
        <v>0</v>
      </c>
      <c r="HV18">
        <v>0</v>
      </c>
      <c r="HW18">
        <v>0</v>
      </c>
      <c r="HX18">
        <v>0</v>
      </c>
      <c r="HY18">
        <v>0</v>
      </c>
      <c r="HZ18">
        <v>0</v>
      </c>
      <c r="IA18">
        <v>0</v>
      </c>
      <c r="IB18">
        <v>1</v>
      </c>
      <c r="IC18">
        <v>1</v>
      </c>
      <c r="ID18">
        <v>1</v>
      </c>
      <c r="IE18">
        <v>0</v>
      </c>
      <c r="IF18">
        <v>0</v>
      </c>
      <c r="IG18">
        <v>0</v>
      </c>
      <c r="IH18">
        <v>1</v>
      </c>
      <c r="II18">
        <v>0</v>
      </c>
      <c r="IJ18">
        <v>1</v>
      </c>
      <c r="IK18">
        <v>0</v>
      </c>
      <c r="IL18">
        <v>0</v>
      </c>
      <c r="IM18">
        <v>0</v>
      </c>
      <c r="IN18">
        <v>0</v>
      </c>
      <c r="IO18">
        <v>0</v>
      </c>
      <c r="IP18">
        <v>0</v>
      </c>
      <c r="IQ18">
        <v>0</v>
      </c>
      <c r="IR18">
        <v>0</v>
      </c>
      <c r="IS18">
        <v>0</v>
      </c>
      <c r="IT18">
        <v>0</v>
      </c>
      <c r="IU18">
        <v>1</v>
      </c>
      <c r="IV18">
        <v>0</v>
      </c>
      <c r="IW18">
        <v>0</v>
      </c>
      <c r="IX18">
        <v>0</v>
      </c>
      <c r="IY18">
        <v>0</v>
      </c>
      <c r="IZ18">
        <v>0</v>
      </c>
      <c r="JA18">
        <v>0</v>
      </c>
      <c r="JB18">
        <v>1</v>
      </c>
      <c r="JC18">
        <v>8</v>
      </c>
      <c r="JD18">
        <v>1</v>
      </c>
      <c r="JE18">
        <v>0</v>
      </c>
      <c r="JF18">
        <v>0</v>
      </c>
      <c r="JG18">
        <v>1</v>
      </c>
      <c r="JH18">
        <v>0</v>
      </c>
      <c r="JI18">
        <v>0</v>
      </c>
      <c r="JJ18">
        <v>0</v>
      </c>
      <c r="JK18">
        <v>0</v>
      </c>
      <c r="JL18">
        <v>0</v>
      </c>
      <c r="JM18">
        <v>0</v>
      </c>
      <c r="JN18">
        <v>0</v>
      </c>
      <c r="JO18">
        <v>0</v>
      </c>
      <c r="JP18">
        <v>0</v>
      </c>
      <c r="JQ18">
        <v>0</v>
      </c>
      <c r="JR18">
        <v>0</v>
      </c>
      <c r="JS18">
        <v>0</v>
      </c>
      <c r="JT18">
        <v>0</v>
      </c>
      <c r="JU18">
        <v>0</v>
      </c>
      <c r="JV18">
        <v>0</v>
      </c>
      <c r="JW18">
        <v>0</v>
      </c>
      <c r="JX18">
        <v>0</v>
      </c>
      <c r="JY18">
        <v>1</v>
      </c>
      <c r="JZ18">
        <v>0</v>
      </c>
      <c r="KA18">
        <v>0</v>
      </c>
      <c r="KB18">
        <v>0</v>
      </c>
      <c r="KC18">
        <v>0</v>
      </c>
      <c r="KD18">
        <v>0</v>
      </c>
      <c r="KE18">
        <v>0</v>
      </c>
      <c r="KF18">
        <v>8</v>
      </c>
      <c r="KG18">
        <v>0</v>
      </c>
      <c r="KH18">
        <v>0</v>
      </c>
      <c r="KI18">
        <v>0</v>
      </c>
      <c r="KJ18">
        <v>0</v>
      </c>
      <c r="KK18">
        <v>0</v>
      </c>
      <c r="KL18">
        <v>0</v>
      </c>
      <c r="KM18">
        <v>0</v>
      </c>
      <c r="KN18">
        <v>0</v>
      </c>
      <c r="KO18">
        <v>0</v>
      </c>
      <c r="KP18">
        <v>1</v>
      </c>
      <c r="KQ18">
        <v>10</v>
      </c>
      <c r="KR18">
        <v>0</v>
      </c>
      <c r="KS18">
        <v>1</v>
      </c>
      <c r="KT18">
        <v>0</v>
      </c>
      <c r="KU18">
        <v>0</v>
      </c>
      <c r="KV18">
        <v>0</v>
      </c>
      <c r="KW18">
        <v>0</v>
      </c>
      <c r="KX18">
        <v>0</v>
      </c>
      <c r="KY18">
        <v>0</v>
      </c>
      <c r="KZ18">
        <v>3</v>
      </c>
      <c r="LA18">
        <v>14</v>
      </c>
      <c r="LB18">
        <v>2</v>
      </c>
      <c r="LC18">
        <v>1</v>
      </c>
      <c r="LD18">
        <v>1</v>
      </c>
      <c r="LE18">
        <v>0</v>
      </c>
      <c r="LF18">
        <v>0</v>
      </c>
      <c r="LG18">
        <v>0</v>
      </c>
      <c r="LH18">
        <v>1</v>
      </c>
      <c r="LI18">
        <v>0</v>
      </c>
      <c r="LJ18">
        <v>0</v>
      </c>
      <c r="LK18">
        <v>0</v>
      </c>
      <c r="LL18">
        <v>1</v>
      </c>
      <c r="LM18">
        <v>0</v>
      </c>
      <c r="LN18">
        <v>0</v>
      </c>
      <c r="LO18">
        <v>0</v>
      </c>
      <c r="LP18">
        <v>1</v>
      </c>
      <c r="LQ18">
        <v>0</v>
      </c>
      <c r="LR18">
        <v>1</v>
      </c>
    </row>
    <row r="19" spans="1:330">
      <c r="A19" t="s">
        <v>721</v>
      </c>
      <c r="B19" s="1">
        <v>44013</v>
      </c>
      <c r="C19" s="1">
        <v>44197</v>
      </c>
      <c r="D19">
        <v>1</v>
      </c>
      <c r="E19">
        <v>1</v>
      </c>
      <c r="F19">
        <v>1</v>
      </c>
      <c r="G19">
        <v>0</v>
      </c>
      <c r="H19">
        <v>0</v>
      </c>
      <c r="I19">
        <v>1</v>
      </c>
      <c r="J19">
        <v>0</v>
      </c>
      <c r="K19">
        <v>1</v>
      </c>
      <c r="L19">
        <v>0</v>
      </c>
      <c r="M19" t="s">
        <v>2300</v>
      </c>
      <c r="N19" t="s">
        <v>2300</v>
      </c>
      <c r="O19" t="s">
        <v>2300</v>
      </c>
      <c r="P19" t="s">
        <v>2300</v>
      </c>
      <c r="Q19" t="s">
        <v>2300</v>
      </c>
      <c r="R19" t="s">
        <v>2300</v>
      </c>
      <c r="S19" t="s">
        <v>2300</v>
      </c>
      <c r="T19" t="s">
        <v>2300</v>
      </c>
      <c r="U19" t="s">
        <v>2300</v>
      </c>
      <c r="V19" t="s">
        <v>2300</v>
      </c>
      <c r="W19" t="s">
        <v>2300</v>
      </c>
      <c r="X19">
        <v>1</v>
      </c>
      <c r="Y19">
        <v>1</v>
      </c>
      <c r="Z19">
        <v>0</v>
      </c>
      <c r="AA19">
        <v>1</v>
      </c>
      <c r="AB19">
        <v>0</v>
      </c>
      <c r="AC19">
        <v>0</v>
      </c>
      <c r="AD19">
        <v>1</v>
      </c>
      <c r="AE19">
        <v>1</v>
      </c>
      <c r="AF19">
        <v>0</v>
      </c>
      <c r="AG19">
        <v>0</v>
      </c>
      <c r="AH19">
        <v>0</v>
      </c>
      <c r="AI19">
        <v>1</v>
      </c>
      <c r="AJ19">
        <v>0</v>
      </c>
      <c r="AK19">
        <v>1</v>
      </c>
      <c r="AL19">
        <v>0</v>
      </c>
      <c r="AM19">
        <v>0</v>
      </c>
      <c r="AN19">
        <v>0</v>
      </c>
      <c r="AO19">
        <v>0</v>
      </c>
      <c r="AP19">
        <v>0</v>
      </c>
      <c r="AQ19">
        <v>0</v>
      </c>
      <c r="AR19">
        <v>1</v>
      </c>
      <c r="AS19">
        <v>1</v>
      </c>
      <c r="AT19">
        <v>0</v>
      </c>
      <c r="AU19">
        <v>0</v>
      </c>
      <c r="AV19">
        <v>0</v>
      </c>
      <c r="AW19">
        <v>1</v>
      </c>
      <c r="AX19">
        <v>0</v>
      </c>
      <c r="AY19">
        <v>1</v>
      </c>
      <c r="AZ19">
        <v>0</v>
      </c>
      <c r="BA19">
        <v>0</v>
      </c>
      <c r="BB19">
        <v>0</v>
      </c>
      <c r="BC19">
        <v>0</v>
      </c>
      <c r="BD19">
        <v>0</v>
      </c>
      <c r="BE19">
        <v>1</v>
      </c>
      <c r="BF19">
        <v>0</v>
      </c>
      <c r="BG19">
        <v>2</v>
      </c>
      <c r="BH19">
        <v>1</v>
      </c>
      <c r="BI19">
        <v>1</v>
      </c>
      <c r="BJ19">
        <v>0</v>
      </c>
      <c r="BK19">
        <v>0</v>
      </c>
      <c r="BL19">
        <v>0</v>
      </c>
      <c r="BM19">
        <v>0</v>
      </c>
      <c r="BN19">
        <v>0</v>
      </c>
      <c r="BO19">
        <v>0</v>
      </c>
      <c r="BP19">
        <v>0</v>
      </c>
      <c r="BQ19">
        <v>0</v>
      </c>
      <c r="BR19">
        <v>0</v>
      </c>
      <c r="BS19">
        <v>0</v>
      </c>
      <c r="BT19">
        <v>0</v>
      </c>
      <c r="BU19">
        <v>0</v>
      </c>
      <c r="BV19">
        <v>0</v>
      </c>
      <c r="BW19">
        <v>0</v>
      </c>
      <c r="BX19">
        <v>0</v>
      </c>
      <c r="BY19">
        <v>0</v>
      </c>
      <c r="BZ19">
        <v>0</v>
      </c>
      <c r="CA19">
        <v>0</v>
      </c>
      <c r="CB19">
        <v>0</v>
      </c>
      <c r="CC19">
        <v>1</v>
      </c>
      <c r="CD19">
        <v>0</v>
      </c>
      <c r="CE19">
        <v>0</v>
      </c>
      <c r="CF19">
        <v>0</v>
      </c>
      <c r="CG19">
        <v>0</v>
      </c>
      <c r="CH19">
        <v>1</v>
      </c>
      <c r="CI19">
        <v>1</v>
      </c>
      <c r="CJ19">
        <v>1</v>
      </c>
      <c r="CK19">
        <v>0</v>
      </c>
      <c r="CL19">
        <v>0</v>
      </c>
      <c r="CM19">
        <v>0</v>
      </c>
      <c r="CN19">
        <v>0</v>
      </c>
      <c r="CO19">
        <v>1</v>
      </c>
      <c r="CP19">
        <v>0</v>
      </c>
      <c r="CQ19">
        <v>0</v>
      </c>
      <c r="CR19">
        <v>0</v>
      </c>
      <c r="CS19">
        <v>0</v>
      </c>
      <c r="CT19">
        <v>0</v>
      </c>
      <c r="CU19">
        <v>0</v>
      </c>
      <c r="CV19">
        <v>0</v>
      </c>
      <c r="CW19">
        <v>0</v>
      </c>
      <c r="CX19">
        <v>0</v>
      </c>
      <c r="CY19">
        <v>0</v>
      </c>
      <c r="CZ19">
        <v>0</v>
      </c>
      <c r="DA19">
        <v>0</v>
      </c>
      <c r="DB19">
        <v>0</v>
      </c>
      <c r="DC19">
        <v>0</v>
      </c>
      <c r="DD19">
        <v>0</v>
      </c>
      <c r="DE19">
        <v>1</v>
      </c>
      <c r="DF19">
        <v>1</v>
      </c>
      <c r="DG19">
        <v>0</v>
      </c>
      <c r="DH19">
        <v>1</v>
      </c>
      <c r="DI19">
        <v>0</v>
      </c>
      <c r="DJ19">
        <v>0</v>
      </c>
      <c r="DK19">
        <v>0</v>
      </c>
      <c r="DL19">
        <v>0</v>
      </c>
      <c r="DM19">
        <v>0</v>
      </c>
      <c r="DN19">
        <v>0</v>
      </c>
      <c r="DO19">
        <v>0</v>
      </c>
      <c r="DP19">
        <v>1</v>
      </c>
      <c r="DQ19">
        <v>1</v>
      </c>
      <c r="DR19">
        <v>0</v>
      </c>
      <c r="DS19">
        <v>0</v>
      </c>
      <c r="DT19">
        <v>0</v>
      </c>
      <c r="DU19">
        <v>0</v>
      </c>
      <c r="DV19">
        <v>0</v>
      </c>
      <c r="DW19">
        <v>0</v>
      </c>
      <c r="DX19">
        <v>0</v>
      </c>
      <c r="DY19">
        <v>0</v>
      </c>
      <c r="DZ19">
        <v>1</v>
      </c>
      <c r="EA19">
        <v>0</v>
      </c>
      <c r="EB19">
        <v>0</v>
      </c>
      <c r="EC19">
        <v>0</v>
      </c>
      <c r="ED19">
        <v>0</v>
      </c>
      <c r="EE19">
        <v>1</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1</v>
      </c>
      <c r="FN19">
        <v>0</v>
      </c>
      <c r="FO19">
        <v>0</v>
      </c>
      <c r="FP19">
        <v>1</v>
      </c>
      <c r="FQ19">
        <v>0</v>
      </c>
      <c r="FR19">
        <v>0</v>
      </c>
      <c r="FS19">
        <v>0</v>
      </c>
      <c r="FT19">
        <v>0</v>
      </c>
      <c r="FU19">
        <v>1</v>
      </c>
      <c r="FV19">
        <v>0</v>
      </c>
      <c r="FW19">
        <v>0</v>
      </c>
      <c r="FX19">
        <v>0</v>
      </c>
      <c r="FY19">
        <v>0</v>
      </c>
      <c r="FZ19">
        <v>0</v>
      </c>
      <c r="GA19">
        <v>1</v>
      </c>
      <c r="GB19">
        <v>0</v>
      </c>
      <c r="GC19">
        <v>1</v>
      </c>
      <c r="GD19">
        <v>0</v>
      </c>
      <c r="GE19">
        <v>0</v>
      </c>
      <c r="GF19">
        <v>0</v>
      </c>
      <c r="GG19">
        <v>1</v>
      </c>
      <c r="GH19">
        <v>1</v>
      </c>
      <c r="GI19">
        <v>0</v>
      </c>
      <c r="GJ19">
        <v>0</v>
      </c>
      <c r="GK19">
        <v>0</v>
      </c>
      <c r="GL19">
        <v>0</v>
      </c>
      <c r="GM19">
        <v>0</v>
      </c>
      <c r="GN19">
        <v>0</v>
      </c>
      <c r="GO19">
        <v>0</v>
      </c>
      <c r="GP19">
        <v>0</v>
      </c>
      <c r="GQ19">
        <v>0</v>
      </c>
      <c r="GR19">
        <v>0</v>
      </c>
      <c r="GS19">
        <v>0</v>
      </c>
      <c r="GT19">
        <v>0</v>
      </c>
      <c r="GU19">
        <v>0</v>
      </c>
      <c r="GV19">
        <v>1</v>
      </c>
      <c r="GW19">
        <v>0</v>
      </c>
      <c r="GX19">
        <v>0</v>
      </c>
      <c r="GY19">
        <v>0</v>
      </c>
      <c r="GZ19">
        <v>0</v>
      </c>
      <c r="HA19">
        <v>0</v>
      </c>
      <c r="HB19">
        <v>0</v>
      </c>
      <c r="HC19" t="s">
        <v>2300</v>
      </c>
      <c r="HD19" t="s">
        <v>2300</v>
      </c>
      <c r="HE19">
        <v>0</v>
      </c>
      <c r="HF19">
        <v>0</v>
      </c>
      <c r="HG19">
        <v>0</v>
      </c>
      <c r="HH19">
        <v>1</v>
      </c>
      <c r="HI19">
        <v>0</v>
      </c>
      <c r="HJ19">
        <v>0</v>
      </c>
      <c r="HK19">
        <v>0</v>
      </c>
      <c r="HL19">
        <v>0</v>
      </c>
      <c r="HM19">
        <v>0</v>
      </c>
      <c r="HN19">
        <v>0</v>
      </c>
      <c r="HO19">
        <v>0</v>
      </c>
      <c r="HP19">
        <v>1</v>
      </c>
      <c r="HQ19">
        <v>1</v>
      </c>
      <c r="HR19">
        <v>0</v>
      </c>
      <c r="HS19">
        <v>0</v>
      </c>
      <c r="HT19">
        <v>0</v>
      </c>
      <c r="HU19">
        <v>0</v>
      </c>
      <c r="HV19">
        <v>0</v>
      </c>
      <c r="HW19">
        <v>0</v>
      </c>
      <c r="HX19">
        <v>0</v>
      </c>
      <c r="HY19">
        <v>0</v>
      </c>
      <c r="HZ19">
        <v>0</v>
      </c>
      <c r="IA19">
        <v>0</v>
      </c>
      <c r="IB19">
        <v>1</v>
      </c>
      <c r="IC19">
        <v>1</v>
      </c>
      <c r="ID19">
        <v>0</v>
      </c>
      <c r="IE19">
        <v>0</v>
      </c>
      <c r="IF19">
        <v>0</v>
      </c>
      <c r="IG19">
        <v>0</v>
      </c>
      <c r="IH19">
        <v>0</v>
      </c>
      <c r="II19">
        <v>0</v>
      </c>
      <c r="IJ19">
        <v>0</v>
      </c>
      <c r="IK19">
        <v>0</v>
      </c>
      <c r="IL19">
        <v>0</v>
      </c>
      <c r="IM19">
        <v>0</v>
      </c>
      <c r="IN19">
        <v>0</v>
      </c>
      <c r="IO19">
        <v>0</v>
      </c>
      <c r="IP19">
        <v>0</v>
      </c>
      <c r="IQ19">
        <v>1</v>
      </c>
      <c r="IR19">
        <v>1</v>
      </c>
      <c r="IS19">
        <v>0</v>
      </c>
      <c r="IT19">
        <v>0</v>
      </c>
      <c r="IU19">
        <v>1</v>
      </c>
      <c r="IV19">
        <v>0</v>
      </c>
      <c r="IW19">
        <v>0</v>
      </c>
      <c r="IX19">
        <v>0</v>
      </c>
      <c r="IY19">
        <v>0</v>
      </c>
      <c r="IZ19">
        <v>0</v>
      </c>
      <c r="JA19">
        <v>0</v>
      </c>
      <c r="JB19">
        <v>1</v>
      </c>
      <c r="JC19">
        <v>10</v>
      </c>
      <c r="JD19">
        <v>1</v>
      </c>
      <c r="JE19">
        <v>0</v>
      </c>
      <c r="JF19">
        <v>0</v>
      </c>
      <c r="JG19">
        <v>0</v>
      </c>
      <c r="JH19" t="s">
        <v>2300</v>
      </c>
      <c r="JI19" t="s">
        <v>2300</v>
      </c>
      <c r="JJ19">
        <v>0</v>
      </c>
      <c r="JK19">
        <v>0</v>
      </c>
      <c r="JL19">
        <v>0</v>
      </c>
      <c r="JM19">
        <v>0</v>
      </c>
      <c r="JN19">
        <v>0</v>
      </c>
      <c r="JO19">
        <v>0</v>
      </c>
      <c r="JP19">
        <v>0</v>
      </c>
      <c r="JQ19">
        <v>0</v>
      </c>
      <c r="JR19">
        <v>0</v>
      </c>
      <c r="JS19">
        <v>0</v>
      </c>
      <c r="JT19">
        <v>0</v>
      </c>
      <c r="JU19">
        <v>0</v>
      </c>
      <c r="JV19">
        <v>0</v>
      </c>
      <c r="JW19">
        <v>0</v>
      </c>
      <c r="JX19">
        <v>0</v>
      </c>
      <c r="JY19">
        <v>0</v>
      </c>
      <c r="JZ19">
        <v>1</v>
      </c>
      <c r="KA19">
        <v>0</v>
      </c>
      <c r="KB19">
        <v>1</v>
      </c>
      <c r="KC19">
        <v>0</v>
      </c>
      <c r="KD19">
        <v>0</v>
      </c>
      <c r="KE19">
        <v>0</v>
      </c>
      <c r="KF19">
        <v>8</v>
      </c>
      <c r="KG19">
        <v>0</v>
      </c>
      <c r="KH19">
        <v>0</v>
      </c>
      <c r="KI19">
        <v>0</v>
      </c>
      <c r="KJ19">
        <v>0</v>
      </c>
      <c r="KK19">
        <v>0</v>
      </c>
      <c r="KL19">
        <v>0</v>
      </c>
      <c r="KM19">
        <v>0</v>
      </c>
      <c r="KN19">
        <v>0</v>
      </c>
      <c r="KO19">
        <v>0</v>
      </c>
      <c r="KP19">
        <v>1</v>
      </c>
      <c r="KQ19">
        <v>10</v>
      </c>
      <c r="KR19">
        <v>0</v>
      </c>
      <c r="KS19">
        <v>1</v>
      </c>
      <c r="KT19">
        <v>0</v>
      </c>
      <c r="KU19">
        <v>0</v>
      </c>
      <c r="KV19">
        <v>0</v>
      </c>
      <c r="KW19">
        <v>0</v>
      </c>
      <c r="KX19">
        <v>0</v>
      </c>
      <c r="KY19">
        <v>0</v>
      </c>
      <c r="KZ19">
        <v>3</v>
      </c>
      <c r="LA19">
        <v>11</v>
      </c>
      <c r="LB19">
        <v>2</v>
      </c>
      <c r="LC19">
        <v>0</v>
      </c>
      <c r="LD19" t="s">
        <v>2300</v>
      </c>
      <c r="LE19" t="s">
        <v>2300</v>
      </c>
      <c r="LF19" t="s">
        <v>2300</v>
      </c>
      <c r="LG19" t="s">
        <v>2300</v>
      </c>
      <c r="LH19" t="s">
        <v>2300</v>
      </c>
      <c r="LI19" t="s">
        <v>2300</v>
      </c>
      <c r="LJ19" t="s">
        <v>2300</v>
      </c>
      <c r="LK19" t="s">
        <v>2300</v>
      </c>
      <c r="LL19" t="s">
        <v>2300</v>
      </c>
      <c r="LM19" t="s">
        <v>2300</v>
      </c>
      <c r="LN19" t="s">
        <v>2300</v>
      </c>
      <c r="LO19" t="s">
        <v>2300</v>
      </c>
      <c r="LP19" t="s">
        <v>2300</v>
      </c>
      <c r="LQ19" t="s">
        <v>2300</v>
      </c>
      <c r="LR19" t="s">
        <v>2300</v>
      </c>
    </row>
    <row r="20" spans="1:330">
      <c r="A20" t="s">
        <v>756</v>
      </c>
      <c r="B20" s="1">
        <v>44027</v>
      </c>
      <c r="C20" s="1">
        <v>44197</v>
      </c>
      <c r="D20">
        <v>1</v>
      </c>
      <c r="E20">
        <v>1</v>
      </c>
      <c r="F20">
        <v>1</v>
      </c>
      <c r="G20">
        <v>0</v>
      </c>
      <c r="H20">
        <v>0</v>
      </c>
      <c r="I20">
        <v>1</v>
      </c>
      <c r="J20">
        <v>0</v>
      </c>
      <c r="K20">
        <v>1</v>
      </c>
      <c r="L20">
        <v>1</v>
      </c>
      <c r="M20">
        <v>0</v>
      </c>
      <c r="N20">
        <v>0</v>
      </c>
      <c r="O20">
        <v>0</v>
      </c>
      <c r="P20">
        <v>0</v>
      </c>
      <c r="Q20">
        <v>0</v>
      </c>
      <c r="R20">
        <v>0</v>
      </c>
      <c r="S20">
        <v>0</v>
      </c>
      <c r="T20">
        <v>0</v>
      </c>
      <c r="U20">
        <v>1</v>
      </c>
      <c r="V20">
        <v>1</v>
      </c>
      <c r="W20">
        <v>0</v>
      </c>
      <c r="X20">
        <v>1</v>
      </c>
      <c r="Y20">
        <v>0</v>
      </c>
      <c r="Z20">
        <v>1</v>
      </c>
      <c r="AA20">
        <v>0</v>
      </c>
      <c r="AB20">
        <v>0</v>
      </c>
      <c r="AC20">
        <v>0</v>
      </c>
      <c r="AD20">
        <v>1</v>
      </c>
      <c r="AE20">
        <v>0</v>
      </c>
      <c r="AF20">
        <v>0</v>
      </c>
      <c r="AG20">
        <v>0</v>
      </c>
      <c r="AH20">
        <v>0</v>
      </c>
      <c r="AI20">
        <v>0</v>
      </c>
      <c r="AJ20">
        <v>0</v>
      </c>
      <c r="AK20">
        <v>0</v>
      </c>
      <c r="AL20">
        <v>0</v>
      </c>
      <c r="AM20">
        <v>0</v>
      </c>
      <c r="AN20">
        <v>0</v>
      </c>
      <c r="AO20">
        <v>0</v>
      </c>
      <c r="AP20">
        <v>0</v>
      </c>
      <c r="AQ20">
        <v>0</v>
      </c>
      <c r="AR20">
        <v>1</v>
      </c>
      <c r="AS20">
        <v>0</v>
      </c>
      <c r="AT20">
        <v>1</v>
      </c>
      <c r="AU20">
        <v>0</v>
      </c>
      <c r="AV20">
        <v>0</v>
      </c>
      <c r="AW20">
        <v>0</v>
      </c>
      <c r="AX20">
        <v>0</v>
      </c>
      <c r="AY20">
        <v>0</v>
      </c>
      <c r="AZ20">
        <v>0</v>
      </c>
      <c r="BA20">
        <v>0</v>
      </c>
      <c r="BB20">
        <v>1</v>
      </c>
      <c r="BC20">
        <v>1</v>
      </c>
      <c r="BD20">
        <v>0</v>
      </c>
      <c r="BE20">
        <v>1</v>
      </c>
      <c r="BF20">
        <v>0</v>
      </c>
      <c r="BG20">
        <v>0</v>
      </c>
      <c r="BH20">
        <v>1</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1</v>
      </c>
      <c r="CD20">
        <v>0</v>
      </c>
      <c r="CE20">
        <v>0</v>
      </c>
      <c r="CF20">
        <v>0</v>
      </c>
      <c r="CG20">
        <v>0</v>
      </c>
      <c r="CH20">
        <v>1</v>
      </c>
      <c r="CI20">
        <v>1</v>
      </c>
      <c r="CJ20">
        <v>1</v>
      </c>
      <c r="CK20">
        <v>0</v>
      </c>
      <c r="CL20">
        <v>1</v>
      </c>
      <c r="CM20">
        <v>0</v>
      </c>
      <c r="CN20">
        <v>0</v>
      </c>
      <c r="CO20">
        <v>0</v>
      </c>
      <c r="CP20">
        <v>0</v>
      </c>
      <c r="CQ20">
        <v>0</v>
      </c>
      <c r="CR20">
        <v>0</v>
      </c>
      <c r="CS20">
        <v>0</v>
      </c>
      <c r="CT20">
        <v>0</v>
      </c>
      <c r="CU20">
        <v>0</v>
      </c>
      <c r="CV20">
        <v>1</v>
      </c>
      <c r="CW20">
        <v>0</v>
      </c>
      <c r="CX20">
        <v>1</v>
      </c>
      <c r="CY20">
        <v>0</v>
      </c>
      <c r="CZ20">
        <v>0</v>
      </c>
      <c r="DA20">
        <v>0</v>
      </c>
      <c r="DB20">
        <v>0</v>
      </c>
      <c r="DC20">
        <v>0</v>
      </c>
      <c r="DD20">
        <v>0</v>
      </c>
      <c r="DE20">
        <v>1</v>
      </c>
      <c r="DF20">
        <v>0</v>
      </c>
      <c r="DG20">
        <v>0</v>
      </c>
      <c r="DH20">
        <v>0</v>
      </c>
      <c r="DI20">
        <v>0</v>
      </c>
      <c r="DJ20">
        <v>0</v>
      </c>
      <c r="DK20">
        <v>0</v>
      </c>
      <c r="DL20">
        <v>0</v>
      </c>
      <c r="DM20">
        <v>0</v>
      </c>
      <c r="DN20">
        <v>0</v>
      </c>
      <c r="DO20">
        <v>0</v>
      </c>
      <c r="DP20">
        <v>1</v>
      </c>
      <c r="DQ20">
        <v>0</v>
      </c>
      <c r="DR20">
        <v>0</v>
      </c>
      <c r="DS20">
        <v>0</v>
      </c>
      <c r="DT20">
        <v>0</v>
      </c>
      <c r="DU20">
        <v>0</v>
      </c>
      <c r="DV20">
        <v>0</v>
      </c>
      <c r="DW20">
        <v>0</v>
      </c>
      <c r="DX20">
        <v>0</v>
      </c>
      <c r="DY20">
        <v>1</v>
      </c>
      <c r="DZ20">
        <v>1</v>
      </c>
      <c r="EA20">
        <v>1</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1</v>
      </c>
      <c r="FA20">
        <v>0</v>
      </c>
      <c r="FB20">
        <v>0</v>
      </c>
      <c r="FC20">
        <v>0</v>
      </c>
      <c r="FD20">
        <v>0</v>
      </c>
      <c r="FE20">
        <v>0</v>
      </c>
      <c r="FF20">
        <v>0</v>
      </c>
      <c r="FG20">
        <v>0</v>
      </c>
      <c r="FH20">
        <v>0</v>
      </c>
      <c r="FI20">
        <v>0</v>
      </c>
      <c r="FJ20">
        <v>0</v>
      </c>
      <c r="FK20">
        <v>0</v>
      </c>
      <c r="FL20">
        <v>0</v>
      </c>
      <c r="FM20">
        <v>0</v>
      </c>
      <c r="FN20">
        <v>0</v>
      </c>
      <c r="FO20">
        <v>0</v>
      </c>
      <c r="FP20">
        <v>0</v>
      </c>
      <c r="FQ20">
        <v>1</v>
      </c>
      <c r="FR20">
        <v>0</v>
      </c>
      <c r="FS20">
        <v>0</v>
      </c>
      <c r="FT20">
        <v>0</v>
      </c>
      <c r="FU20">
        <v>0</v>
      </c>
      <c r="FV20">
        <v>0</v>
      </c>
      <c r="FW20">
        <v>0</v>
      </c>
      <c r="FX20">
        <v>0</v>
      </c>
      <c r="FY20">
        <v>0</v>
      </c>
      <c r="FZ20">
        <v>0</v>
      </c>
      <c r="GA20">
        <v>1</v>
      </c>
      <c r="GB20">
        <v>0</v>
      </c>
      <c r="GC20">
        <v>0</v>
      </c>
      <c r="GD20">
        <v>0</v>
      </c>
      <c r="GE20">
        <v>0</v>
      </c>
      <c r="GF20">
        <v>0</v>
      </c>
      <c r="GG20">
        <v>0</v>
      </c>
      <c r="GH20">
        <v>0</v>
      </c>
      <c r="GI20">
        <v>0</v>
      </c>
      <c r="GJ20">
        <v>1</v>
      </c>
      <c r="GK20">
        <v>0</v>
      </c>
      <c r="GL20">
        <v>0</v>
      </c>
      <c r="GM20">
        <v>0</v>
      </c>
      <c r="GN20">
        <v>0</v>
      </c>
      <c r="GO20">
        <v>0</v>
      </c>
      <c r="GP20">
        <v>0</v>
      </c>
      <c r="GQ20">
        <v>0</v>
      </c>
      <c r="GR20">
        <v>0</v>
      </c>
      <c r="GS20">
        <v>0</v>
      </c>
      <c r="GT20">
        <v>0</v>
      </c>
      <c r="GU20">
        <v>1</v>
      </c>
      <c r="GV20">
        <v>0</v>
      </c>
      <c r="GW20">
        <v>0</v>
      </c>
      <c r="GX20">
        <v>0</v>
      </c>
      <c r="GY20">
        <v>0</v>
      </c>
      <c r="GZ20">
        <v>0</v>
      </c>
      <c r="HA20">
        <v>0</v>
      </c>
      <c r="HB20">
        <v>0</v>
      </c>
      <c r="HC20" t="s">
        <v>2300</v>
      </c>
      <c r="HD20" t="s">
        <v>2300</v>
      </c>
      <c r="HE20">
        <v>0</v>
      </c>
      <c r="HF20">
        <v>1</v>
      </c>
      <c r="HG20">
        <v>0</v>
      </c>
      <c r="HH20">
        <v>0</v>
      </c>
      <c r="HI20">
        <v>0</v>
      </c>
      <c r="HJ20">
        <v>0</v>
      </c>
      <c r="HK20">
        <v>0</v>
      </c>
      <c r="HL20">
        <v>0</v>
      </c>
      <c r="HM20">
        <v>0</v>
      </c>
      <c r="HN20">
        <v>0</v>
      </c>
      <c r="HO20">
        <v>0</v>
      </c>
      <c r="HP20">
        <v>0</v>
      </c>
      <c r="HQ20">
        <v>0</v>
      </c>
      <c r="HR20">
        <v>0</v>
      </c>
      <c r="HS20">
        <v>0</v>
      </c>
      <c r="HT20">
        <v>0</v>
      </c>
      <c r="HU20">
        <v>0</v>
      </c>
      <c r="HV20">
        <v>0</v>
      </c>
      <c r="HW20">
        <v>0</v>
      </c>
      <c r="HX20">
        <v>1</v>
      </c>
      <c r="HY20">
        <v>0</v>
      </c>
      <c r="HZ20">
        <v>0</v>
      </c>
      <c r="IA20">
        <v>0</v>
      </c>
      <c r="IB20">
        <v>1</v>
      </c>
      <c r="IC20">
        <v>1</v>
      </c>
      <c r="ID20">
        <v>0</v>
      </c>
      <c r="IE20">
        <v>1</v>
      </c>
      <c r="IF20">
        <v>1</v>
      </c>
      <c r="IG20">
        <v>1</v>
      </c>
      <c r="IH20">
        <v>0</v>
      </c>
      <c r="II20">
        <v>0</v>
      </c>
      <c r="IJ20">
        <v>1</v>
      </c>
      <c r="IK20">
        <v>0</v>
      </c>
      <c r="IL20">
        <v>0</v>
      </c>
      <c r="IM20">
        <v>1</v>
      </c>
      <c r="IN20">
        <v>0</v>
      </c>
      <c r="IO20">
        <v>0</v>
      </c>
      <c r="IP20">
        <v>0</v>
      </c>
      <c r="IQ20">
        <v>0</v>
      </c>
      <c r="IR20">
        <v>0</v>
      </c>
      <c r="IS20">
        <v>0</v>
      </c>
      <c r="IT20">
        <v>0</v>
      </c>
      <c r="IU20">
        <v>1</v>
      </c>
      <c r="IV20">
        <v>0</v>
      </c>
      <c r="IW20">
        <v>0</v>
      </c>
      <c r="IX20">
        <v>0</v>
      </c>
      <c r="IY20">
        <v>0</v>
      </c>
      <c r="IZ20">
        <v>0</v>
      </c>
      <c r="JA20">
        <v>0</v>
      </c>
      <c r="JB20">
        <v>1</v>
      </c>
      <c r="JC20">
        <v>10</v>
      </c>
      <c r="JD20">
        <v>0</v>
      </c>
      <c r="JE20">
        <v>1</v>
      </c>
      <c r="JF20">
        <v>0</v>
      </c>
      <c r="JG20">
        <v>0</v>
      </c>
      <c r="JH20" t="s">
        <v>2300</v>
      </c>
      <c r="JI20" t="s">
        <v>2300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1</v>
      </c>
      <c r="KF20">
        <v>0</v>
      </c>
      <c r="KG20">
        <v>0</v>
      </c>
      <c r="KH20">
        <v>0</v>
      </c>
      <c r="KI20">
        <v>0</v>
      </c>
      <c r="KJ20">
        <v>0</v>
      </c>
      <c r="KK20">
        <v>0</v>
      </c>
      <c r="KL20">
        <v>0</v>
      </c>
      <c r="KM20">
        <v>0</v>
      </c>
      <c r="KN20">
        <v>0</v>
      </c>
      <c r="KO20">
        <v>0</v>
      </c>
      <c r="KP20">
        <v>1</v>
      </c>
      <c r="KQ20">
        <v>10</v>
      </c>
      <c r="KR20">
        <v>0</v>
      </c>
      <c r="KS20">
        <v>0</v>
      </c>
      <c r="KT20">
        <v>0</v>
      </c>
      <c r="KU20">
        <v>0</v>
      </c>
      <c r="KV20">
        <v>0</v>
      </c>
      <c r="KW20">
        <v>0</v>
      </c>
      <c r="KX20">
        <v>0</v>
      </c>
      <c r="KY20">
        <v>1</v>
      </c>
      <c r="KZ20">
        <v>3</v>
      </c>
      <c r="LA20">
        <v>14</v>
      </c>
      <c r="LB20">
        <v>2</v>
      </c>
      <c r="LC20">
        <v>0</v>
      </c>
      <c r="LD20" t="s">
        <v>2300</v>
      </c>
      <c r="LE20" t="s">
        <v>2300</v>
      </c>
      <c r="LF20" t="s">
        <v>2300</v>
      </c>
      <c r="LG20" t="s">
        <v>2300</v>
      </c>
      <c r="LH20" t="s">
        <v>2300</v>
      </c>
      <c r="LI20" t="s">
        <v>2300</v>
      </c>
      <c r="LJ20" t="s">
        <v>2300</v>
      </c>
      <c r="LK20" t="s">
        <v>2300</v>
      </c>
      <c r="LL20" t="s">
        <v>2300</v>
      </c>
      <c r="LM20" t="s">
        <v>2300</v>
      </c>
      <c r="LN20" t="s">
        <v>2300</v>
      </c>
      <c r="LO20" t="s">
        <v>2300</v>
      </c>
      <c r="LP20" t="s">
        <v>2300</v>
      </c>
      <c r="LQ20" t="s">
        <v>2300</v>
      </c>
      <c r="LR20" t="s">
        <v>2300</v>
      </c>
    </row>
    <row r="21" spans="1:330">
      <c r="A21" t="s">
        <v>783</v>
      </c>
      <c r="B21" s="1">
        <v>44197</v>
      </c>
      <c r="C21" s="1">
        <v>44197</v>
      </c>
      <c r="D21">
        <v>1</v>
      </c>
      <c r="E21">
        <v>1</v>
      </c>
      <c r="F21">
        <v>1</v>
      </c>
      <c r="G21">
        <v>0</v>
      </c>
      <c r="H21">
        <v>0</v>
      </c>
      <c r="I21">
        <v>1</v>
      </c>
      <c r="J21">
        <v>0</v>
      </c>
      <c r="K21">
        <v>1</v>
      </c>
      <c r="L21">
        <v>0</v>
      </c>
      <c r="M21" t="s">
        <v>2300</v>
      </c>
      <c r="N21" t="s">
        <v>2300</v>
      </c>
      <c r="O21" t="s">
        <v>2300</v>
      </c>
      <c r="P21" t="s">
        <v>2300</v>
      </c>
      <c r="Q21" t="s">
        <v>2300</v>
      </c>
      <c r="R21" t="s">
        <v>2300</v>
      </c>
      <c r="S21" t="s">
        <v>2300</v>
      </c>
      <c r="T21" t="s">
        <v>2300</v>
      </c>
      <c r="U21" t="s">
        <v>2300</v>
      </c>
      <c r="V21" t="s">
        <v>2300</v>
      </c>
      <c r="W21" t="s">
        <v>2300</v>
      </c>
      <c r="X21">
        <v>1</v>
      </c>
      <c r="Y21">
        <v>0</v>
      </c>
      <c r="Z21">
        <v>1</v>
      </c>
      <c r="AA21">
        <v>0</v>
      </c>
      <c r="AB21">
        <v>1</v>
      </c>
      <c r="AC21">
        <v>1</v>
      </c>
      <c r="AD21">
        <v>1</v>
      </c>
      <c r="AE21">
        <v>1</v>
      </c>
      <c r="AF21">
        <v>0</v>
      </c>
      <c r="AG21">
        <v>0</v>
      </c>
      <c r="AH21">
        <v>0</v>
      </c>
      <c r="AI21">
        <v>0</v>
      </c>
      <c r="AJ21">
        <v>0</v>
      </c>
      <c r="AK21">
        <v>1</v>
      </c>
      <c r="AL21">
        <v>0</v>
      </c>
      <c r="AM21">
        <v>0</v>
      </c>
      <c r="AN21">
        <v>0</v>
      </c>
      <c r="AO21">
        <v>0</v>
      </c>
      <c r="AP21">
        <v>0</v>
      </c>
      <c r="AQ21">
        <v>0</v>
      </c>
      <c r="AR21">
        <v>1</v>
      </c>
      <c r="AS21">
        <v>0</v>
      </c>
      <c r="AT21">
        <v>1</v>
      </c>
      <c r="AU21">
        <v>0</v>
      </c>
      <c r="AV21">
        <v>1</v>
      </c>
      <c r="AW21">
        <v>1</v>
      </c>
      <c r="AX21">
        <v>0</v>
      </c>
      <c r="AY21">
        <v>0</v>
      </c>
      <c r="AZ21">
        <v>0</v>
      </c>
      <c r="BA21">
        <v>0</v>
      </c>
      <c r="BB21">
        <v>1</v>
      </c>
      <c r="BC21">
        <v>0</v>
      </c>
      <c r="BD21">
        <v>0</v>
      </c>
      <c r="BE21">
        <v>1</v>
      </c>
      <c r="BF21">
        <v>0</v>
      </c>
      <c r="BG21">
        <v>1</v>
      </c>
      <c r="BH21">
        <v>1</v>
      </c>
      <c r="BI21">
        <v>1</v>
      </c>
      <c r="BJ21">
        <v>0</v>
      </c>
      <c r="BK21">
        <v>0</v>
      </c>
      <c r="BL21">
        <v>0</v>
      </c>
      <c r="BM21">
        <v>0</v>
      </c>
      <c r="BN21">
        <v>0</v>
      </c>
      <c r="BO21">
        <v>0</v>
      </c>
      <c r="BP21">
        <v>1</v>
      </c>
      <c r="BQ21">
        <v>0</v>
      </c>
      <c r="BR21">
        <v>0</v>
      </c>
      <c r="BS21">
        <v>0</v>
      </c>
      <c r="BT21">
        <v>0</v>
      </c>
      <c r="BU21">
        <v>0</v>
      </c>
      <c r="BV21">
        <v>0</v>
      </c>
      <c r="BW21">
        <v>0</v>
      </c>
      <c r="BX21">
        <v>0</v>
      </c>
      <c r="BY21">
        <v>0</v>
      </c>
      <c r="BZ21">
        <v>0</v>
      </c>
      <c r="CA21">
        <v>0</v>
      </c>
      <c r="CB21">
        <v>0</v>
      </c>
      <c r="CC21">
        <v>1</v>
      </c>
      <c r="CD21">
        <v>0</v>
      </c>
      <c r="CE21">
        <v>0</v>
      </c>
      <c r="CF21">
        <v>0</v>
      </c>
      <c r="CG21">
        <v>0</v>
      </c>
      <c r="CH21">
        <v>1</v>
      </c>
      <c r="CI21">
        <v>1</v>
      </c>
      <c r="CJ21">
        <v>1</v>
      </c>
      <c r="CK21">
        <v>0</v>
      </c>
      <c r="CL21">
        <v>1</v>
      </c>
      <c r="CM21">
        <v>0</v>
      </c>
      <c r="CN21">
        <v>0</v>
      </c>
      <c r="CO21">
        <v>0</v>
      </c>
      <c r="CP21">
        <v>0</v>
      </c>
      <c r="CQ21">
        <v>0</v>
      </c>
      <c r="CR21">
        <v>0</v>
      </c>
      <c r="CS21">
        <v>0</v>
      </c>
      <c r="CT21">
        <v>0</v>
      </c>
      <c r="CU21">
        <v>0</v>
      </c>
      <c r="CV21">
        <v>0</v>
      </c>
      <c r="CW21">
        <v>0</v>
      </c>
      <c r="CX21">
        <v>0</v>
      </c>
      <c r="CY21">
        <v>1</v>
      </c>
      <c r="CZ21">
        <v>0</v>
      </c>
      <c r="DA21">
        <v>0</v>
      </c>
      <c r="DB21">
        <v>0</v>
      </c>
      <c r="DC21">
        <v>0</v>
      </c>
      <c r="DD21">
        <v>0</v>
      </c>
      <c r="DE21">
        <v>1</v>
      </c>
      <c r="DF21">
        <v>0</v>
      </c>
      <c r="DG21">
        <v>0</v>
      </c>
      <c r="DH21">
        <v>0</v>
      </c>
      <c r="DI21">
        <v>0</v>
      </c>
      <c r="DJ21">
        <v>0</v>
      </c>
      <c r="DK21">
        <v>0</v>
      </c>
      <c r="DL21">
        <v>0</v>
      </c>
      <c r="DM21">
        <v>0</v>
      </c>
      <c r="DN21">
        <v>0</v>
      </c>
      <c r="DO21">
        <v>0</v>
      </c>
      <c r="DP21">
        <v>1</v>
      </c>
      <c r="DQ21">
        <v>1</v>
      </c>
      <c r="DR21">
        <v>0</v>
      </c>
      <c r="DS21">
        <v>0</v>
      </c>
      <c r="DT21">
        <v>1</v>
      </c>
      <c r="DU21">
        <v>0</v>
      </c>
      <c r="DV21">
        <v>0</v>
      </c>
      <c r="DW21">
        <v>0</v>
      </c>
      <c r="DX21">
        <v>0</v>
      </c>
      <c r="DY21">
        <v>1</v>
      </c>
      <c r="DZ21">
        <v>1</v>
      </c>
      <c r="EA21">
        <v>1</v>
      </c>
      <c r="EB21">
        <v>0</v>
      </c>
      <c r="EC21">
        <v>0</v>
      </c>
      <c r="ED21">
        <v>0</v>
      </c>
      <c r="EE21">
        <v>0</v>
      </c>
      <c r="EF21">
        <v>0</v>
      </c>
      <c r="EG21">
        <v>0</v>
      </c>
      <c r="EH21">
        <v>0</v>
      </c>
      <c r="EI21">
        <v>0</v>
      </c>
      <c r="EJ21">
        <v>0</v>
      </c>
      <c r="EK21">
        <v>0</v>
      </c>
      <c r="EL21">
        <v>0</v>
      </c>
      <c r="EM21">
        <v>0</v>
      </c>
      <c r="EN21">
        <v>0</v>
      </c>
      <c r="EO21">
        <v>0</v>
      </c>
      <c r="EP21">
        <v>1</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1</v>
      </c>
      <c r="FR21">
        <v>0</v>
      </c>
      <c r="FS21">
        <v>0</v>
      </c>
      <c r="FT21">
        <v>0</v>
      </c>
      <c r="FU21">
        <v>0</v>
      </c>
      <c r="FV21">
        <v>0</v>
      </c>
      <c r="FW21">
        <v>0</v>
      </c>
      <c r="FX21">
        <v>0</v>
      </c>
      <c r="FY21">
        <v>0</v>
      </c>
      <c r="FZ21">
        <v>0</v>
      </c>
      <c r="GA21">
        <v>1</v>
      </c>
      <c r="GB21">
        <v>1</v>
      </c>
      <c r="GC21">
        <v>1</v>
      </c>
      <c r="GD21">
        <v>1</v>
      </c>
      <c r="GE21">
        <v>1</v>
      </c>
      <c r="GF21">
        <v>0</v>
      </c>
      <c r="GG21">
        <v>0</v>
      </c>
      <c r="GH21">
        <v>0</v>
      </c>
      <c r="GI21">
        <v>0</v>
      </c>
      <c r="GJ21">
        <v>1</v>
      </c>
      <c r="GK21">
        <v>0</v>
      </c>
      <c r="GL21">
        <v>0</v>
      </c>
      <c r="GM21">
        <v>0</v>
      </c>
      <c r="GN21">
        <v>1</v>
      </c>
      <c r="GO21">
        <v>0</v>
      </c>
      <c r="GP21">
        <v>0</v>
      </c>
      <c r="GQ21">
        <v>0</v>
      </c>
      <c r="GR21">
        <v>0</v>
      </c>
      <c r="GS21">
        <v>0</v>
      </c>
      <c r="GT21">
        <v>0</v>
      </c>
      <c r="GU21">
        <v>1</v>
      </c>
      <c r="GV21">
        <v>0</v>
      </c>
      <c r="GW21">
        <v>0</v>
      </c>
      <c r="GX21">
        <v>0</v>
      </c>
      <c r="GY21">
        <v>0</v>
      </c>
      <c r="GZ21">
        <v>0</v>
      </c>
      <c r="HA21">
        <v>0</v>
      </c>
      <c r="HB21">
        <v>0</v>
      </c>
      <c r="HC21" t="s">
        <v>2300</v>
      </c>
      <c r="HD21" t="s">
        <v>2300</v>
      </c>
      <c r="HE21">
        <v>0</v>
      </c>
      <c r="HF21">
        <v>0</v>
      </c>
      <c r="HG21">
        <v>0</v>
      </c>
      <c r="HH21">
        <v>0</v>
      </c>
      <c r="HI21">
        <v>0</v>
      </c>
      <c r="HJ21">
        <v>0</v>
      </c>
      <c r="HK21">
        <v>0</v>
      </c>
      <c r="HL21">
        <v>0</v>
      </c>
      <c r="HM21">
        <v>0</v>
      </c>
      <c r="HN21">
        <v>1</v>
      </c>
      <c r="HO21">
        <v>0</v>
      </c>
      <c r="HP21">
        <v>1</v>
      </c>
      <c r="HQ21">
        <v>1</v>
      </c>
      <c r="HR21">
        <v>0</v>
      </c>
      <c r="HS21">
        <v>0</v>
      </c>
      <c r="HT21">
        <v>0</v>
      </c>
      <c r="HU21">
        <v>0</v>
      </c>
      <c r="HV21">
        <v>0</v>
      </c>
      <c r="HW21">
        <v>0</v>
      </c>
      <c r="HX21">
        <v>0</v>
      </c>
      <c r="HY21">
        <v>0</v>
      </c>
      <c r="HZ21">
        <v>0</v>
      </c>
      <c r="IA21">
        <v>0</v>
      </c>
      <c r="IB21">
        <v>1</v>
      </c>
      <c r="IC21">
        <v>1</v>
      </c>
      <c r="ID21">
        <v>0</v>
      </c>
      <c r="IE21">
        <v>1</v>
      </c>
      <c r="IF21">
        <v>1</v>
      </c>
      <c r="IG21">
        <v>1</v>
      </c>
      <c r="IH21">
        <v>0</v>
      </c>
      <c r="II21">
        <v>1</v>
      </c>
      <c r="IJ21">
        <v>0</v>
      </c>
      <c r="IK21">
        <v>0</v>
      </c>
      <c r="IL21">
        <v>0</v>
      </c>
      <c r="IM21">
        <v>0</v>
      </c>
      <c r="IN21">
        <v>0</v>
      </c>
      <c r="IO21">
        <v>0</v>
      </c>
      <c r="IP21">
        <v>0</v>
      </c>
      <c r="IQ21">
        <v>0</v>
      </c>
      <c r="IR21">
        <v>0</v>
      </c>
      <c r="IS21">
        <v>0</v>
      </c>
      <c r="IT21">
        <v>0</v>
      </c>
      <c r="IU21">
        <v>1</v>
      </c>
      <c r="IV21">
        <v>0</v>
      </c>
      <c r="IW21">
        <v>0</v>
      </c>
      <c r="IX21">
        <v>0</v>
      </c>
      <c r="IY21">
        <v>0</v>
      </c>
      <c r="IZ21">
        <v>0</v>
      </c>
      <c r="JA21">
        <v>0</v>
      </c>
      <c r="JB21">
        <v>1</v>
      </c>
      <c r="JC21">
        <v>3</v>
      </c>
      <c r="JD21">
        <v>0</v>
      </c>
      <c r="JE21">
        <v>0</v>
      </c>
      <c r="JF21">
        <v>1</v>
      </c>
      <c r="JG21">
        <v>1</v>
      </c>
      <c r="JH21">
        <v>0</v>
      </c>
      <c r="JI21">
        <v>1</v>
      </c>
      <c r="JJ21">
        <v>0</v>
      </c>
      <c r="JK21">
        <v>0</v>
      </c>
      <c r="JL21">
        <v>0</v>
      </c>
      <c r="JM21">
        <v>0</v>
      </c>
      <c r="JN21">
        <v>1</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1</v>
      </c>
      <c r="KQ21">
        <v>10</v>
      </c>
      <c r="KR21">
        <v>0</v>
      </c>
      <c r="KS21">
        <v>1</v>
      </c>
      <c r="KT21">
        <v>0</v>
      </c>
      <c r="KU21">
        <v>0</v>
      </c>
      <c r="KV21">
        <v>0</v>
      </c>
      <c r="KW21">
        <v>0</v>
      </c>
      <c r="KX21">
        <v>0</v>
      </c>
      <c r="KY21">
        <v>0</v>
      </c>
      <c r="KZ21">
        <v>3</v>
      </c>
      <c r="LA21">
        <v>9</v>
      </c>
      <c r="LB21">
        <v>2</v>
      </c>
      <c r="LC21">
        <v>0</v>
      </c>
      <c r="LD21" t="s">
        <v>2300</v>
      </c>
      <c r="LE21" t="s">
        <v>2300</v>
      </c>
      <c r="LF21" t="s">
        <v>2300</v>
      </c>
      <c r="LG21" t="s">
        <v>2300</v>
      </c>
      <c r="LH21" t="s">
        <v>2300</v>
      </c>
      <c r="LI21" t="s">
        <v>2300</v>
      </c>
      <c r="LJ21" t="s">
        <v>2300</v>
      </c>
      <c r="LK21" t="s">
        <v>2300</v>
      </c>
      <c r="LL21" t="s">
        <v>2300</v>
      </c>
      <c r="LM21" t="s">
        <v>2300</v>
      </c>
      <c r="LN21" t="s">
        <v>2300</v>
      </c>
      <c r="LO21" t="s">
        <v>2300</v>
      </c>
      <c r="LP21" t="s">
        <v>2300</v>
      </c>
      <c r="LQ21" t="s">
        <v>2300</v>
      </c>
      <c r="LR21" t="s">
        <v>2300</v>
      </c>
    </row>
    <row r="22" spans="1:330">
      <c r="A22" t="s">
        <v>823</v>
      </c>
      <c r="B22" s="1">
        <v>44193</v>
      </c>
      <c r="C22" s="1">
        <v>44197</v>
      </c>
      <c r="D22">
        <v>1</v>
      </c>
      <c r="E22">
        <v>0</v>
      </c>
      <c r="F22" t="s">
        <v>2300</v>
      </c>
      <c r="G22" t="s">
        <v>2300</v>
      </c>
      <c r="H22" t="s">
        <v>2300</v>
      </c>
      <c r="I22" t="s">
        <v>2300</v>
      </c>
      <c r="J22" t="s">
        <v>2300</v>
      </c>
      <c r="K22" t="s">
        <v>2300</v>
      </c>
      <c r="L22">
        <v>0</v>
      </c>
      <c r="M22" t="s">
        <v>2300</v>
      </c>
      <c r="N22" t="s">
        <v>2300</v>
      </c>
      <c r="O22" t="s">
        <v>2300</v>
      </c>
      <c r="P22" t="s">
        <v>2300</v>
      </c>
      <c r="Q22" t="s">
        <v>2300</v>
      </c>
      <c r="R22" t="s">
        <v>2300</v>
      </c>
      <c r="S22" t="s">
        <v>2300</v>
      </c>
      <c r="T22" t="s">
        <v>2300</v>
      </c>
      <c r="U22" t="s">
        <v>2300</v>
      </c>
      <c r="V22" t="s">
        <v>2300</v>
      </c>
      <c r="W22" t="s">
        <v>2300</v>
      </c>
      <c r="X22">
        <v>1</v>
      </c>
      <c r="Y22">
        <v>0</v>
      </c>
      <c r="Z22">
        <v>1</v>
      </c>
      <c r="AA22">
        <v>0</v>
      </c>
      <c r="AB22">
        <v>1</v>
      </c>
      <c r="AC22">
        <v>1</v>
      </c>
      <c r="AD22">
        <v>1</v>
      </c>
      <c r="AE22">
        <v>1</v>
      </c>
      <c r="AF22">
        <v>0</v>
      </c>
      <c r="AG22">
        <v>0</v>
      </c>
      <c r="AH22">
        <v>0</v>
      </c>
      <c r="AI22">
        <v>1</v>
      </c>
      <c r="AJ22">
        <v>0</v>
      </c>
      <c r="AK22">
        <v>0</v>
      </c>
      <c r="AL22">
        <v>1</v>
      </c>
      <c r="AM22">
        <v>0</v>
      </c>
      <c r="AN22">
        <v>0</v>
      </c>
      <c r="AO22">
        <v>1</v>
      </c>
      <c r="AP22">
        <v>0</v>
      </c>
      <c r="AQ22">
        <v>0</v>
      </c>
      <c r="AR22">
        <v>1</v>
      </c>
      <c r="AS22">
        <v>0</v>
      </c>
      <c r="AT22">
        <v>1</v>
      </c>
      <c r="AU22">
        <v>0</v>
      </c>
      <c r="AV22">
        <v>1</v>
      </c>
      <c r="AW22">
        <v>1</v>
      </c>
      <c r="AX22">
        <v>0</v>
      </c>
      <c r="AY22">
        <v>1</v>
      </c>
      <c r="AZ22">
        <v>0</v>
      </c>
      <c r="BA22">
        <v>0</v>
      </c>
      <c r="BB22">
        <v>1</v>
      </c>
      <c r="BC22">
        <v>1</v>
      </c>
      <c r="BD22">
        <v>0</v>
      </c>
      <c r="BE22">
        <v>1</v>
      </c>
      <c r="BF22">
        <v>0</v>
      </c>
      <c r="BG22">
        <v>1</v>
      </c>
      <c r="BH22">
        <v>1</v>
      </c>
      <c r="BI22">
        <v>1</v>
      </c>
      <c r="BJ22">
        <v>0</v>
      </c>
      <c r="BK22">
        <v>0</v>
      </c>
      <c r="BL22">
        <v>0</v>
      </c>
      <c r="BM22">
        <v>0</v>
      </c>
      <c r="BN22">
        <v>0</v>
      </c>
      <c r="BO22">
        <v>0</v>
      </c>
      <c r="BP22">
        <v>0</v>
      </c>
      <c r="BQ22">
        <v>0</v>
      </c>
      <c r="BR22">
        <v>0</v>
      </c>
      <c r="BS22">
        <v>0</v>
      </c>
      <c r="BT22">
        <v>0</v>
      </c>
      <c r="BU22">
        <v>0</v>
      </c>
      <c r="BV22">
        <v>0</v>
      </c>
      <c r="BW22">
        <v>0</v>
      </c>
      <c r="BX22">
        <v>0</v>
      </c>
      <c r="BY22">
        <v>0</v>
      </c>
      <c r="BZ22">
        <v>0</v>
      </c>
      <c r="CA22">
        <v>0</v>
      </c>
      <c r="CB22">
        <v>0</v>
      </c>
      <c r="CC22">
        <v>1</v>
      </c>
      <c r="CD22">
        <v>0</v>
      </c>
      <c r="CE22">
        <v>0</v>
      </c>
      <c r="CF22">
        <v>0</v>
      </c>
      <c r="CG22">
        <v>0</v>
      </c>
      <c r="CH22">
        <v>1</v>
      </c>
      <c r="CI22">
        <v>1</v>
      </c>
      <c r="CJ22">
        <v>1</v>
      </c>
      <c r="CK22">
        <v>0</v>
      </c>
      <c r="CL22">
        <v>0</v>
      </c>
      <c r="CM22">
        <v>0</v>
      </c>
      <c r="CN22">
        <v>1</v>
      </c>
      <c r="CO22">
        <v>0</v>
      </c>
      <c r="CP22">
        <v>0</v>
      </c>
      <c r="CQ22">
        <v>0</v>
      </c>
      <c r="CR22">
        <v>0</v>
      </c>
      <c r="CS22">
        <v>0</v>
      </c>
      <c r="CT22">
        <v>0</v>
      </c>
      <c r="CU22">
        <v>0</v>
      </c>
      <c r="CV22">
        <v>0</v>
      </c>
      <c r="CW22">
        <v>0</v>
      </c>
      <c r="CX22">
        <v>0</v>
      </c>
      <c r="CY22">
        <v>1</v>
      </c>
      <c r="CZ22">
        <v>1</v>
      </c>
      <c r="DA22">
        <v>0</v>
      </c>
      <c r="DB22">
        <v>0</v>
      </c>
      <c r="DC22">
        <v>0</v>
      </c>
      <c r="DD22">
        <v>0</v>
      </c>
      <c r="DE22">
        <v>1</v>
      </c>
      <c r="DF22">
        <v>0</v>
      </c>
      <c r="DG22">
        <v>0</v>
      </c>
      <c r="DH22">
        <v>0</v>
      </c>
      <c r="DI22">
        <v>0</v>
      </c>
      <c r="DJ22">
        <v>0</v>
      </c>
      <c r="DK22">
        <v>0</v>
      </c>
      <c r="DL22">
        <v>0</v>
      </c>
      <c r="DM22">
        <v>0</v>
      </c>
      <c r="DN22">
        <v>0</v>
      </c>
      <c r="DO22">
        <v>0</v>
      </c>
      <c r="DP22">
        <v>1</v>
      </c>
      <c r="DQ22">
        <v>1</v>
      </c>
      <c r="DR22">
        <v>1</v>
      </c>
      <c r="DS22">
        <v>0</v>
      </c>
      <c r="DT22">
        <v>1</v>
      </c>
      <c r="DU22">
        <v>0</v>
      </c>
      <c r="DV22">
        <v>0</v>
      </c>
      <c r="DW22">
        <v>0</v>
      </c>
      <c r="DX22">
        <v>0</v>
      </c>
      <c r="DY22">
        <v>1</v>
      </c>
      <c r="DZ22">
        <v>1</v>
      </c>
      <c r="EA22">
        <v>0</v>
      </c>
      <c r="EB22">
        <v>0</v>
      </c>
      <c r="EC22">
        <v>0</v>
      </c>
      <c r="ED22">
        <v>1</v>
      </c>
      <c r="EE22">
        <v>1</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1</v>
      </c>
      <c r="FN22">
        <v>0</v>
      </c>
      <c r="FO22">
        <v>0</v>
      </c>
      <c r="FP22">
        <v>0</v>
      </c>
      <c r="FQ22">
        <v>1</v>
      </c>
      <c r="FR22">
        <v>0</v>
      </c>
      <c r="FS22">
        <v>0</v>
      </c>
      <c r="FT22">
        <v>0</v>
      </c>
      <c r="FU22">
        <v>0</v>
      </c>
      <c r="FV22">
        <v>0</v>
      </c>
      <c r="FW22">
        <v>0</v>
      </c>
      <c r="FX22">
        <v>0</v>
      </c>
      <c r="FY22">
        <v>0</v>
      </c>
      <c r="FZ22">
        <v>0</v>
      </c>
      <c r="GA22">
        <v>1</v>
      </c>
      <c r="GB22">
        <v>0</v>
      </c>
      <c r="GC22">
        <v>0</v>
      </c>
      <c r="GD22">
        <v>0</v>
      </c>
      <c r="GE22">
        <v>0</v>
      </c>
      <c r="GF22">
        <v>0</v>
      </c>
      <c r="GG22">
        <v>0</v>
      </c>
      <c r="GH22">
        <v>0</v>
      </c>
      <c r="GI22">
        <v>0</v>
      </c>
      <c r="GJ22">
        <v>0</v>
      </c>
      <c r="GK22">
        <v>0</v>
      </c>
      <c r="GL22">
        <v>0</v>
      </c>
      <c r="GM22">
        <v>0</v>
      </c>
      <c r="GN22">
        <v>0</v>
      </c>
      <c r="GO22">
        <v>0</v>
      </c>
      <c r="GP22">
        <v>0</v>
      </c>
      <c r="GQ22">
        <v>0</v>
      </c>
      <c r="GR22">
        <v>0</v>
      </c>
      <c r="GS22">
        <v>0</v>
      </c>
      <c r="GT22">
        <v>0</v>
      </c>
      <c r="GU22">
        <v>1</v>
      </c>
      <c r="GV22">
        <v>0</v>
      </c>
      <c r="GW22">
        <v>1</v>
      </c>
      <c r="GX22">
        <v>0</v>
      </c>
      <c r="GY22">
        <v>0</v>
      </c>
      <c r="GZ22">
        <v>0</v>
      </c>
      <c r="HA22">
        <v>0</v>
      </c>
      <c r="HB22">
        <v>0</v>
      </c>
      <c r="HC22" t="s">
        <v>2300</v>
      </c>
      <c r="HD22" t="s">
        <v>2300</v>
      </c>
      <c r="HE22">
        <v>0</v>
      </c>
      <c r="HF22">
        <v>1</v>
      </c>
      <c r="HG22">
        <v>0</v>
      </c>
      <c r="HH22">
        <v>0</v>
      </c>
      <c r="HI22">
        <v>0</v>
      </c>
      <c r="HJ22">
        <v>0</v>
      </c>
      <c r="HK22">
        <v>0</v>
      </c>
      <c r="HL22">
        <v>0</v>
      </c>
      <c r="HM22">
        <v>0</v>
      </c>
      <c r="HN22">
        <v>0</v>
      </c>
      <c r="HO22">
        <v>1</v>
      </c>
      <c r="HP22">
        <v>0</v>
      </c>
      <c r="HQ22">
        <v>0</v>
      </c>
      <c r="HR22">
        <v>0</v>
      </c>
      <c r="HS22">
        <v>0</v>
      </c>
      <c r="HT22">
        <v>0</v>
      </c>
      <c r="HU22">
        <v>0</v>
      </c>
      <c r="HV22">
        <v>0</v>
      </c>
      <c r="HW22">
        <v>0</v>
      </c>
      <c r="HX22">
        <v>0</v>
      </c>
      <c r="HY22">
        <v>0</v>
      </c>
      <c r="HZ22">
        <v>0</v>
      </c>
      <c r="IA22">
        <v>0</v>
      </c>
      <c r="IB22">
        <v>1</v>
      </c>
      <c r="IC22">
        <v>1</v>
      </c>
      <c r="ID22">
        <v>0</v>
      </c>
      <c r="IE22">
        <v>1</v>
      </c>
      <c r="IF22">
        <v>0</v>
      </c>
      <c r="IG22">
        <v>1</v>
      </c>
      <c r="IH22">
        <v>1</v>
      </c>
      <c r="II22">
        <v>0</v>
      </c>
      <c r="IJ22">
        <v>0</v>
      </c>
      <c r="IK22">
        <v>0</v>
      </c>
      <c r="IL22">
        <v>0</v>
      </c>
      <c r="IM22">
        <v>1</v>
      </c>
      <c r="IN22">
        <v>1</v>
      </c>
      <c r="IO22">
        <v>0</v>
      </c>
      <c r="IP22">
        <v>0</v>
      </c>
      <c r="IQ22">
        <v>0</v>
      </c>
      <c r="IR22">
        <v>0</v>
      </c>
      <c r="IS22">
        <v>0</v>
      </c>
      <c r="IT22">
        <v>0</v>
      </c>
      <c r="IU22">
        <v>1</v>
      </c>
      <c r="IV22">
        <v>0</v>
      </c>
      <c r="IW22">
        <v>0</v>
      </c>
      <c r="IX22">
        <v>0</v>
      </c>
      <c r="IY22">
        <v>0</v>
      </c>
      <c r="IZ22">
        <v>0</v>
      </c>
      <c r="JA22">
        <v>0</v>
      </c>
      <c r="JB22">
        <v>1</v>
      </c>
      <c r="JC22">
        <v>3</v>
      </c>
      <c r="JD22">
        <v>1</v>
      </c>
      <c r="JE22">
        <v>0</v>
      </c>
      <c r="JF22">
        <v>0</v>
      </c>
      <c r="JG22">
        <v>1</v>
      </c>
      <c r="JH22">
        <v>1</v>
      </c>
      <c r="JI22">
        <v>1</v>
      </c>
      <c r="JJ22">
        <v>0</v>
      </c>
      <c r="JK22">
        <v>0</v>
      </c>
      <c r="JL22">
        <v>0</v>
      </c>
      <c r="JM22">
        <v>0</v>
      </c>
      <c r="JN22">
        <v>0</v>
      </c>
      <c r="JO22">
        <v>1</v>
      </c>
      <c r="JP22">
        <v>0</v>
      </c>
      <c r="JQ22">
        <v>0</v>
      </c>
      <c r="JR22">
        <v>0</v>
      </c>
      <c r="JS22">
        <v>0</v>
      </c>
      <c r="JT22">
        <v>0</v>
      </c>
      <c r="JU22">
        <v>0</v>
      </c>
      <c r="JV22">
        <v>0</v>
      </c>
      <c r="JW22">
        <v>0</v>
      </c>
      <c r="JX22">
        <v>0</v>
      </c>
      <c r="JY22">
        <v>0</v>
      </c>
      <c r="JZ22">
        <v>0</v>
      </c>
      <c r="KA22">
        <v>0</v>
      </c>
      <c r="KB22">
        <v>0</v>
      </c>
      <c r="KC22">
        <v>0</v>
      </c>
      <c r="KD22">
        <v>0</v>
      </c>
      <c r="KE22">
        <v>0</v>
      </c>
      <c r="KF22">
        <v>5</v>
      </c>
      <c r="KG22">
        <v>0</v>
      </c>
      <c r="KH22">
        <v>0</v>
      </c>
      <c r="KI22">
        <v>0</v>
      </c>
      <c r="KJ22">
        <v>0</v>
      </c>
      <c r="KK22">
        <v>0</v>
      </c>
      <c r="KL22">
        <v>0</v>
      </c>
      <c r="KM22">
        <v>0</v>
      </c>
      <c r="KN22">
        <v>0</v>
      </c>
      <c r="KO22">
        <v>0</v>
      </c>
      <c r="KP22">
        <v>1</v>
      </c>
      <c r="KQ22">
        <v>11</v>
      </c>
      <c r="KR22">
        <v>0</v>
      </c>
      <c r="KS22">
        <v>1</v>
      </c>
      <c r="KT22">
        <v>1</v>
      </c>
      <c r="KU22">
        <v>0</v>
      </c>
      <c r="KV22">
        <v>0</v>
      </c>
      <c r="KW22">
        <v>0</v>
      </c>
      <c r="KX22">
        <v>0</v>
      </c>
      <c r="KY22">
        <v>0</v>
      </c>
      <c r="KZ22">
        <v>3</v>
      </c>
      <c r="LA22">
        <v>14</v>
      </c>
      <c r="LB22">
        <v>2</v>
      </c>
      <c r="LC22">
        <v>0</v>
      </c>
      <c r="LD22" t="s">
        <v>2300</v>
      </c>
      <c r="LE22" t="s">
        <v>2300</v>
      </c>
      <c r="LF22" t="s">
        <v>2300</v>
      </c>
      <c r="LG22" t="s">
        <v>2300</v>
      </c>
      <c r="LH22" t="s">
        <v>2300</v>
      </c>
      <c r="LI22" t="s">
        <v>2300</v>
      </c>
      <c r="LJ22" t="s">
        <v>2300</v>
      </c>
      <c r="LK22" t="s">
        <v>2300</v>
      </c>
      <c r="LL22" t="s">
        <v>2300</v>
      </c>
      <c r="LM22" t="s">
        <v>2300</v>
      </c>
      <c r="LN22" t="s">
        <v>2300</v>
      </c>
      <c r="LO22" t="s">
        <v>2300</v>
      </c>
      <c r="LP22" t="s">
        <v>2300</v>
      </c>
      <c r="LQ22" t="s">
        <v>2300</v>
      </c>
      <c r="LR22" t="s">
        <v>2300</v>
      </c>
    </row>
    <row r="23" spans="1:330">
      <c r="A23" t="s">
        <v>852</v>
      </c>
      <c r="B23" s="1">
        <v>43993</v>
      </c>
      <c r="C23" s="1">
        <v>44197</v>
      </c>
      <c r="D23">
        <v>1</v>
      </c>
      <c r="E23">
        <v>1</v>
      </c>
      <c r="F23">
        <v>1</v>
      </c>
      <c r="G23">
        <v>0</v>
      </c>
      <c r="H23">
        <v>0</v>
      </c>
      <c r="I23">
        <v>1</v>
      </c>
      <c r="J23">
        <v>0</v>
      </c>
      <c r="K23">
        <v>1</v>
      </c>
      <c r="L23">
        <v>0</v>
      </c>
      <c r="M23" t="s">
        <v>2300</v>
      </c>
      <c r="N23" t="s">
        <v>2300</v>
      </c>
      <c r="O23" t="s">
        <v>2300</v>
      </c>
      <c r="P23" t="s">
        <v>2300</v>
      </c>
      <c r="Q23" t="s">
        <v>2300</v>
      </c>
      <c r="R23" t="s">
        <v>2300</v>
      </c>
      <c r="S23" t="s">
        <v>2300</v>
      </c>
      <c r="T23" t="s">
        <v>2300</v>
      </c>
      <c r="U23" t="s">
        <v>2300</v>
      </c>
      <c r="V23" t="s">
        <v>2300</v>
      </c>
      <c r="W23" t="s">
        <v>2300</v>
      </c>
      <c r="X23">
        <v>1</v>
      </c>
      <c r="Y23">
        <v>1</v>
      </c>
      <c r="Z23">
        <v>0</v>
      </c>
      <c r="AA23">
        <v>0</v>
      </c>
      <c r="AB23">
        <v>1</v>
      </c>
      <c r="AC23">
        <v>0</v>
      </c>
      <c r="AD23">
        <v>1</v>
      </c>
      <c r="AE23">
        <v>0</v>
      </c>
      <c r="AF23">
        <v>0</v>
      </c>
      <c r="AG23">
        <v>1</v>
      </c>
      <c r="AH23">
        <v>1</v>
      </c>
      <c r="AI23">
        <v>0</v>
      </c>
      <c r="AJ23">
        <v>1</v>
      </c>
      <c r="AK23">
        <v>0</v>
      </c>
      <c r="AL23">
        <v>0</v>
      </c>
      <c r="AM23">
        <v>0</v>
      </c>
      <c r="AN23">
        <v>0</v>
      </c>
      <c r="AO23">
        <v>1</v>
      </c>
      <c r="AP23">
        <v>0</v>
      </c>
      <c r="AQ23">
        <v>0</v>
      </c>
      <c r="AR23">
        <v>0</v>
      </c>
      <c r="AS23">
        <v>0</v>
      </c>
      <c r="AT23">
        <v>0</v>
      </c>
      <c r="AU23">
        <v>0</v>
      </c>
      <c r="AV23">
        <v>0</v>
      </c>
      <c r="AW23">
        <v>0</v>
      </c>
      <c r="AX23">
        <v>0</v>
      </c>
      <c r="AY23">
        <v>0</v>
      </c>
      <c r="AZ23">
        <v>1</v>
      </c>
      <c r="BA23">
        <v>0</v>
      </c>
      <c r="BB23">
        <v>1</v>
      </c>
      <c r="BC23">
        <v>0</v>
      </c>
      <c r="BD23">
        <v>0</v>
      </c>
      <c r="BE23">
        <v>0</v>
      </c>
      <c r="BF23">
        <v>0</v>
      </c>
      <c r="BG23">
        <v>2</v>
      </c>
      <c r="BH23">
        <v>1</v>
      </c>
      <c r="BI23">
        <v>1</v>
      </c>
      <c r="BJ23">
        <v>0</v>
      </c>
      <c r="BK23">
        <v>0</v>
      </c>
      <c r="BL23">
        <v>0</v>
      </c>
      <c r="BM23">
        <v>0</v>
      </c>
      <c r="BN23">
        <v>0</v>
      </c>
      <c r="BO23">
        <v>0</v>
      </c>
      <c r="BP23">
        <v>0</v>
      </c>
      <c r="BQ23">
        <v>0</v>
      </c>
      <c r="BR23">
        <v>0</v>
      </c>
      <c r="BS23">
        <v>1</v>
      </c>
      <c r="BT23">
        <v>0</v>
      </c>
      <c r="BU23">
        <v>0</v>
      </c>
      <c r="BV23">
        <v>0</v>
      </c>
      <c r="BW23">
        <v>0</v>
      </c>
      <c r="BX23">
        <v>0</v>
      </c>
      <c r="BY23">
        <v>0</v>
      </c>
      <c r="BZ23">
        <v>0</v>
      </c>
      <c r="CA23">
        <v>0</v>
      </c>
      <c r="CB23">
        <v>0</v>
      </c>
      <c r="CC23">
        <v>1</v>
      </c>
      <c r="CD23">
        <v>0</v>
      </c>
      <c r="CE23">
        <v>0</v>
      </c>
      <c r="CF23">
        <v>0</v>
      </c>
      <c r="CG23">
        <v>0</v>
      </c>
      <c r="CH23">
        <v>1</v>
      </c>
      <c r="CI23">
        <v>1</v>
      </c>
      <c r="CJ23">
        <v>1</v>
      </c>
      <c r="CK23">
        <v>0</v>
      </c>
      <c r="CL23">
        <v>0</v>
      </c>
      <c r="CM23">
        <v>1</v>
      </c>
      <c r="CN23">
        <v>0</v>
      </c>
      <c r="CO23">
        <v>0</v>
      </c>
      <c r="CP23">
        <v>0</v>
      </c>
      <c r="CQ23">
        <v>0</v>
      </c>
      <c r="CR23">
        <v>0</v>
      </c>
      <c r="CS23">
        <v>0</v>
      </c>
      <c r="CT23">
        <v>0</v>
      </c>
      <c r="CU23">
        <v>0</v>
      </c>
      <c r="CV23">
        <v>0</v>
      </c>
      <c r="CW23">
        <v>1</v>
      </c>
      <c r="CX23">
        <v>0</v>
      </c>
      <c r="CY23">
        <v>1</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1</v>
      </c>
      <c r="DY23">
        <v>0</v>
      </c>
      <c r="DZ23">
        <v>1</v>
      </c>
      <c r="EA23">
        <v>0</v>
      </c>
      <c r="EB23">
        <v>1</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1</v>
      </c>
      <c r="FN23">
        <v>1</v>
      </c>
      <c r="FO23">
        <v>1</v>
      </c>
      <c r="FP23">
        <v>0</v>
      </c>
      <c r="FQ23">
        <v>1</v>
      </c>
      <c r="FR23">
        <v>0</v>
      </c>
      <c r="FS23">
        <v>0</v>
      </c>
      <c r="FT23">
        <v>1</v>
      </c>
      <c r="FU23">
        <v>0</v>
      </c>
      <c r="FV23">
        <v>0</v>
      </c>
      <c r="FW23">
        <v>0</v>
      </c>
      <c r="FX23">
        <v>0</v>
      </c>
      <c r="FY23">
        <v>0</v>
      </c>
      <c r="FZ23">
        <v>0</v>
      </c>
      <c r="GA23">
        <v>1</v>
      </c>
      <c r="GB23">
        <v>0</v>
      </c>
      <c r="GC23">
        <v>0</v>
      </c>
      <c r="GD23">
        <v>0</v>
      </c>
      <c r="GE23">
        <v>0</v>
      </c>
      <c r="GF23">
        <v>0</v>
      </c>
      <c r="GG23">
        <v>0</v>
      </c>
      <c r="GH23">
        <v>0</v>
      </c>
      <c r="GI23">
        <v>0</v>
      </c>
      <c r="GJ23">
        <v>0</v>
      </c>
      <c r="GK23">
        <v>0</v>
      </c>
      <c r="GL23">
        <v>0</v>
      </c>
      <c r="GM23">
        <v>0</v>
      </c>
      <c r="GN23">
        <v>0</v>
      </c>
      <c r="GO23">
        <v>0</v>
      </c>
      <c r="GP23">
        <v>0</v>
      </c>
      <c r="GQ23">
        <v>0</v>
      </c>
      <c r="GR23">
        <v>1</v>
      </c>
      <c r="GS23">
        <v>0</v>
      </c>
      <c r="GT23">
        <v>0</v>
      </c>
      <c r="GU23">
        <v>0</v>
      </c>
      <c r="GV23">
        <v>0</v>
      </c>
      <c r="GW23">
        <v>0</v>
      </c>
      <c r="GX23">
        <v>0</v>
      </c>
      <c r="GY23">
        <v>0</v>
      </c>
      <c r="GZ23">
        <v>0</v>
      </c>
      <c r="HA23">
        <v>0</v>
      </c>
      <c r="HB23">
        <v>0</v>
      </c>
      <c r="HC23" t="s">
        <v>2300</v>
      </c>
      <c r="HD23" t="s">
        <v>2300</v>
      </c>
      <c r="HE23">
        <v>0</v>
      </c>
      <c r="HF23">
        <v>1</v>
      </c>
      <c r="HG23">
        <v>0</v>
      </c>
      <c r="HH23">
        <v>0</v>
      </c>
      <c r="HI23">
        <v>0</v>
      </c>
      <c r="HJ23">
        <v>0</v>
      </c>
      <c r="HK23">
        <v>0</v>
      </c>
      <c r="HL23">
        <v>0</v>
      </c>
      <c r="HM23">
        <v>0</v>
      </c>
      <c r="HN23">
        <v>0</v>
      </c>
      <c r="HO23">
        <v>1</v>
      </c>
      <c r="HP23">
        <v>0</v>
      </c>
      <c r="HQ23">
        <v>0</v>
      </c>
      <c r="HR23">
        <v>0</v>
      </c>
      <c r="HS23">
        <v>0</v>
      </c>
      <c r="HT23">
        <v>0</v>
      </c>
      <c r="HU23">
        <v>0</v>
      </c>
      <c r="HV23">
        <v>0</v>
      </c>
      <c r="HW23">
        <v>0</v>
      </c>
      <c r="HX23">
        <v>0</v>
      </c>
      <c r="HY23">
        <v>0</v>
      </c>
      <c r="HZ23">
        <v>0</v>
      </c>
      <c r="IA23">
        <v>1</v>
      </c>
      <c r="IB23">
        <v>0</v>
      </c>
      <c r="IC23">
        <v>1</v>
      </c>
      <c r="ID23">
        <v>0</v>
      </c>
      <c r="IE23">
        <v>0</v>
      </c>
      <c r="IF23">
        <v>0</v>
      </c>
      <c r="IG23">
        <v>0</v>
      </c>
      <c r="IH23">
        <v>0</v>
      </c>
      <c r="II23">
        <v>0</v>
      </c>
      <c r="IJ23">
        <v>1</v>
      </c>
      <c r="IK23">
        <v>0</v>
      </c>
      <c r="IL23">
        <v>0</v>
      </c>
      <c r="IM23">
        <v>0</v>
      </c>
      <c r="IN23">
        <v>0</v>
      </c>
      <c r="IO23">
        <v>0</v>
      </c>
      <c r="IP23">
        <v>0</v>
      </c>
      <c r="IQ23">
        <v>0</v>
      </c>
      <c r="IR23">
        <v>0</v>
      </c>
      <c r="IS23">
        <v>0</v>
      </c>
      <c r="IT23">
        <v>0</v>
      </c>
      <c r="IU23">
        <v>1</v>
      </c>
      <c r="IV23">
        <v>0</v>
      </c>
      <c r="IW23">
        <v>0</v>
      </c>
      <c r="IX23">
        <v>0</v>
      </c>
      <c r="IY23">
        <v>0</v>
      </c>
      <c r="IZ23">
        <v>0</v>
      </c>
      <c r="JA23">
        <v>0</v>
      </c>
      <c r="JB23">
        <v>1</v>
      </c>
      <c r="JC23">
        <v>10</v>
      </c>
      <c r="JD23">
        <v>1</v>
      </c>
      <c r="JE23">
        <v>0</v>
      </c>
      <c r="JF23">
        <v>0</v>
      </c>
      <c r="JG23">
        <v>0</v>
      </c>
      <c r="JH23" t="s">
        <v>2300</v>
      </c>
      <c r="JI23" t="s">
        <v>2300</v>
      </c>
      <c r="JJ23">
        <v>0</v>
      </c>
      <c r="JK23">
        <v>0</v>
      </c>
      <c r="JL23">
        <v>0</v>
      </c>
      <c r="JM23">
        <v>0</v>
      </c>
      <c r="JN23">
        <v>0</v>
      </c>
      <c r="JO23">
        <v>0</v>
      </c>
      <c r="JP23">
        <v>0</v>
      </c>
      <c r="JQ23">
        <v>0</v>
      </c>
      <c r="JR23">
        <v>0</v>
      </c>
      <c r="JS23">
        <v>0</v>
      </c>
      <c r="JT23">
        <v>0</v>
      </c>
      <c r="JU23">
        <v>1</v>
      </c>
      <c r="JV23">
        <v>0</v>
      </c>
      <c r="JW23">
        <v>0</v>
      </c>
      <c r="JX23">
        <v>0</v>
      </c>
      <c r="JY23">
        <v>0</v>
      </c>
      <c r="JZ23">
        <v>0</v>
      </c>
      <c r="KA23">
        <v>0</v>
      </c>
      <c r="KB23">
        <v>0</v>
      </c>
      <c r="KC23">
        <v>0</v>
      </c>
      <c r="KD23">
        <v>0</v>
      </c>
      <c r="KE23">
        <v>0</v>
      </c>
      <c r="KF23">
        <v>1</v>
      </c>
      <c r="KG23">
        <v>0</v>
      </c>
      <c r="KH23">
        <v>0</v>
      </c>
      <c r="KI23">
        <v>0</v>
      </c>
      <c r="KJ23">
        <v>0</v>
      </c>
      <c r="KK23">
        <v>0</v>
      </c>
      <c r="KL23">
        <v>0</v>
      </c>
      <c r="KM23">
        <v>0</v>
      </c>
      <c r="KN23">
        <v>0</v>
      </c>
      <c r="KO23">
        <v>0</v>
      </c>
      <c r="KP23">
        <v>1</v>
      </c>
      <c r="KQ23">
        <v>11</v>
      </c>
      <c r="KR23">
        <v>0</v>
      </c>
      <c r="KS23">
        <v>1</v>
      </c>
      <c r="KT23">
        <v>1</v>
      </c>
      <c r="KU23">
        <v>1</v>
      </c>
      <c r="KV23">
        <v>0</v>
      </c>
      <c r="KW23">
        <v>0</v>
      </c>
      <c r="KX23">
        <v>0</v>
      </c>
      <c r="KY23">
        <v>0</v>
      </c>
      <c r="KZ23">
        <v>3</v>
      </c>
      <c r="LA23">
        <v>14</v>
      </c>
      <c r="LB23">
        <v>2</v>
      </c>
      <c r="LC23">
        <v>0</v>
      </c>
      <c r="LD23" t="s">
        <v>2300</v>
      </c>
      <c r="LE23" t="s">
        <v>2300</v>
      </c>
      <c r="LF23" t="s">
        <v>2300</v>
      </c>
      <c r="LG23" t="s">
        <v>2300</v>
      </c>
      <c r="LH23" t="s">
        <v>2300</v>
      </c>
      <c r="LI23" t="s">
        <v>2300</v>
      </c>
      <c r="LJ23" t="s">
        <v>2300</v>
      </c>
      <c r="LK23" t="s">
        <v>2300</v>
      </c>
      <c r="LL23" t="s">
        <v>2300</v>
      </c>
      <c r="LM23" t="s">
        <v>2300</v>
      </c>
      <c r="LN23" t="s">
        <v>2300</v>
      </c>
      <c r="LO23" t="s">
        <v>2300</v>
      </c>
      <c r="LP23" t="s">
        <v>2300</v>
      </c>
      <c r="LQ23" t="s">
        <v>2300</v>
      </c>
      <c r="LR23" t="s">
        <v>2300</v>
      </c>
    </row>
    <row r="24" spans="1:330">
      <c r="A24" t="s">
        <v>876</v>
      </c>
      <c r="B24" s="1">
        <v>44179</v>
      </c>
      <c r="C24" s="1">
        <v>44197</v>
      </c>
      <c r="D24">
        <v>1</v>
      </c>
      <c r="E24">
        <v>1</v>
      </c>
      <c r="F24">
        <v>1</v>
      </c>
      <c r="G24">
        <v>0</v>
      </c>
      <c r="H24">
        <v>0</v>
      </c>
      <c r="I24">
        <v>1</v>
      </c>
      <c r="J24">
        <v>0</v>
      </c>
      <c r="K24">
        <v>1</v>
      </c>
      <c r="L24">
        <v>1</v>
      </c>
      <c r="M24">
        <v>1</v>
      </c>
      <c r="N24">
        <v>0</v>
      </c>
      <c r="O24">
        <v>0</v>
      </c>
      <c r="P24">
        <v>0</v>
      </c>
      <c r="Q24">
        <v>0</v>
      </c>
      <c r="R24">
        <v>0</v>
      </c>
      <c r="S24">
        <v>0</v>
      </c>
      <c r="T24">
        <v>0</v>
      </c>
      <c r="U24">
        <v>0</v>
      </c>
      <c r="V24">
        <v>0</v>
      </c>
      <c r="W24">
        <v>0</v>
      </c>
      <c r="X24">
        <v>1</v>
      </c>
      <c r="Y24">
        <v>0</v>
      </c>
      <c r="Z24">
        <v>0</v>
      </c>
      <c r="AA24">
        <v>1</v>
      </c>
      <c r="AB24">
        <v>1</v>
      </c>
      <c r="AC24">
        <v>0</v>
      </c>
      <c r="AD24">
        <v>1</v>
      </c>
      <c r="AE24">
        <v>1</v>
      </c>
      <c r="AF24">
        <v>0</v>
      </c>
      <c r="AG24">
        <v>0</v>
      </c>
      <c r="AH24">
        <v>0</v>
      </c>
      <c r="AI24">
        <v>1</v>
      </c>
      <c r="AJ24">
        <v>1</v>
      </c>
      <c r="AK24">
        <v>0</v>
      </c>
      <c r="AL24">
        <v>1</v>
      </c>
      <c r="AM24">
        <v>0</v>
      </c>
      <c r="AN24">
        <v>0</v>
      </c>
      <c r="AO24">
        <v>1</v>
      </c>
      <c r="AP24">
        <v>1</v>
      </c>
      <c r="AQ24">
        <v>0</v>
      </c>
      <c r="AR24">
        <v>1</v>
      </c>
      <c r="AS24">
        <v>0</v>
      </c>
      <c r="AT24">
        <v>0</v>
      </c>
      <c r="AU24">
        <v>0</v>
      </c>
      <c r="AV24">
        <v>0</v>
      </c>
      <c r="AW24">
        <v>0</v>
      </c>
      <c r="AX24">
        <v>0</v>
      </c>
      <c r="AY24">
        <v>0</v>
      </c>
      <c r="AZ24">
        <v>0</v>
      </c>
      <c r="BA24">
        <v>0</v>
      </c>
      <c r="BB24">
        <v>1</v>
      </c>
      <c r="BC24">
        <v>1</v>
      </c>
      <c r="BD24">
        <v>0</v>
      </c>
      <c r="BE24">
        <v>0</v>
      </c>
      <c r="BF24">
        <v>0</v>
      </c>
      <c r="BG24">
        <v>2</v>
      </c>
      <c r="BH24">
        <v>1</v>
      </c>
      <c r="BI24">
        <v>1</v>
      </c>
      <c r="BJ24">
        <v>0</v>
      </c>
      <c r="BK24">
        <v>0</v>
      </c>
      <c r="BL24">
        <v>0</v>
      </c>
      <c r="BM24">
        <v>1</v>
      </c>
      <c r="BN24">
        <v>0</v>
      </c>
      <c r="BO24">
        <v>0</v>
      </c>
      <c r="BP24">
        <v>1</v>
      </c>
      <c r="BQ24">
        <v>0</v>
      </c>
      <c r="BR24">
        <v>0</v>
      </c>
      <c r="BS24">
        <v>0</v>
      </c>
      <c r="BT24">
        <v>0</v>
      </c>
      <c r="BU24">
        <v>0</v>
      </c>
      <c r="BV24">
        <v>0</v>
      </c>
      <c r="BW24">
        <v>0</v>
      </c>
      <c r="BX24">
        <v>0</v>
      </c>
      <c r="BY24">
        <v>0</v>
      </c>
      <c r="BZ24">
        <v>0</v>
      </c>
      <c r="CA24">
        <v>0</v>
      </c>
      <c r="CB24">
        <v>0</v>
      </c>
      <c r="CC24">
        <v>1</v>
      </c>
      <c r="CD24">
        <v>1</v>
      </c>
      <c r="CE24">
        <v>0</v>
      </c>
      <c r="CF24">
        <v>0</v>
      </c>
      <c r="CG24">
        <v>0</v>
      </c>
      <c r="CH24">
        <v>0</v>
      </c>
      <c r="CI24">
        <v>1</v>
      </c>
      <c r="CJ24">
        <v>1</v>
      </c>
      <c r="CK24">
        <v>0</v>
      </c>
      <c r="CL24">
        <v>0</v>
      </c>
      <c r="CM24">
        <v>0</v>
      </c>
      <c r="CN24">
        <v>1</v>
      </c>
      <c r="CO24">
        <v>0</v>
      </c>
      <c r="CP24">
        <v>0</v>
      </c>
      <c r="CQ24">
        <v>0</v>
      </c>
      <c r="CR24">
        <v>0</v>
      </c>
      <c r="CS24">
        <v>0</v>
      </c>
      <c r="CT24">
        <v>0</v>
      </c>
      <c r="CU24">
        <v>0</v>
      </c>
      <c r="CV24">
        <v>0</v>
      </c>
      <c r="CW24">
        <v>0</v>
      </c>
      <c r="CX24">
        <v>1</v>
      </c>
      <c r="CY24">
        <v>0</v>
      </c>
      <c r="CZ24">
        <v>0</v>
      </c>
      <c r="DA24">
        <v>0</v>
      </c>
      <c r="DB24">
        <v>0</v>
      </c>
      <c r="DC24">
        <v>0</v>
      </c>
      <c r="DD24">
        <v>0</v>
      </c>
      <c r="DE24">
        <v>0</v>
      </c>
      <c r="DF24">
        <v>0</v>
      </c>
      <c r="DG24">
        <v>0</v>
      </c>
      <c r="DH24">
        <v>0</v>
      </c>
      <c r="DI24">
        <v>0</v>
      </c>
      <c r="DJ24">
        <v>0</v>
      </c>
      <c r="DK24">
        <v>0</v>
      </c>
      <c r="DL24">
        <v>0</v>
      </c>
      <c r="DM24">
        <v>0</v>
      </c>
      <c r="DN24">
        <v>0</v>
      </c>
      <c r="DO24">
        <v>0</v>
      </c>
      <c r="DP24">
        <v>1</v>
      </c>
      <c r="DQ24">
        <v>0</v>
      </c>
      <c r="DR24">
        <v>1</v>
      </c>
      <c r="DS24">
        <v>1</v>
      </c>
      <c r="DT24">
        <v>0</v>
      </c>
      <c r="DU24">
        <v>0</v>
      </c>
      <c r="DV24">
        <v>0</v>
      </c>
      <c r="DW24">
        <v>1</v>
      </c>
      <c r="DX24">
        <v>0</v>
      </c>
      <c r="DY24">
        <v>1</v>
      </c>
      <c r="DZ24">
        <v>1</v>
      </c>
      <c r="EA24">
        <v>0</v>
      </c>
      <c r="EB24">
        <v>0</v>
      </c>
      <c r="EC24">
        <v>0</v>
      </c>
      <c r="ED24">
        <v>1</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1</v>
      </c>
      <c r="FN24">
        <v>0</v>
      </c>
      <c r="FO24">
        <v>0</v>
      </c>
      <c r="FP24">
        <v>0</v>
      </c>
      <c r="FQ24">
        <v>1</v>
      </c>
      <c r="FR24">
        <v>0</v>
      </c>
      <c r="FS24">
        <v>0</v>
      </c>
      <c r="FT24">
        <v>0</v>
      </c>
      <c r="FU24">
        <v>0</v>
      </c>
      <c r="FV24">
        <v>0</v>
      </c>
      <c r="FW24">
        <v>0</v>
      </c>
      <c r="FX24">
        <v>0</v>
      </c>
      <c r="FY24">
        <v>0</v>
      </c>
      <c r="FZ24">
        <v>0</v>
      </c>
      <c r="GA24">
        <v>1</v>
      </c>
      <c r="GB24">
        <v>1</v>
      </c>
      <c r="GC24">
        <v>0</v>
      </c>
      <c r="GD24">
        <v>0</v>
      </c>
      <c r="GE24">
        <v>0</v>
      </c>
      <c r="GF24">
        <v>0</v>
      </c>
      <c r="GG24">
        <v>0</v>
      </c>
      <c r="GH24">
        <v>0</v>
      </c>
      <c r="GI24">
        <v>0</v>
      </c>
      <c r="GJ24">
        <v>1</v>
      </c>
      <c r="GK24">
        <v>0</v>
      </c>
      <c r="GL24">
        <v>0</v>
      </c>
      <c r="GM24">
        <v>0</v>
      </c>
      <c r="GN24">
        <v>0</v>
      </c>
      <c r="GO24">
        <v>0</v>
      </c>
      <c r="GP24">
        <v>0</v>
      </c>
      <c r="GQ24">
        <v>0</v>
      </c>
      <c r="GR24">
        <v>0</v>
      </c>
      <c r="GS24">
        <v>0</v>
      </c>
      <c r="GT24">
        <v>0</v>
      </c>
      <c r="GU24">
        <v>1</v>
      </c>
      <c r="GV24">
        <v>0</v>
      </c>
      <c r="GW24">
        <v>0</v>
      </c>
      <c r="GX24">
        <v>0</v>
      </c>
      <c r="GY24">
        <v>0</v>
      </c>
      <c r="GZ24">
        <v>0</v>
      </c>
      <c r="HA24">
        <v>0</v>
      </c>
      <c r="HB24">
        <v>0</v>
      </c>
      <c r="HC24" t="s">
        <v>2300</v>
      </c>
      <c r="HD24" t="s">
        <v>2300</v>
      </c>
      <c r="HE24">
        <v>0</v>
      </c>
      <c r="HF24">
        <v>0</v>
      </c>
      <c r="HG24">
        <v>0</v>
      </c>
      <c r="HH24">
        <v>0</v>
      </c>
      <c r="HI24">
        <v>0</v>
      </c>
      <c r="HJ24">
        <v>1</v>
      </c>
      <c r="HK24">
        <v>0</v>
      </c>
      <c r="HL24">
        <v>0</v>
      </c>
      <c r="HM24">
        <v>0</v>
      </c>
      <c r="HN24">
        <v>0</v>
      </c>
      <c r="HO24">
        <v>0</v>
      </c>
      <c r="HP24">
        <v>1</v>
      </c>
      <c r="HQ24">
        <v>0</v>
      </c>
      <c r="HR24">
        <v>0</v>
      </c>
      <c r="HS24">
        <v>0</v>
      </c>
      <c r="HT24">
        <v>0</v>
      </c>
      <c r="HU24">
        <v>0</v>
      </c>
      <c r="HV24">
        <v>0</v>
      </c>
      <c r="HW24">
        <v>0</v>
      </c>
      <c r="HX24">
        <v>0</v>
      </c>
      <c r="HY24">
        <v>0</v>
      </c>
      <c r="HZ24">
        <v>0</v>
      </c>
      <c r="IA24">
        <v>0</v>
      </c>
      <c r="IB24">
        <v>1</v>
      </c>
      <c r="IC24">
        <v>1</v>
      </c>
      <c r="ID24">
        <v>0</v>
      </c>
      <c r="IE24">
        <v>1</v>
      </c>
      <c r="IF24">
        <v>1</v>
      </c>
      <c r="IG24">
        <v>1</v>
      </c>
      <c r="IH24">
        <v>1</v>
      </c>
      <c r="II24">
        <v>1</v>
      </c>
      <c r="IJ24">
        <v>1</v>
      </c>
      <c r="IK24">
        <v>0</v>
      </c>
      <c r="IL24">
        <v>0</v>
      </c>
      <c r="IM24">
        <v>0</v>
      </c>
      <c r="IN24">
        <v>0</v>
      </c>
      <c r="IO24">
        <v>0</v>
      </c>
      <c r="IP24">
        <v>0</v>
      </c>
      <c r="IQ24">
        <v>0</v>
      </c>
      <c r="IR24">
        <v>0</v>
      </c>
      <c r="IS24">
        <v>1</v>
      </c>
      <c r="IT24">
        <v>0</v>
      </c>
      <c r="IU24">
        <v>0</v>
      </c>
      <c r="IV24">
        <v>0</v>
      </c>
      <c r="IW24">
        <v>0</v>
      </c>
      <c r="IX24">
        <v>0</v>
      </c>
      <c r="IY24">
        <v>0</v>
      </c>
      <c r="IZ24">
        <v>0</v>
      </c>
      <c r="JA24">
        <v>0</v>
      </c>
      <c r="JB24">
        <v>1</v>
      </c>
      <c r="JC24">
        <v>3</v>
      </c>
      <c r="JD24">
        <v>1</v>
      </c>
      <c r="JE24">
        <v>0</v>
      </c>
      <c r="JF24">
        <v>0</v>
      </c>
      <c r="JG24">
        <v>0</v>
      </c>
      <c r="JH24" t="s">
        <v>2300</v>
      </c>
      <c r="JI24" t="s">
        <v>2300</v>
      </c>
      <c r="JJ24">
        <v>1</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5</v>
      </c>
      <c r="KG24">
        <v>0</v>
      </c>
      <c r="KH24">
        <v>0</v>
      </c>
      <c r="KI24">
        <v>0</v>
      </c>
      <c r="KJ24">
        <v>0</v>
      </c>
      <c r="KK24">
        <v>0</v>
      </c>
      <c r="KL24">
        <v>0</v>
      </c>
      <c r="KM24">
        <v>0</v>
      </c>
      <c r="KN24">
        <v>0</v>
      </c>
      <c r="KO24">
        <v>0</v>
      </c>
      <c r="KP24">
        <v>1</v>
      </c>
      <c r="KQ24">
        <v>1</v>
      </c>
      <c r="KR24">
        <v>0</v>
      </c>
      <c r="KS24">
        <v>1</v>
      </c>
      <c r="KT24">
        <v>1</v>
      </c>
      <c r="KU24">
        <v>0</v>
      </c>
      <c r="KV24">
        <v>0</v>
      </c>
      <c r="KW24">
        <v>0</v>
      </c>
      <c r="KX24">
        <v>0</v>
      </c>
      <c r="KY24">
        <v>0</v>
      </c>
      <c r="KZ24">
        <v>0</v>
      </c>
      <c r="LA24">
        <v>4</v>
      </c>
      <c r="LB24">
        <v>0</v>
      </c>
      <c r="LC24">
        <v>1</v>
      </c>
      <c r="LD24">
        <v>1</v>
      </c>
      <c r="LE24">
        <v>0</v>
      </c>
      <c r="LF24">
        <v>0</v>
      </c>
      <c r="LG24">
        <v>0</v>
      </c>
      <c r="LH24">
        <v>0</v>
      </c>
      <c r="LI24">
        <v>0</v>
      </c>
      <c r="LJ24">
        <v>0</v>
      </c>
      <c r="LK24">
        <v>0</v>
      </c>
      <c r="LL24">
        <v>1</v>
      </c>
      <c r="LM24">
        <v>0</v>
      </c>
      <c r="LN24">
        <v>0</v>
      </c>
      <c r="LO24">
        <v>0</v>
      </c>
      <c r="LP24">
        <v>0</v>
      </c>
      <c r="LQ24">
        <v>1</v>
      </c>
      <c r="LR24">
        <v>0</v>
      </c>
    </row>
    <row r="25" spans="1:330">
      <c r="A25" t="s">
        <v>921</v>
      </c>
      <c r="B25" s="1">
        <v>44197</v>
      </c>
      <c r="C25" s="1">
        <v>44197</v>
      </c>
      <c r="D25">
        <v>0</v>
      </c>
      <c r="E25" t="s">
        <v>2300</v>
      </c>
      <c r="F25" t="s">
        <v>2300</v>
      </c>
      <c r="G25" t="s">
        <v>2300</v>
      </c>
      <c r="H25" t="s">
        <v>2300</v>
      </c>
      <c r="I25" t="s">
        <v>2300</v>
      </c>
      <c r="J25" t="s">
        <v>2300</v>
      </c>
      <c r="K25" t="s">
        <v>2300</v>
      </c>
      <c r="L25" t="s">
        <v>2300</v>
      </c>
      <c r="M25" t="s">
        <v>2300</v>
      </c>
      <c r="N25" t="s">
        <v>2300</v>
      </c>
      <c r="O25" t="s">
        <v>2300</v>
      </c>
      <c r="P25" t="s">
        <v>2300</v>
      </c>
      <c r="Q25" t="s">
        <v>2300</v>
      </c>
      <c r="R25" t="s">
        <v>2300</v>
      </c>
      <c r="S25" t="s">
        <v>2300</v>
      </c>
      <c r="T25" t="s">
        <v>2300</v>
      </c>
      <c r="U25" t="s">
        <v>2300</v>
      </c>
      <c r="V25" t="s">
        <v>2300</v>
      </c>
      <c r="W25" t="s">
        <v>2300</v>
      </c>
      <c r="X25" t="s">
        <v>2300</v>
      </c>
      <c r="Y25" t="s">
        <v>2300</v>
      </c>
      <c r="Z25" t="s">
        <v>2300</v>
      </c>
      <c r="AA25" t="s">
        <v>2300</v>
      </c>
      <c r="AB25" t="s">
        <v>2300</v>
      </c>
      <c r="AC25" t="s">
        <v>2300</v>
      </c>
      <c r="AD25" t="s">
        <v>2300</v>
      </c>
      <c r="AE25" t="s">
        <v>2300</v>
      </c>
      <c r="AF25" t="s">
        <v>2300</v>
      </c>
      <c r="AG25" t="s">
        <v>2300</v>
      </c>
      <c r="AH25" t="s">
        <v>2300</v>
      </c>
      <c r="AI25" t="s">
        <v>2300</v>
      </c>
      <c r="AJ25" t="s">
        <v>2300</v>
      </c>
      <c r="AK25" t="s">
        <v>2300</v>
      </c>
      <c r="AL25" t="s">
        <v>2300</v>
      </c>
      <c r="AM25" t="s">
        <v>2300</v>
      </c>
      <c r="AN25" t="s">
        <v>2300</v>
      </c>
      <c r="AO25" t="s">
        <v>2300</v>
      </c>
      <c r="AP25" t="s">
        <v>2300</v>
      </c>
      <c r="AQ25" t="s">
        <v>2300</v>
      </c>
      <c r="AR25" t="s">
        <v>2300</v>
      </c>
      <c r="AS25" t="s">
        <v>2300</v>
      </c>
      <c r="AT25" t="s">
        <v>2300</v>
      </c>
      <c r="AU25" t="s">
        <v>2300</v>
      </c>
      <c r="AV25" t="s">
        <v>2300</v>
      </c>
      <c r="AW25" t="s">
        <v>2300</v>
      </c>
      <c r="AX25" t="s">
        <v>2300</v>
      </c>
      <c r="AY25" t="s">
        <v>2300</v>
      </c>
      <c r="AZ25" t="s">
        <v>2300</v>
      </c>
      <c r="BA25" t="s">
        <v>2300</v>
      </c>
      <c r="BB25" t="s">
        <v>2300</v>
      </c>
      <c r="BC25" t="s">
        <v>2300</v>
      </c>
      <c r="BD25" t="s">
        <v>2300</v>
      </c>
      <c r="BE25" t="s">
        <v>2300</v>
      </c>
      <c r="BF25" t="s">
        <v>2300</v>
      </c>
      <c r="BG25" t="s">
        <v>2300</v>
      </c>
      <c r="BH25" t="s">
        <v>2300</v>
      </c>
      <c r="BI25" t="s">
        <v>2300</v>
      </c>
      <c r="BJ25" t="s">
        <v>2300</v>
      </c>
      <c r="BK25" t="s">
        <v>2300</v>
      </c>
      <c r="BL25" t="s">
        <v>2300</v>
      </c>
      <c r="BM25" t="s">
        <v>2300</v>
      </c>
      <c r="BN25" t="s">
        <v>2300</v>
      </c>
      <c r="BO25" t="s">
        <v>2300</v>
      </c>
      <c r="BP25" t="s">
        <v>2300</v>
      </c>
      <c r="BQ25" t="s">
        <v>2300</v>
      </c>
      <c r="BR25" t="s">
        <v>2300</v>
      </c>
      <c r="BS25" t="s">
        <v>2300</v>
      </c>
      <c r="BT25" t="s">
        <v>2300</v>
      </c>
      <c r="BU25" t="s">
        <v>2300</v>
      </c>
      <c r="BV25" t="s">
        <v>2300</v>
      </c>
      <c r="BW25" t="s">
        <v>2300</v>
      </c>
      <c r="BX25" t="s">
        <v>2300</v>
      </c>
      <c r="BY25" t="s">
        <v>2300</v>
      </c>
      <c r="BZ25" t="s">
        <v>2300</v>
      </c>
      <c r="CA25" t="s">
        <v>2300</v>
      </c>
      <c r="CB25" t="s">
        <v>2300</v>
      </c>
      <c r="CC25" t="s">
        <v>2300</v>
      </c>
      <c r="CD25" t="s">
        <v>2300</v>
      </c>
      <c r="CE25" t="s">
        <v>2300</v>
      </c>
      <c r="CF25" t="s">
        <v>2300</v>
      </c>
      <c r="CG25" t="s">
        <v>2300</v>
      </c>
      <c r="CH25" t="s">
        <v>2300</v>
      </c>
      <c r="CI25" t="s">
        <v>2300</v>
      </c>
      <c r="CJ25" t="s">
        <v>2300</v>
      </c>
      <c r="CK25" t="s">
        <v>2300</v>
      </c>
      <c r="CL25" t="s">
        <v>2300</v>
      </c>
      <c r="CM25" t="s">
        <v>2300</v>
      </c>
      <c r="CN25" t="s">
        <v>2300</v>
      </c>
      <c r="CO25" t="s">
        <v>2300</v>
      </c>
      <c r="CP25" t="s">
        <v>2300</v>
      </c>
      <c r="CQ25" t="s">
        <v>2300</v>
      </c>
      <c r="CR25" t="s">
        <v>2300</v>
      </c>
      <c r="CS25" t="s">
        <v>2300</v>
      </c>
      <c r="CT25" t="s">
        <v>2300</v>
      </c>
      <c r="CU25" t="s">
        <v>2300</v>
      </c>
      <c r="CV25" t="s">
        <v>2300</v>
      </c>
      <c r="CW25" t="s">
        <v>2300</v>
      </c>
      <c r="CX25" t="s">
        <v>2300</v>
      </c>
      <c r="CY25" t="s">
        <v>2300</v>
      </c>
      <c r="CZ25" t="s">
        <v>2300</v>
      </c>
      <c r="DA25" t="s">
        <v>2300</v>
      </c>
      <c r="DB25" t="s">
        <v>2300</v>
      </c>
      <c r="DC25" t="s">
        <v>2300</v>
      </c>
      <c r="DD25" t="s">
        <v>2300</v>
      </c>
      <c r="DE25" t="s">
        <v>2300</v>
      </c>
      <c r="DF25" t="s">
        <v>2300</v>
      </c>
      <c r="DG25" t="s">
        <v>2300</v>
      </c>
      <c r="DH25" t="s">
        <v>2300</v>
      </c>
      <c r="DI25" t="s">
        <v>2300</v>
      </c>
      <c r="DJ25" t="s">
        <v>2300</v>
      </c>
      <c r="DK25" t="s">
        <v>2300</v>
      </c>
      <c r="DL25" t="s">
        <v>2300</v>
      </c>
      <c r="DM25" t="s">
        <v>2300</v>
      </c>
      <c r="DN25" t="s">
        <v>2300</v>
      </c>
      <c r="DO25" t="s">
        <v>2300</v>
      </c>
      <c r="DP25" t="s">
        <v>2300</v>
      </c>
      <c r="DQ25" t="s">
        <v>2300</v>
      </c>
      <c r="DR25" t="s">
        <v>2300</v>
      </c>
      <c r="DS25" t="s">
        <v>2300</v>
      </c>
      <c r="DT25" t="s">
        <v>2300</v>
      </c>
      <c r="DU25" t="s">
        <v>2300</v>
      </c>
      <c r="DV25" t="s">
        <v>2300</v>
      </c>
      <c r="DW25" t="s">
        <v>2300</v>
      </c>
      <c r="DX25" t="s">
        <v>2300</v>
      </c>
      <c r="DY25" t="s">
        <v>2300</v>
      </c>
      <c r="DZ25" t="s">
        <v>2300</v>
      </c>
      <c r="EA25" t="s">
        <v>2300</v>
      </c>
      <c r="EB25" t="s">
        <v>2300</v>
      </c>
      <c r="EC25" t="s">
        <v>2300</v>
      </c>
      <c r="ED25" t="s">
        <v>2300</v>
      </c>
      <c r="EE25" t="s">
        <v>2300</v>
      </c>
      <c r="EF25" t="s">
        <v>2300</v>
      </c>
      <c r="EG25" t="s">
        <v>2300</v>
      </c>
      <c r="EH25" t="s">
        <v>2300</v>
      </c>
      <c r="EI25" t="s">
        <v>2300</v>
      </c>
      <c r="EJ25" t="s">
        <v>2300</v>
      </c>
      <c r="EK25" t="s">
        <v>2300</v>
      </c>
      <c r="EL25" t="s">
        <v>2300</v>
      </c>
      <c r="EM25" t="s">
        <v>2300</v>
      </c>
      <c r="EN25" t="s">
        <v>2300</v>
      </c>
      <c r="EO25" t="s">
        <v>2300</v>
      </c>
      <c r="EP25" t="s">
        <v>2300</v>
      </c>
      <c r="EQ25" t="s">
        <v>2300</v>
      </c>
      <c r="ER25" t="s">
        <v>2300</v>
      </c>
      <c r="ES25" t="s">
        <v>2300</v>
      </c>
      <c r="ET25" t="s">
        <v>2300</v>
      </c>
      <c r="EU25" t="s">
        <v>2300</v>
      </c>
      <c r="EV25" t="s">
        <v>2300</v>
      </c>
      <c r="EW25" t="s">
        <v>2300</v>
      </c>
      <c r="EX25" t="s">
        <v>2300</v>
      </c>
      <c r="EY25" t="s">
        <v>2300</v>
      </c>
      <c r="EZ25" t="s">
        <v>2300</v>
      </c>
      <c r="FA25" t="s">
        <v>2300</v>
      </c>
      <c r="FB25" t="s">
        <v>2300</v>
      </c>
      <c r="FC25" t="s">
        <v>2300</v>
      </c>
      <c r="FD25" t="s">
        <v>2300</v>
      </c>
      <c r="FE25" t="s">
        <v>2300</v>
      </c>
      <c r="FF25" t="s">
        <v>2300</v>
      </c>
      <c r="FG25" t="s">
        <v>2300</v>
      </c>
      <c r="FH25" t="s">
        <v>2300</v>
      </c>
      <c r="FI25" t="s">
        <v>2300</v>
      </c>
      <c r="FJ25" t="s">
        <v>2300</v>
      </c>
      <c r="FK25" t="s">
        <v>2300</v>
      </c>
      <c r="FL25" t="s">
        <v>2300</v>
      </c>
      <c r="FM25" t="s">
        <v>2300</v>
      </c>
      <c r="FN25" t="s">
        <v>2300</v>
      </c>
      <c r="FO25" t="s">
        <v>2300</v>
      </c>
      <c r="FP25" t="s">
        <v>2300</v>
      </c>
      <c r="FQ25" t="s">
        <v>2300</v>
      </c>
      <c r="FR25" t="s">
        <v>2300</v>
      </c>
      <c r="FS25" t="s">
        <v>2300</v>
      </c>
      <c r="FT25" t="s">
        <v>2300</v>
      </c>
      <c r="FU25" t="s">
        <v>2300</v>
      </c>
      <c r="FV25" t="s">
        <v>2300</v>
      </c>
      <c r="FW25" t="s">
        <v>2300</v>
      </c>
      <c r="FX25" t="s">
        <v>2300</v>
      </c>
      <c r="FY25" t="s">
        <v>2300</v>
      </c>
      <c r="FZ25" t="s">
        <v>2300</v>
      </c>
      <c r="GA25" t="s">
        <v>2300</v>
      </c>
      <c r="GB25" t="s">
        <v>2300</v>
      </c>
      <c r="GC25" t="s">
        <v>2300</v>
      </c>
      <c r="GD25" t="s">
        <v>2300</v>
      </c>
      <c r="GE25" t="s">
        <v>2300</v>
      </c>
      <c r="GF25" t="s">
        <v>2300</v>
      </c>
      <c r="GG25" t="s">
        <v>2300</v>
      </c>
      <c r="GH25" t="s">
        <v>2300</v>
      </c>
      <c r="GI25" t="s">
        <v>2300</v>
      </c>
      <c r="GJ25" t="s">
        <v>2300</v>
      </c>
      <c r="GK25" t="s">
        <v>2300</v>
      </c>
      <c r="GL25" t="s">
        <v>2300</v>
      </c>
      <c r="GM25" t="s">
        <v>2300</v>
      </c>
      <c r="GN25" t="s">
        <v>2300</v>
      </c>
      <c r="GO25" t="s">
        <v>2300</v>
      </c>
      <c r="GP25" t="s">
        <v>2300</v>
      </c>
      <c r="GQ25" t="s">
        <v>2300</v>
      </c>
      <c r="GR25" t="s">
        <v>2300</v>
      </c>
      <c r="GS25" t="s">
        <v>2300</v>
      </c>
      <c r="GT25" t="s">
        <v>2300</v>
      </c>
      <c r="GU25" t="s">
        <v>2300</v>
      </c>
      <c r="GV25" t="s">
        <v>2300</v>
      </c>
      <c r="GW25" t="s">
        <v>2300</v>
      </c>
      <c r="GX25" t="s">
        <v>2300</v>
      </c>
      <c r="GY25" t="s">
        <v>2300</v>
      </c>
      <c r="GZ25" t="s">
        <v>2300</v>
      </c>
      <c r="HA25" t="s">
        <v>2300</v>
      </c>
      <c r="HB25" t="s">
        <v>2300</v>
      </c>
      <c r="HC25" t="s">
        <v>2300</v>
      </c>
      <c r="HD25" t="s">
        <v>2300</v>
      </c>
      <c r="HE25" t="s">
        <v>2300</v>
      </c>
      <c r="HF25" t="s">
        <v>2300</v>
      </c>
      <c r="HG25" t="s">
        <v>2300</v>
      </c>
      <c r="HH25" t="s">
        <v>2300</v>
      </c>
      <c r="HI25" t="s">
        <v>2300</v>
      </c>
      <c r="HJ25" t="s">
        <v>2300</v>
      </c>
      <c r="HK25" t="s">
        <v>2300</v>
      </c>
      <c r="HL25" t="s">
        <v>2300</v>
      </c>
      <c r="HM25" t="s">
        <v>2300</v>
      </c>
      <c r="HN25" t="s">
        <v>2300</v>
      </c>
      <c r="HO25" t="s">
        <v>2300</v>
      </c>
      <c r="HP25" t="s">
        <v>2300</v>
      </c>
      <c r="HQ25" t="s">
        <v>2300</v>
      </c>
      <c r="HR25" t="s">
        <v>2300</v>
      </c>
      <c r="HS25" t="s">
        <v>2300</v>
      </c>
      <c r="HT25" t="s">
        <v>2300</v>
      </c>
      <c r="HU25" t="s">
        <v>2300</v>
      </c>
      <c r="HV25" t="s">
        <v>2300</v>
      </c>
      <c r="HW25" t="s">
        <v>2300</v>
      </c>
      <c r="HX25" t="s">
        <v>2300</v>
      </c>
      <c r="HY25" t="s">
        <v>2300</v>
      </c>
      <c r="HZ25" t="s">
        <v>2300</v>
      </c>
      <c r="IA25" t="s">
        <v>2300</v>
      </c>
      <c r="IB25" t="s">
        <v>2300</v>
      </c>
      <c r="IC25" t="s">
        <v>2300</v>
      </c>
      <c r="ID25" t="s">
        <v>2300</v>
      </c>
      <c r="IE25" t="s">
        <v>2300</v>
      </c>
      <c r="IF25" t="s">
        <v>2300</v>
      </c>
      <c r="IG25" t="s">
        <v>2300</v>
      </c>
      <c r="IH25" t="s">
        <v>2300</v>
      </c>
      <c r="II25" t="s">
        <v>2300</v>
      </c>
      <c r="IJ25" t="s">
        <v>2300</v>
      </c>
      <c r="IK25" t="s">
        <v>2300</v>
      </c>
      <c r="IL25" t="s">
        <v>2300</v>
      </c>
      <c r="IM25" t="s">
        <v>2300</v>
      </c>
      <c r="IN25" t="s">
        <v>2300</v>
      </c>
      <c r="IO25" t="s">
        <v>2300</v>
      </c>
      <c r="IP25" t="s">
        <v>2300</v>
      </c>
      <c r="IQ25" t="s">
        <v>2300</v>
      </c>
      <c r="IR25" t="s">
        <v>2300</v>
      </c>
      <c r="IS25" t="s">
        <v>2300</v>
      </c>
      <c r="IT25" t="s">
        <v>2300</v>
      </c>
      <c r="IU25" t="s">
        <v>2300</v>
      </c>
      <c r="IV25" t="s">
        <v>2300</v>
      </c>
      <c r="IW25" t="s">
        <v>2300</v>
      </c>
      <c r="IX25" t="s">
        <v>2300</v>
      </c>
      <c r="IY25" t="s">
        <v>2300</v>
      </c>
      <c r="IZ25" t="s">
        <v>2300</v>
      </c>
      <c r="JA25" t="s">
        <v>2300</v>
      </c>
      <c r="JB25" t="s">
        <v>2300</v>
      </c>
      <c r="JC25" t="s">
        <v>2300</v>
      </c>
      <c r="JD25" t="s">
        <v>2300</v>
      </c>
      <c r="JE25" t="s">
        <v>2300</v>
      </c>
      <c r="JF25" t="s">
        <v>2300</v>
      </c>
      <c r="JG25" t="s">
        <v>2300</v>
      </c>
      <c r="JH25" t="s">
        <v>2300</v>
      </c>
      <c r="JI25" t="s">
        <v>2300</v>
      </c>
      <c r="JJ25" t="s">
        <v>2300</v>
      </c>
      <c r="JK25" t="s">
        <v>2300</v>
      </c>
      <c r="JL25" t="s">
        <v>2300</v>
      </c>
      <c r="JM25" t="s">
        <v>2300</v>
      </c>
      <c r="JN25" t="s">
        <v>2300</v>
      </c>
      <c r="JO25" t="s">
        <v>2300</v>
      </c>
      <c r="JP25" t="s">
        <v>2300</v>
      </c>
      <c r="JQ25" t="s">
        <v>2300</v>
      </c>
      <c r="JR25" t="s">
        <v>2300</v>
      </c>
      <c r="JS25" t="s">
        <v>2300</v>
      </c>
      <c r="JT25" t="s">
        <v>2300</v>
      </c>
      <c r="JU25" t="s">
        <v>2300</v>
      </c>
      <c r="JV25" t="s">
        <v>2300</v>
      </c>
      <c r="JW25" t="s">
        <v>2300</v>
      </c>
      <c r="JX25" t="s">
        <v>2300</v>
      </c>
      <c r="JY25" t="s">
        <v>2300</v>
      </c>
      <c r="JZ25" t="s">
        <v>2300</v>
      </c>
      <c r="KA25" t="s">
        <v>2300</v>
      </c>
      <c r="KB25" t="s">
        <v>2300</v>
      </c>
      <c r="KC25" t="s">
        <v>2300</v>
      </c>
      <c r="KD25" t="s">
        <v>2300</v>
      </c>
      <c r="KE25" t="s">
        <v>2300</v>
      </c>
      <c r="KF25" t="s">
        <v>2300</v>
      </c>
      <c r="KG25" t="s">
        <v>2300</v>
      </c>
      <c r="KH25" t="s">
        <v>2300</v>
      </c>
      <c r="KI25" t="s">
        <v>2300</v>
      </c>
      <c r="KJ25" t="s">
        <v>2300</v>
      </c>
      <c r="KK25" t="s">
        <v>2300</v>
      </c>
      <c r="KL25" t="s">
        <v>2300</v>
      </c>
      <c r="KM25" t="s">
        <v>2300</v>
      </c>
      <c r="KN25" t="s">
        <v>2300</v>
      </c>
      <c r="KO25" t="s">
        <v>2300</v>
      </c>
      <c r="KP25" t="s">
        <v>2300</v>
      </c>
      <c r="KQ25" t="s">
        <v>2300</v>
      </c>
      <c r="KR25" t="s">
        <v>2300</v>
      </c>
      <c r="KS25" t="s">
        <v>2300</v>
      </c>
      <c r="KT25" t="s">
        <v>2300</v>
      </c>
      <c r="KU25" t="s">
        <v>2300</v>
      </c>
      <c r="KV25" t="s">
        <v>2300</v>
      </c>
      <c r="KW25" t="s">
        <v>2300</v>
      </c>
      <c r="KX25" t="s">
        <v>2300</v>
      </c>
      <c r="KY25" t="s">
        <v>2300</v>
      </c>
      <c r="KZ25" t="s">
        <v>2300</v>
      </c>
      <c r="LA25" t="s">
        <v>2300</v>
      </c>
      <c r="LB25" t="s">
        <v>2300</v>
      </c>
      <c r="LC25" t="s">
        <v>2300</v>
      </c>
      <c r="LD25" t="s">
        <v>2300</v>
      </c>
      <c r="LE25" t="s">
        <v>2300</v>
      </c>
      <c r="LF25" t="s">
        <v>2300</v>
      </c>
      <c r="LG25" t="s">
        <v>2300</v>
      </c>
      <c r="LH25" t="s">
        <v>2300</v>
      </c>
      <c r="LI25" t="s">
        <v>2300</v>
      </c>
      <c r="LJ25" t="s">
        <v>2300</v>
      </c>
      <c r="LK25" t="s">
        <v>2300</v>
      </c>
      <c r="LL25" t="s">
        <v>2300</v>
      </c>
      <c r="LM25" t="s">
        <v>2300</v>
      </c>
      <c r="LN25" t="s">
        <v>2300</v>
      </c>
      <c r="LO25" t="s">
        <v>2300</v>
      </c>
      <c r="LP25" t="s">
        <v>2300</v>
      </c>
      <c r="LQ25" t="s">
        <v>2300</v>
      </c>
      <c r="LR25" t="s">
        <v>2300</v>
      </c>
    </row>
    <row r="26" spans="1:330">
      <c r="A26" t="s">
        <v>923</v>
      </c>
      <c r="B26" s="1">
        <v>44182</v>
      </c>
      <c r="C26" s="1">
        <v>44197</v>
      </c>
      <c r="D26">
        <v>1</v>
      </c>
      <c r="E26">
        <v>1</v>
      </c>
      <c r="F26">
        <v>1</v>
      </c>
      <c r="G26">
        <v>0</v>
      </c>
      <c r="H26">
        <v>0</v>
      </c>
      <c r="I26">
        <v>1</v>
      </c>
      <c r="J26">
        <v>0</v>
      </c>
      <c r="K26">
        <v>1</v>
      </c>
      <c r="L26">
        <v>1</v>
      </c>
      <c r="M26">
        <v>0</v>
      </c>
      <c r="N26">
        <v>1</v>
      </c>
      <c r="O26">
        <v>0</v>
      </c>
      <c r="P26">
        <v>0</v>
      </c>
      <c r="Q26">
        <v>0</v>
      </c>
      <c r="R26">
        <v>0</v>
      </c>
      <c r="S26">
        <v>0</v>
      </c>
      <c r="T26">
        <v>0</v>
      </c>
      <c r="U26">
        <v>0</v>
      </c>
      <c r="V26">
        <v>0</v>
      </c>
      <c r="W26">
        <v>0</v>
      </c>
      <c r="X26">
        <v>1</v>
      </c>
      <c r="Y26">
        <v>1</v>
      </c>
      <c r="Z26">
        <v>0</v>
      </c>
      <c r="AA26">
        <v>0</v>
      </c>
      <c r="AB26">
        <v>0</v>
      </c>
      <c r="AC26">
        <v>0</v>
      </c>
      <c r="AD26">
        <v>1</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1</v>
      </c>
      <c r="BA26">
        <v>1</v>
      </c>
      <c r="BB26">
        <v>1</v>
      </c>
      <c r="BC26">
        <v>1</v>
      </c>
      <c r="BD26">
        <v>1</v>
      </c>
      <c r="BE26">
        <v>0</v>
      </c>
      <c r="BF26">
        <v>0</v>
      </c>
      <c r="BG26">
        <v>2</v>
      </c>
      <c r="BH26">
        <v>1</v>
      </c>
      <c r="BI26">
        <v>0</v>
      </c>
      <c r="BJ26">
        <v>0</v>
      </c>
      <c r="BK26">
        <v>1</v>
      </c>
      <c r="BL26">
        <v>1</v>
      </c>
      <c r="BM26">
        <v>1</v>
      </c>
      <c r="BN26">
        <v>1</v>
      </c>
      <c r="BO26">
        <v>0</v>
      </c>
      <c r="BP26">
        <v>0</v>
      </c>
      <c r="BQ26">
        <v>0</v>
      </c>
      <c r="BR26">
        <v>0</v>
      </c>
      <c r="BS26">
        <v>0</v>
      </c>
      <c r="BT26">
        <v>0</v>
      </c>
      <c r="BU26">
        <v>0</v>
      </c>
      <c r="BV26">
        <v>0</v>
      </c>
      <c r="BW26">
        <v>0</v>
      </c>
      <c r="BX26">
        <v>0</v>
      </c>
      <c r="BY26">
        <v>0</v>
      </c>
      <c r="BZ26">
        <v>0</v>
      </c>
      <c r="CA26">
        <v>0</v>
      </c>
      <c r="CB26">
        <v>0</v>
      </c>
      <c r="CC26">
        <v>1</v>
      </c>
      <c r="CD26">
        <v>1</v>
      </c>
      <c r="CE26">
        <v>0</v>
      </c>
      <c r="CF26">
        <v>0</v>
      </c>
      <c r="CG26">
        <v>1</v>
      </c>
      <c r="CH26">
        <v>0</v>
      </c>
      <c r="CI26">
        <v>0</v>
      </c>
      <c r="CJ26">
        <v>1</v>
      </c>
      <c r="CK26">
        <v>0</v>
      </c>
      <c r="CL26">
        <v>0</v>
      </c>
      <c r="CM26">
        <v>0</v>
      </c>
      <c r="CN26">
        <v>0</v>
      </c>
      <c r="CO26">
        <v>0</v>
      </c>
      <c r="CP26">
        <v>0</v>
      </c>
      <c r="CQ26">
        <v>0</v>
      </c>
      <c r="CR26">
        <v>0</v>
      </c>
      <c r="CS26">
        <v>0</v>
      </c>
      <c r="CT26">
        <v>1</v>
      </c>
      <c r="CU26">
        <v>0</v>
      </c>
      <c r="CV26">
        <v>0</v>
      </c>
      <c r="CW26">
        <v>0</v>
      </c>
      <c r="CX26">
        <v>0</v>
      </c>
      <c r="CY26">
        <v>0</v>
      </c>
      <c r="CZ26">
        <v>1</v>
      </c>
      <c r="DA26">
        <v>0</v>
      </c>
      <c r="DB26">
        <v>0</v>
      </c>
      <c r="DC26">
        <v>0</v>
      </c>
      <c r="DD26">
        <v>0</v>
      </c>
      <c r="DE26">
        <v>1</v>
      </c>
      <c r="DF26">
        <v>0</v>
      </c>
      <c r="DG26">
        <v>0</v>
      </c>
      <c r="DH26">
        <v>0</v>
      </c>
      <c r="DI26">
        <v>0</v>
      </c>
      <c r="DJ26">
        <v>0</v>
      </c>
      <c r="DK26">
        <v>0</v>
      </c>
      <c r="DL26">
        <v>0</v>
      </c>
      <c r="DM26">
        <v>0</v>
      </c>
      <c r="DN26">
        <v>0</v>
      </c>
      <c r="DO26">
        <v>0</v>
      </c>
      <c r="DP26">
        <v>1</v>
      </c>
      <c r="DQ26">
        <v>0</v>
      </c>
      <c r="DR26">
        <v>0</v>
      </c>
      <c r="DS26">
        <v>0</v>
      </c>
      <c r="DT26">
        <v>0</v>
      </c>
      <c r="DU26">
        <v>0</v>
      </c>
      <c r="DV26">
        <v>0</v>
      </c>
      <c r="DW26">
        <v>0</v>
      </c>
      <c r="DX26">
        <v>0</v>
      </c>
      <c r="DY26">
        <v>1</v>
      </c>
      <c r="DZ26">
        <v>0</v>
      </c>
      <c r="EA26" t="s">
        <v>2300</v>
      </c>
      <c r="EB26" t="s">
        <v>2300</v>
      </c>
      <c r="EC26" t="s">
        <v>2300</v>
      </c>
      <c r="ED26" t="s">
        <v>2300</v>
      </c>
      <c r="EE26" t="s">
        <v>2300</v>
      </c>
      <c r="EF26" t="s">
        <v>2300</v>
      </c>
      <c r="EG26" t="s">
        <v>2300</v>
      </c>
      <c r="EH26" t="s">
        <v>2300</v>
      </c>
      <c r="EI26" t="s">
        <v>2300</v>
      </c>
      <c r="EJ26">
        <v>0</v>
      </c>
      <c r="EK26">
        <v>1</v>
      </c>
      <c r="EL26">
        <v>0</v>
      </c>
      <c r="EM26">
        <v>0</v>
      </c>
      <c r="EN26">
        <v>0</v>
      </c>
      <c r="EO26">
        <v>0</v>
      </c>
      <c r="EP26">
        <v>0</v>
      </c>
      <c r="EQ26">
        <v>0</v>
      </c>
      <c r="ER26">
        <v>1</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1</v>
      </c>
      <c r="FR26">
        <v>0</v>
      </c>
      <c r="FS26">
        <v>0</v>
      </c>
      <c r="FT26">
        <v>0</v>
      </c>
      <c r="FU26">
        <v>0</v>
      </c>
      <c r="FV26">
        <v>0</v>
      </c>
      <c r="FW26">
        <v>0</v>
      </c>
      <c r="FX26">
        <v>0</v>
      </c>
      <c r="FY26">
        <v>0</v>
      </c>
      <c r="FZ26">
        <v>0</v>
      </c>
      <c r="GA26">
        <v>1</v>
      </c>
      <c r="GB26">
        <v>0</v>
      </c>
      <c r="GC26">
        <v>0</v>
      </c>
      <c r="GD26">
        <v>0</v>
      </c>
      <c r="GE26">
        <v>0</v>
      </c>
      <c r="GF26">
        <v>0</v>
      </c>
      <c r="GG26">
        <v>1</v>
      </c>
      <c r="GH26">
        <v>1</v>
      </c>
      <c r="GI26">
        <v>0</v>
      </c>
      <c r="GJ26">
        <v>0</v>
      </c>
      <c r="GK26">
        <v>0</v>
      </c>
      <c r="GL26">
        <v>0</v>
      </c>
      <c r="GM26">
        <v>0</v>
      </c>
      <c r="GN26">
        <v>0</v>
      </c>
      <c r="GO26">
        <v>0</v>
      </c>
      <c r="GP26">
        <v>0</v>
      </c>
      <c r="GQ26">
        <v>0</v>
      </c>
      <c r="GR26">
        <v>0</v>
      </c>
      <c r="GS26">
        <v>0</v>
      </c>
      <c r="GT26">
        <v>0</v>
      </c>
      <c r="GU26">
        <v>1</v>
      </c>
      <c r="GV26">
        <v>0</v>
      </c>
      <c r="GW26">
        <v>0</v>
      </c>
      <c r="GX26">
        <v>0</v>
      </c>
      <c r="GY26">
        <v>0</v>
      </c>
      <c r="GZ26">
        <v>0</v>
      </c>
      <c r="HA26">
        <v>0</v>
      </c>
      <c r="HB26">
        <v>0</v>
      </c>
      <c r="HC26" t="s">
        <v>2300</v>
      </c>
      <c r="HD26" t="s">
        <v>2300</v>
      </c>
      <c r="HE26">
        <v>0</v>
      </c>
      <c r="HF26">
        <v>0</v>
      </c>
      <c r="HG26">
        <v>0</v>
      </c>
      <c r="HH26">
        <v>0</v>
      </c>
      <c r="HI26">
        <v>0</v>
      </c>
      <c r="HJ26">
        <v>0</v>
      </c>
      <c r="HK26">
        <v>0</v>
      </c>
      <c r="HL26">
        <v>0</v>
      </c>
      <c r="HM26">
        <v>0</v>
      </c>
      <c r="HN26">
        <v>1</v>
      </c>
      <c r="HO26">
        <v>0</v>
      </c>
      <c r="HP26">
        <v>0</v>
      </c>
      <c r="HQ26">
        <v>1</v>
      </c>
      <c r="HR26">
        <v>0</v>
      </c>
      <c r="HS26">
        <v>0</v>
      </c>
      <c r="HT26">
        <v>0</v>
      </c>
      <c r="HU26">
        <v>0</v>
      </c>
      <c r="HV26">
        <v>0</v>
      </c>
      <c r="HW26">
        <v>0</v>
      </c>
      <c r="HX26">
        <v>0</v>
      </c>
      <c r="HY26">
        <v>0</v>
      </c>
      <c r="HZ26">
        <v>1</v>
      </c>
      <c r="IA26">
        <v>0</v>
      </c>
      <c r="IB26">
        <v>0</v>
      </c>
      <c r="IC26">
        <v>1</v>
      </c>
      <c r="ID26">
        <v>0</v>
      </c>
      <c r="IE26">
        <v>1</v>
      </c>
      <c r="IF26">
        <v>0</v>
      </c>
      <c r="IG26">
        <v>0</v>
      </c>
      <c r="IH26">
        <v>1</v>
      </c>
      <c r="II26">
        <v>0</v>
      </c>
      <c r="IJ26">
        <v>0</v>
      </c>
      <c r="IK26">
        <v>1</v>
      </c>
      <c r="IL26">
        <v>0</v>
      </c>
      <c r="IM26">
        <v>0</v>
      </c>
      <c r="IN26">
        <v>0</v>
      </c>
      <c r="IO26">
        <v>0</v>
      </c>
      <c r="IP26">
        <v>0</v>
      </c>
      <c r="IQ26">
        <v>0</v>
      </c>
      <c r="IR26">
        <v>0</v>
      </c>
      <c r="IS26">
        <v>0</v>
      </c>
      <c r="IT26">
        <v>0</v>
      </c>
      <c r="IU26">
        <v>1</v>
      </c>
      <c r="IV26">
        <v>0</v>
      </c>
      <c r="IW26">
        <v>0</v>
      </c>
      <c r="IX26">
        <v>0</v>
      </c>
      <c r="IY26">
        <v>1</v>
      </c>
      <c r="IZ26">
        <v>0</v>
      </c>
      <c r="JA26">
        <v>0</v>
      </c>
      <c r="JB26">
        <v>0</v>
      </c>
      <c r="JC26">
        <v>1</v>
      </c>
      <c r="JD26">
        <v>0</v>
      </c>
      <c r="JE26">
        <v>0</v>
      </c>
      <c r="JF26">
        <v>1</v>
      </c>
      <c r="JG26">
        <v>1</v>
      </c>
      <c r="JH26">
        <v>0</v>
      </c>
      <c r="JI26">
        <v>1</v>
      </c>
      <c r="JJ26">
        <v>0</v>
      </c>
      <c r="JK26">
        <v>0</v>
      </c>
      <c r="JL26">
        <v>0</v>
      </c>
      <c r="JM26">
        <v>0</v>
      </c>
      <c r="JN26">
        <v>0</v>
      </c>
      <c r="JO26">
        <v>1</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1</v>
      </c>
      <c r="KL26">
        <v>0</v>
      </c>
      <c r="KM26">
        <v>0</v>
      </c>
      <c r="KN26">
        <v>0</v>
      </c>
      <c r="KO26">
        <v>0</v>
      </c>
      <c r="KP26">
        <v>0</v>
      </c>
      <c r="KQ26">
        <v>10</v>
      </c>
      <c r="KR26">
        <v>0</v>
      </c>
      <c r="KS26">
        <v>1</v>
      </c>
      <c r="KT26">
        <v>1</v>
      </c>
      <c r="KU26">
        <v>0</v>
      </c>
      <c r="KV26">
        <v>0</v>
      </c>
      <c r="KW26">
        <v>0</v>
      </c>
      <c r="KX26">
        <v>0</v>
      </c>
      <c r="KY26">
        <v>0</v>
      </c>
      <c r="KZ26">
        <v>0</v>
      </c>
      <c r="LA26">
        <v>14</v>
      </c>
      <c r="LB26">
        <v>2</v>
      </c>
      <c r="LC26">
        <v>0</v>
      </c>
      <c r="LD26" t="s">
        <v>2300</v>
      </c>
      <c r="LE26" t="s">
        <v>2300</v>
      </c>
      <c r="LF26" t="s">
        <v>2300</v>
      </c>
      <c r="LG26" t="s">
        <v>2300</v>
      </c>
      <c r="LH26" t="s">
        <v>2300</v>
      </c>
      <c r="LI26" t="s">
        <v>2300</v>
      </c>
      <c r="LJ26" t="s">
        <v>2300</v>
      </c>
      <c r="LK26" t="s">
        <v>2300</v>
      </c>
      <c r="LL26" t="s">
        <v>2300</v>
      </c>
      <c r="LM26" t="s">
        <v>2300</v>
      </c>
      <c r="LN26" t="s">
        <v>2300</v>
      </c>
      <c r="LO26" t="s">
        <v>2300</v>
      </c>
      <c r="LP26" t="s">
        <v>2300</v>
      </c>
      <c r="LQ26" t="s">
        <v>2300</v>
      </c>
      <c r="LR26" t="s">
        <v>2300</v>
      </c>
    </row>
    <row r="27" spans="1:330">
      <c r="A27" t="s">
        <v>952</v>
      </c>
      <c r="B27" s="1">
        <v>44176</v>
      </c>
      <c r="C27" s="1">
        <v>44197</v>
      </c>
      <c r="D27">
        <v>1</v>
      </c>
      <c r="E27">
        <v>1</v>
      </c>
      <c r="F27">
        <v>1</v>
      </c>
      <c r="G27">
        <v>0</v>
      </c>
      <c r="H27">
        <v>0</v>
      </c>
      <c r="I27">
        <v>1</v>
      </c>
      <c r="J27">
        <v>0</v>
      </c>
      <c r="K27">
        <v>1</v>
      </c>
      <c r="L27">
        <v>0</v>
      </c>
      <c r="M27" t="s">
        <v>2300</v>
      </c>
      <c r="N27" t="s">
        <v>2300</v>
      </c>
      <c r="O27" t="s">
        <v>2300</v>
      </c>
      <c r="P27" t="s">
        <v>2300</v>
      </c>
      <c r="Q27" t="s">
        <v>2300</v>
      </c>
      <c r="R27" t="s">
        <v>2300</v>
      </c>
      <c r="S27" t="s">
        <v>2300</v>
      </c>
      <c r="T27" t="s">
        <v>2300</v>
      </c>
      <c r="U27" t="s">
        <v>2300</v>
      </c>
      <c r="V27" t="s">
        <v>2300</v>
      </c>
      <c r="W27" t="s">
        <v>2300</v>
      </c>
      <c r="X27">
        <v>1</v>
      </c>
      <c r="Y27">
        <v>0</v>
      </c>
      <c r="Z27">
        <v>1</v>
      </c>
      <c r="AA27">
        <v>1</v>
      </c>
      <c r="AB27">
        <v>1</v>
      </c>
      <c r="AC27">
        <v>0</v>
      </c>
      <c r="AD27">
        <v>0</v>
      </c>
      <c r="AE27">
        <v>0</v>
      </c>
      <c r="AF27">
        <v>0</v>
      </c>
      <c r="AG27">
        <v>0</v>
      </c>
      <c r="AH27">
        <v>0</v>
      </c>
      <c r="AI27">
        <v>1</v>
      </c>
      <c r="AJ27">
        <v>0</v>
      </c>
      <c r="AK27">
        <v>0</v>
      </c>
      <c r="AL27">
        <v>1</v>
      </c>
      <c r="AM27">
        <v>0</v>
      </c>
      <c r="AN27">
        <v>0</v>
      </c>
      <c r="AO27">
        <v>0</v>
      </c>
      <c r="AP27">
        <v>0</v>
      </c>
      <c r="AQ27">
        <v>0</v>
      </c>
      <c r="AR27">
        <v>1</v>
      </c>
      <c r="AS27">
        <v>0</v>
      </c>
      <c r="AT27">
        <v>1</v>
      </c>
      <c r="AU27">
        <v>0</v>
      </c>
      <c r="AV27">
        <v>0</v>
      </c>
      <c r="AW27">
        <v>0</v>
      </c>
      <c r="AX27">
        <v>0</v>
      </c>
      <c r="AY27">
        <v>0</v>
      </c>
      <c r="AZ27">
        <v>0</v>
      </c>
      <c r="BA27">
        <v>0</v>
      </c>
      <c r="BB27">
        <v>1</v>
      </c>
      <c r="BC27">
        <v>1</v>
      </c>
      <c r="BD27">
        <v>0</v>
      </c>
      <c r="BE27">
        <v>1</v>
      </c>
      <c r="BF27">
        <v>0</v>
      </c>
      <c r="BG27">
        <v>2</v>
      </c>
      <c r="BH27">
        <v>1</v>
      </c>
      <c r="BI27">
        <v>0</v>
      </c>
      <c r="BJ27">
        <v>1</v>
      </c>
      <c r="BK27">
        <v>0</v>
      </c>
      <c r="BL27">
        <v>1</v>
      </c>
      <c r="BM27">
        <v>1</v>
      </c>
      <c r="BN27">
        <v>1</v>
      </c>
      <c r="BO27">
        <v>1</v>
      </c>
      <c r="BP27">
        <v>1</v>
      </c>
      <c r="BQ27">
        <v>0</v>
      </c>
      <c r="BR27">
        <v>1</v>
      </c>
      <c r="BS27">
        <v>0</v>
      </c>
      <c r="BT27">
        <v>0</v>
      </c>
      <c r="BU27">
        <v>0</v>
      </c>
      <c r="BV27">
        <v>0</v>
      </c>
      <c r="BW27">
        <v>0</v>
      </c>
      <c r="BX27">
        <v>0</v>
      </c>
      <c r="BY27">
        <v>0</v>
      </c>
      <c r="BZ27">
        <v>0</v>
      </c>
      <c r="CA27">
        <v>0</v>
      </c>
      <c r="CB27">
        <v>0</v>
      </c>
      <c r="CC27">
        <v>1</v>
      </c>
      <c r="CD27">
        <v>1</v>
      </c>
      <c r="CE27">
        <v>1</v>
      </c>
      <c r="CF27">
        <v>0</v>
      </c>
      <c r="CG27">
        <v>0</v>
      </c>
      <c r="CH27">
        <v>0</v>
      </c>
      <c r="CI27">
        <v>1</v>
      </c>
      <c r="CJ27">
        <v>1</v>
      </c>
      <c r="CK27">
        <v>0</v>
      </c>
      <c r="CL27">
        <v>0</v>
      </c>
      <c r="CM27">
        <v>0</v>
      </c>
      <c r="CN27">
        <v>0</v>
      </c>
      <c r="CO27">
        <v>0</v>
      </c>
      <c r="CP27">
        <v>0</v>
      </c>
      <c r="CQ27">
        <v>1</v>
      </c>
      <c r="CR27">
        <v>1</v>
      </c>
      <c r="CS27">
        <v>0</v>
      </c>
      <c r="CT27">
        <v>0</v>
      </c>
      <c r="CU27">
        <v>0</v>
      </c>
      <c r="CV27">
        <v>0</v>
      </c>
      <c r="CW27">
        <v>0</v>
      </c>
      <c r="CX27">
        <v>0</v>
      </c>
      <c r="CY27">
        <v>0</v>
      </c>
      <c r="CZ27">
        <v>0</v>
      </c>
      <c r="DA27">
        <v>0</v>
      </c>
      <c r="DB27">
        <v>0</v>
      </c>
      <c r="DC27">
        <v>0</v>
      </c>
      <c r="DD27">
        <v>0</v>
      </c>
      <c r="DE27">
        <v>1</v>
      </c>
      <c r="DF27">
        <v>0</v>
      </c>
      <c r="DG27">
        <v>0</v>
      </c>
      <c r="DH27">
        <v>0</v>
      </c>
      <c r="DI27">
        <v>0</v>
      </c>
      <c r="DJ27">
        <v>0</v>
      </c>
      <c r="DK27">
        <v>0</v>
      </c>
      <c r="DL27">
        <v>0</v>
      </c>
      <c r="DM27">
        <v>0</v>
      </c>
      <c r="DN27">
        <v>0</v>
      </c>
      <c r="DO27">
        <v>0</v>
      </c>
      <c r="DP27">
        <v>0</v>
      </c>
      <c r="DQ27">
        <v>0</v>
      </c>
      <c r="DR27">
        <v>1</v>
      </c>
      <c r="DS27">
        <v>0</v>
      </c>
      <c r="DT27">
        <v>0</v>
      </c>
      <c r="DU27">
        <v>0</v>
      </c>
      <c r="DV27">
        <v>0</v>
      </c>
      <c r="DW27">
        <v>0</v>
      </c>
      <c r="DX27">
        <v>0</v>
      </c>
      <c r="DY27">
        <v>1</v>
      </c>
      <c r="DZ27">
        <v>1</v>
      </c>
      <c r="EA27">
        <v>0</v>
      </c>
      <c r="EB27">
        <v>0</v>
      </c>
      <c r="EC27">
        <v>0</v>
      </c>
      <c r="ED27">
        <v>0</v>
      </c>
      <c r="EE27">
        <v>0</v>
      </c>
      <c r="EF27">
        <v>0</v>
      </c>
      <c r="EG27">
        <v>1</v>
      </c>
      <c r="EH27">
        <v>0</v>
      </c>
      <c r="EI27">
        <v>1</v>
      </c>
      <c r="EJ27">
        <v>0</v>
      </c>
      <c r="EK27">
        <v>0</v>
      </c>
      <c r="EL27">
        <v>0</v>
      </c>
      <c r="EM27">
        <v>0</v>
      </c>
      <c r="EN27">
        <v>0</v>
      </c>
      <c r="EO27">
        <v>0</v>
      </c>
      <c r="EP27">
        <v>0</v>
      </c>
      <c r="EQ27">
        <v>0</v>
      </c>
      <c r="ER27">
        <v>0</v>
      </c>
      <c r="ES27">
        <v>0</v>
      </c>
      <c r="ET27">
        <v>0</v>
      </c>
      <c r="EU27">
        <v>0</v>
      </c>
      <c r="EV27">
        <v>0</v>
      </c>
      <c r="EW27">
        <v>0</v>
      </c>
      <c r="EX27">
        <v>0</v>
      </c>
      <c r="EY27">
        <v>0</v>
      </c>
      <c r="EZ27">
        <v>0</v>
      </c>
      <c r="FA27">
        <v>0</v>
      </c>
      <c r="FB27">
        <v>1</v>
      </c>
      <c r="FC27">
        <v>0</v>
      </c>
      <c r="FD27">
        <v>0</v>
      </c>
      <c r="FE27">
        <v>0</v>
      </c>
      <c r="FF27">
        <v>0</v>
      </c>
      <c r="FG27">
        <v>1</v>
      </c>
      <c r="FH27">
        <v>0</v>
      </c>
      <c r="FI27">
        <v>0</v>
      </c>
      <c r="FJ27">
        <v>0</v>
      </c>
      <c r="FK27">
        <v>0</v>
      </c>
      <c r="FL27">
        <v>0</v>
      </c>
      <c r="FM27">
        <v>0</v>
      </c>
      <c r="FN27">
        <v>0</v>
      </c>
      <c r="FO27">
        <v>0</v>
      </c>
      <c r="FP27">
        <v>0</v>
      </c>
      <c r="FQ27">
        <v>1</v>
      </c>
      <c r="FR27">
        <v>0</v>
      </c>
      <c r="FS27">
        <v>0</v>
      </c>
      <c r="FT27">
        <v>0</v>
      </c>
      <c r="FU27">
        <v>0</v>
      </c>
      <c r="FV27">
        <v>1</v>
      </c>
      <c r="FW27">
        <v>0</v>
      </c>
      <c r="FX27">
        <v>0</v>
      </c>
      <c r="FY27">
        <v>0</v>
      </c>
      <c r="FZ27">
        <v>0</v>
      </c>
      <c r="GA27">
        <v>1</v>
      </c>
      <c r="GB27">
        <v>0</v>
      </c>
      <c r="GC27">
        <v>0</v>
      </c>
      <c r="GD27">
        <v>0</v>
      </c>
      <c r="GE27">
        <v>0</v>
      </c>
      <c r="GF27">
        <v>1</v>
      </c>
      <c r="GG27">
        <v>0</v>
      </c>
      <c r="GH27">
        <v>0</v>
      </c>
      <c r="GI27">
        <v>0</v>
      </c>
      <c r="GJ27">
        <v>0</v>
      </c>
      <c r="GK27">
        <v>0</v>
      </c>
      <c r="GL27">
        <v>0</v>
      </c>
      <c r="GM27">
        <v>0</v>
      </c>
      <c r="GN27">
        <v>1</v>
      </c>
      <c r="GO27">
        <v>0</v>
      </c>
      <c r="GP27">
        <v>0</v>
      </c>
      <c r="GQ27">
        <v>0</v>
      </c>
      <c r="GR27">
        <v>0</v>
      </c>
      <c r="GS27">
        <v>0</v>
      </c>
      <c r="GT27">
        <v>0</v>
      </c>
      <c r="GU27">
        <v>0</v>
      </c>
      <c r="GV27">
        <v>0</v>
      </c>
      <c r="GW27">
        <v>0</v>
      </c>
      <c r="GX27">
        <v>0</v>
      </c>
      <c r="GY27">
        <v>0</v>
      </c>
      <c r="GZ27">
        <v>0</v>
      </c>
      <c r="HA27">
        <v>0</v>
      </c>
      <c r="HB27">
        <v>1</v>
      </c>
      <c r="HC27">
        <v>2</v>
      </c>
      <c r="HD27" t="s">
        <v>2300</v>
      </c>
      <c r="HE27">
        <v>0</v>
      </c>
      <c r="HF27">
        <v>0</v>
      </c>
      <c r="HG27">
        <v>0</v>
      </c>
      <c r="HH27">
        <v>0</v>
      </c>
      <c r="HI27">
        <v>0</v>
      </c>
      <c r="HJ27">
        <v>0</v>
      </c>
      <c r="HK27">
        <v>0</v>
      </c>
      <c r="HL27">
        <v>0</v>
      </c>
      <c r="HM27">
        <v>0</v>
      </c>
      <c r="HN27">
        <v>1</v>
      </c>
      <c r="HO27">
        <v>1</v>
      </c>
      <c r="HP27">
        <v>1</v>
      </c>
      <c r="HQ27">
        <v>1</v>
      </c>
      <c r="HR27">
        <v>1</v>
      </c>
      <c r="HS27">
        <v>0</v>
      </c>
      <c r="HT27">
        <v>0</v>
      </c>
      <c r="HU27">
        <v>0</v>
      </c>
      <c r="HV27">
        <v>0</v>
      </c>
      <c r="HW27">
        <v>0</v>
      </c>
      <c r="HX27">
        <v>0</v>
      </c>
      <c r="HY27">
        <v>0</v>
      </c>
      <c r="HZ27">
        <v>0</v>
      </c>
      <c r="IA27">
        <v>0</v>
      </c>
      <c r="IB27">
        <v>1</v>
      </c>
      <c r="IC27">
        <v>1</v>
      </c>
      <c r="ID27">
        <v>0</v>
      </c>
      <c r="IE27">
        <v>1</v>
      </c>
      <c r="IF27">
        <v>0</v>
      </c>
      <c r="IG27">
        <v>1</v>
      </c>
      <c r="IH27">
        <v>1</v>
      </c>
      <c r="II27">
        <v>0</v>
      </c>
      <c r="IJ27">
        <v>0</v>
      </c>
      <c r="IK27">
        <v>0</v>
      </c>
      <c r="IL27">
        <v>0</v>
      </c>
      <c r="IM27">
        <v>1</v>
      </c>
      <c r="IN27">
        <v>1</v>
      </c>
      <c r="IO27">
        <v>0</v>
      </c>
      <c r="IP27">
        <v>0</v>
      </c>
      <c r="IQ27">
        <v>0</v>
      </c>
      <c r="IR27">
        <v>0</v>
      </c>
      <c r="IS27">
        <v>0</v>
      </c>
      <c r="IT27">
        <v>0</v>
      </c>
      <c r="IU27">
        <v>1</v>
      </c>
      <c r="IV27">
        <v>0</v>
      </c>
      <c r="IW27">
        <v>1</v>
      </c>
      <c r="IX27">
        <v>0</v>
      </c>
      <c r="IY27">
        <v>0</v>
      </c>
      <c r="IZ27">
        <v>0</v>
      </c>
      <c r="JA27">
        <v>1</v>
      </c>
      <c r="JB27">
        <v>0</v>
      </c>
      <c r="JC27">
        <v>4</v>
      </c>
      <c r="JD27">
        <v>1</v>
      </c>
      <c r="JE27">
        <v>0</v>
      </c>
      <c r="JF27">
        <v>0</v>
      </c>
      <c r="JG27">
        <v>1</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1</v>
      </c>
      <c r="KC27">
        <v>0</v>
      </c>
      <c r="KD27">
        <v>0</v>
      </c>
      <c r="KE27">
        <v>0</v>
      </c>
      <c r="KF27">
        <v>6</v>
      </c>
      <c r="KG27">
        <v>1</v>
      </c>
      <c r="KH27">
        <v>1</v>
      </c>
      <c r="KI27">
        <v>1</v>
      </c>
      <c r="KJ27">
        <v>0</v>
      </c>
      <c r="KK27">
        <v>0</v>
      </c>
      <c r="KL27">
        <v>0</v>
      </c>
      <c r="KM27">
        <v>0</v>
      </c>
      <c r="KN27">
        <v>0</v>
      </c>
      <c r="KO27">
        <v>0</v>
      </c>
      <c r="KP27">
        <v>0</v>
      </c>
      <c r="KQ27">
        <v>1</v>
      </c>
      <c r="KR27">
        <v>0</v>
      </c>
      <c r="KS27">
        <v>0</v>
      </c>
      <c r="KT27">
        <v>0</v>
      </c>
      <c r="KU27">
        <v>0</v>
      </c>
      <c r="KV27">
        <v>0</v>
      </c>
      <c r="KW27">
        <v>0</v>
      </c>
      <c r="KX27">
        <v>0</v>
      </c>
      <c r="KY27">
        <v>1</v>
      </c>
      <c r="KZ27">
        <v>0</v>
      </c>
      <c r="LA27">
        <v>12</v>
      </c>
      <c r="LB27">
        <v>2</v>
      </c>
      <c r="LC27">
        <v>0</v>
      </c>
      <c r="LD27" t="s">
        <v>2300</v>
      </c>
      <c r="LE27" t="s">
        <v>2300</v>
      </c>
      <c r="LF27" t="s">
        <v>2300</v>
      </c>
      <c r="LG27" t="s">
        <v>2300</v>
      </c>
      <c r="LH27" t="s">
        <v>2300</v>
      </c>
      <c r="LI27" t="s">
        <v>2300</v>
      </c>
      <c r="LJ27" t="s">
        <v>2300</v>
      </c>
      <c r="LK27" t="s">
        <v>2300</v>
      </c>
      <c r="LL27" t="s">
        <v>2300</v>
      </c>
      <c r="LM27" t="s">
        <v>2300</v>
      </c>
      <c r="LN27" t="s">
        <v>2300</v>
      </c>
      <c r="LO27" t="s">
        <v>2300</v>
      </c>
      <c r="LP27" t="s">
        <v>2300</v>
      </c>
      <c r="LQ27" t="s">
        <v>2300</v>
      </c>
      <c r="LR27" t="s">
        <v>2300</v>
      </c>
    </row>
    <row r="28" spans="1:330">
      <c r="A28" t="s">
        <v>990</v>
      </c>
      <c r="B28" s="1">
        <v>43831</v>
      </c>
      <c r="C28" s="1">
        <v>44197</v>
      </c>
      <c r="D28">
        <v>1</v>
      </c>
      <c r="E28">
        <v>1</v>
      </c>
      <c r="F28">
        <v>1</v>
      </c>
      <c r="G28">
        <v>0</v>
      </c>
      <c r="H28">
        <v>0</v>
      </c>
      <c r="I28">
        <v>1</v>
      </c>
      <c r="J28">
        <v>0</v>
      </c>
      <c r="K28">
        <v>1</v>
      </c>
      <c r="L28">
        <v>0</v>
      </c>
      <c r="M28" t="s">
        <v>2300</v>
      </c>
      <c r="N28" t="s">
        <v>2300</v>
      </c>
      <c r="O28" t="s">
        <v>2300</v>
      </c>
      <c r="P28" t="s">
        <v>2300</v>
      </c>
      <c r="Q28" t="s">
        <v>2300</v>
      </c>
      <c r="R28" t="s">
        <v>2300</v>
      </c>
      <c r="S28" t="s">
        <v>2300</v>
      </c>
      <c r="T28" t="s">
        <v>2300</v>
      </c>
      <c r="U28" t="s">
        <v>2300</v>
      </c>
      <c r="V28" t="s">
        <v>2300</v>
      </c>
      <c r="W28" t="s">
        <v>2300</v>
      </c>
      <c r="X28">
        <v>1</v>
      </c>
      <c r="Y28">
        <v>0</v>
      </c>
      <c r="Z28">
        <v>1</v>
      </c>
      <c r="AA28">
        <v>1</v>
      </c>
      <c r="AB28">
        <v>0</v>
      </c>
      <c r="AC28">
        <v>0</v>
      </c>
      <c r="AD28">
        <v>1</v>
      </c>
      <c r="AE28">
        <v>0</v>
      </c>
      <c r="AF28">
        <v>0</v>
      </c>
      <c r="AG28">
        <v>0</v>
      </c>
      <c r="AH28">
        <v>0</v>
      </c>
      <c r="AI28">
        <v>0</v>
      </c>
      <c r="AJ28">
        <v>0</v>
      </c>
      <c r="AK28">
        <v>0</v>
      </c>
      <c r="AL28">
        <v>0</v>
      </c>
      <c r="AM28">
        <v>0</v>
      </c>
      <c r="AN28">
        <v>0</v>
      </c>
      <c r="AO28">
        <v>0</v>
      </c>
      <c r="AP28">
        <v>0</v>
      </c>
      <c r="AQ28">
        <v>0</v>
      </c>
      <c r="AR28">
        <v>1</v>
      </c>
      <c r="AS28">
        <v>0</v>
      </c>
      <c r="AT28">
        <v>1</v>
      </c>
      <c r="AU28">
        <v>0</v>
      </c>
      <c r="AV28">
        <v>0</v>
      </c>
      <c r="AW28">
        <v>0</v>
      </c>
      <c r="AX28">
        <v>0</v>
      </c>
      <c r="AY28">
        <v>0</v>
      </c>
      <c r="AZ28">
        <v>0</v>
      </c>
      <c r="BA28">
        <v>0</v>
      </c>
      <c r="BB28">
        <v>1</v>
      </c>
      <c r="BC28">
        <v>0</v>
      </c>
      <c r="BD28">
        <v>0</v>
      </c>
      <c r="BE28">
        <v>1</v>
      </c>
      <c r="BF28">
        <v>0</v>
      </c>
      <c r="BG28">
        <v>1</v>
      </c>
      <c r="BH28">
        <v>1</v>
      </c>
      <c r="BI28">
        <v>1</v>
      </c>
      <c r="BJ28">
        <v>0</v>
      </c>
      <c r="BK28">
        <v>0</v>
      </c>
      <c r="BL28">
        <v>0</v>
      </c>
      <c r="BM28">
        <v>0</v>
      </c>
      <c r="BN28">
        <v>0</v>
      </c>
      <c r="BO28">
        <v>0</v>
      </c>
      <c r="BP28">
        <v>0</v>
      </c>
      <c r="BQ28">
        <v>0</v>
      </c>
      <c r="BR28">
        <v>0</v>
      </c>
      <c r="BS28">
        <v>0</v>
      </c>
      <c r="BT28">
        <v>0</v>
      </c>
      <c r="BU28">
        <v>0</v>
      </c>
      <c r="BV28">
        <v>0</v>
      </c>
      <c r="BW28">
        <v>0</v>
      </c>
      <c r="BX28">
        <v>0</v>
      </c>
      <c r="BY28">
        <v>0</v>
      </c>
      <c r="BZ28">
        <v>0</v>
      </c>
      <c r="CA28">
        <v>0</v>
      </c>
      <c r="CB28">
        <v>0</v>
      </c>
      <c r="CC28">
        <v>1</v>
      </c>
      <c r="CD28">
        <v>0</v>
      </c>
      <c r="CE28">
        <v>0</v>
      </c>
      <c r="CF28">
        <v>0</v>
      </c>
      <c r="CG28">
        <v>0</v>
      </c>
      <c r="CH28">
        <v>1</v>
      </c>
      <c r="CI28">
        <v>1</v>
      </c>
      <c r="CJ28">
        <v>1</v>
      </c>
      <c r="CK28">
        <v>0</v>
      </c>
      <c r="CL28">
        <v>0</v>
      </c>
      <c r="CM28">
        <v>0</v>
      </c>
      <c r="CN28">
        <v>1</v>
      </c>
      <c r="CO28">
        <v>0</v>
      </c>
      <c r="CP28">
        <v>0</v>
      </c>
      <c r="CQ28">
        <v>0</v>
      </c>
      <c r="CR28">
        <v>0</v>
      </c>
      <c r="CS28">
        <v>0</v>
      </c>
      <c r="CT28">
        <v>0</v>
      </c>
      <c r="CU28">
        <v>1</v>
      </c>
      <c r="CV28">
        <v>0</v>
      </c>
      <c r="CW28">
        <v>0</v>
      </c>
      <c r="CX28">
        <v>1</v>
      </c>
      <c r="CY28">
        <v>0</v>
      </c>
      <c r="CZ28">
        <v>0</v>
      </c>
      <c r="DA28">
        <v>0</v>
      </c>
      <c r="DB28">
        <v>0</v>
      </c>
      <c r="DC28">
        <v>0</v>
      </c>
      <c r="DD28">
        <v>0</v>
      </c>
      <c r="DE28">
        <v>0</v>
      </c>
      <c r="DF28">
        <v>0</v>
      </c>
      <c r="DG28">
        <v>0</v>
      </c>
      <c r="DH28">
        <v>0</v>
      </c>
      <c r="DI28">
        <v>0</v>
      </c>
      <c r="DJ28">
        <v>0</v>
      </c>
      <c r="DK28">
        <v>0</v>
      </c>
      <c r="DL28">
        <v>0</v>
      </c>
      <c r="DM28">
        <v>0</v>
      </c>
      <c r="DN28">
        <v>0</v>
      </c>
      <c r="DO28">
        <v>0</v>
      </c>
      <c r="DP28">
        <v>1</v>
      </c>
      <c r="DQ28">
        <v>0</v>
      </c>
      <c r="DR28">
        <v>1</v>
      </c>
      <c r="DS28">
        <v>1</v>
      </c>
      <c r="DT28">
        <v>0</v>
      </c>
      <c r="DU28">
        <v>0</v>
      </c>
      <c r="DV28">
        <v>0</v>
      </c>
      <c r="DW28">
        <v>0</v>
      </c>
      <c r="DX28">
        <v>0</v>
      </c>
      <c r="DY28">
        <v>1</v>
      </c>
      <c r="DZ28">
        <v>1</v>
      </c>
      <c r="EA28">
        <v>0</v>
      </c>
      <c r="EB28">
        <v>0</v>
      </c>
      <c r="EC28">
        <v>0</v>
      </c>
      <c r="ED28">
        <v>1</v>
      </c>
      <c r="EE28">
        <v>0</v>
      </c>
      <c r="EF28">
        <v>0</v>
      </c>
      <c r="EG28">
        <v>0</v>
      </c>
      <c r="EH28">
        <v>0</v>
      </c>
      <c r="EI28">
        <v>0</v>
      </c>
      <c r="EJ28">
        <v>0</v>
      </c>
      <c r="EK28">
        <v>0</v>
      </c>
      <c r="EL28">
        <v>0</v>
      </c>
      <c r="EM28">
        <v>0</v>
      </c>
      <c r="EN28">
        <v>0</v>
      </c>
      <c r="EO28">
        <v>0</v>
      </c>
      <c r="EP28">
        <v>0</v>
      </c>
      <c r="EQ28">
        <v>1</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1</v>
      </c>
      <c r="FO28">
        <v>0</v>
      </c>
      <c r="FP28">
        <v>0</v>
      </c>
      <c r="FQ28">
        <v>1</v>
      </c>
      <c r="FR28">
        <v>0</v>
      </c>
      <c r="FS28">
        <v>0</v>
      </c>
      <c r="FT28">
        <v>0</v>
      </c>
      <c r="FU28">
        <v>0</v>
      </c>
      <c r="FV28">
        <v>0</v>
      </c>
      <c r="FW28">
        <v>1</v>
      </c>
      <c r="FX28">
        <v>0</v>
      </c>
      <c r="FY28">
        <v>0</v>
      </c>
      <c r="FZ28">
        <v>0</v>
      </c>
      <c r="GA28">
        <v>1</v>
      </c>
      <c r="GB28">
        <v>1</v>
      </c>
      <c r="GC28">
        <v>1</v>
      </c>
      <c r="GD28">
        <v>1</v>
      </c>
      <c r="GE28">
        <v>0</v>
      </c>
      <c r="GF28">
        <v>0</v>
      </c>
      <c r="GG28">
        <v>0</v>
      </c>
      <c r="GH28">
        <v>0</v>
      </c>
      <c r="GI28">
        <v>0</v>
      </c>
      <c r="GJ28">
        <v>1</v>
      </c>
      <c r="GK28">
        <v>0</v>
      </c>
      <c r="GL28">
        <v>0</v>
      </c>
      <c r="GM28">
        <v>1</v>
      </c>
      <c r="GN28">
        <v>1</v>
      </c>
      <c r="GO28">
        <v>0</v>
      </c>
      <c r="GP28">
        <v>1</v>
      </c>
      <c r="GQ28">
        <v>0</v>
      </c>
      <c r="GR28">
        <v>1</v>
      </c>
      <c r="GS28">
        <v>0</v>
      </c>
      <c r="GT28">
        <v>0</v>
      </c>
      <c r="GU28">
        <v>0</v>
      </c>
      <c r="GV28">
        <v>0</v>
      </c>
      <c r="GW28">
        <v>0</v>
      </c>
      <c r="GX28">
        <v>0</v>
      </c>
      <c r="GY28">
        <v>0</v>
      </c>
      <c r="GZ28">
        <v>0</v>
      </c>
      <c r="HA28">
        <v>0</v>
      </c>
      <c r="HB28">
        <v>0</v>
      </c>
      <c r="HC28" t="s">
        <v>2300</v>
      </c>
      <c r="HD28" t="s">
        <v>2300</v>
      </c>
      <c r="HE28">
        <v>0</v>
      </c>
      <c r="HF28">
        <v>1</v>
      </c>
      <c r="HG28">
        <v>0</v>
      </c>
      <c r="HH28">
        <v>0</v>
      </c>
      <c r="HI28">
        <v>0</v>
      </c>
      <c r="HJ28">
        <v>0</v>
      </c>
      <c r="HK28">
        <v>0</v>
      </c>
      <c r="HL28">
        <v>0</v>
      </c>
      <c r="HM28">
        <v>0</v>
      </c>
      <c r="HN28">
        <v>0</v>
      </c>
      <c r="HO28">
        <v>0</v>
      </c>
      <c r="HP28">
        <v>1</v>
      </c>
      <c r="HQ28">
        <v>0</v>
      </c>
      <c r="HR28">
        <v>0</v>
      </c>
      <c r="HS28">
        <v>1</v>
      </c>
      <c r="HT28">
        <v>0</v>
      </c>
      <c r="HU28">
        <v>0</v>
      </c>
      <c r="HV28">
        <v>0</v>
      </c>
      <c r="HW28">
        <v>0</v>
      </c>
      <c r="HX28">
        <v>0</v>
      </c>
      <c r="HY28">
        <v>0</v>
      </c>
      <c r="HZ28">
        <v>0</v>
      </c>
      <c r="IA28">
        <v>0</v>
      </c>
      <c r="IB28">
        <v>1</v>
      </c>
      <c r="IC28">
        <v>1</v>
      </c>
      <c r="ID28">
        <v>0</v>
      </c>
      <c r="IE28">
        <v>1</v>
      </c>
      <c r="IF28">
        <v>1</v>
      </c>
      <c r="IG28">
        <v>1</v>
      </c>
      <c r="IH28">
        <v>1</v>
      </c>
      <c r="II28">
        <v>0</v>
      </c>
      <c r="IJ28">
        <v>0</v>
      </c>
      <c r="IK28">
        <v>1</v>
      </c>
      <c r="IL28">
        <v>0</v>
      </c>
      <c r="IM28">
        <v>0</v>
      </c>
      <c r="IN28">
        <v>0</v>
      </c>
      <c r="IO28">
        <v>0</v>
      </c>
      <c r="IP28">
        <v>0</v>
      </c>
      <c r="IQ28">
        <v>0</v>
      </c>
      <c r="IR28">
        <v>0</v>
      </c>
      <c r="IS28">
        <v>0</v>
      </c>
      <c r="IT28">
        <v>0</v>
      </c>
      <c r="IU28">
        <v>1</v>
      </c>
      <c r="IV28">
        <v>0</v>
      </c>
      <c r="IW28">
        <v>0</v>
      </c>
      <c r="IX28">
        <v>0</v>
      </c>
      <c r="IY28">
        <v>0</v>
      </c>
      <c r="IZ28">
        <v>0</v>
      </c>
      <c r="JA28">
        <v>0</v>
      </c>
      <c r="JB28">
        <v>1</v>
      </c>
      <c r="JC28">
        <v>4</v>
      </c>
      <c r="JD28">
        <v>1</v>
      </c>
      <c r="JE28">
        <v>0</v>
      </c>
      <c r="JF28">
        <v>0</v>
      </c>
      <c r="JG28">
        <v>1</v>
      </c>
      <c r="JH28">
        <v>0</v>
      </c>
      <c r="JI28">
        <v>0</v>
      </c>
      <c r="JJ28">
        <v>0</v>
      </c>
      <c r="JK28">
        <v>0</v>
      </c>
      <c r="JL28">
        <v>0</v>
      </c>
      <c r="JM28">
        <v>0</v>
      </c>
      <c r="JN28">
        <v>1</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1</v>
      </c>
      <c r="KQ28">
        <v>10</v>
      </c>
      <c r="KR28">
        <v>1</v>
      </c>
      <c r="KS28">
        <v>1</v>
      </c>
      <c r="KT28">
        <v>0</v>
      </c>
      <c r="KU28">
        <v>0</v>
      </c>
      <c r="KV28">
        <v>0</v>
      </c>
      <c r="KW28">
        <v>1</v>
      </c>
      <c r="KX28">
        <v>1</v>
      </c>
      <c r="KY28">
        <v>0</v>
      </c>
      <c r="KZ28">
        <v>1</v>
      </c>
      <c r="LA28">
        <v>14</v>
      </c>
      <c r="LB28">
        <v>2</v>
      </c>
      <c r="LC28">
        <v>0</v>
      </c>
      <c r="LD28" t="s">
        <v>2300</v>
      </c>
      <c r="LE28" t="s">
        <v>2300</v>
      </c>
      <c r="LF28" t="s">
        <v>2300</v>
      </c>
      <c r="LG28" t="s">
        <v>2300</v>
      </c>
      <c r="LH28" t="s">
        <v>2300</v>
      </c>
      <c r="LI28" t="s">
        <v>2300</v>
      </c>
      <c r="LJ28" t="s">
        <v>2300</v>
      </c>
      <c r="LK28" t="s">
        <v>2300</v>
      </c>
      <c r="LL28" t="s">
        <v>2300</v>
      </c>
      <c r="LM28" t="s">
        <v>2300</v>
      </c>
      <c r="LN28" t="s">
        <v>2300</v>
      </c>
      <c r="LO28" t="s">
        <v>2300</v>
      </c>
      <c r="LP28" t="s">
        <v>2300</v>
      </c>
      <c r="LQ28" t="s">
        <v>2300</v>
      </c>
      <c r="LR28" t="s">
        <v>2300</v>
      </c>
    </row>
    <row r="29" spans="1:330">
      <c r="A29" t="s">
        <v>1016</v>
      </c>
      <c r="B29" s="1">
        <v>44047</v>
      </c>
      <c r="C29" s="1">
        <v>44197</v>
      </c>
      <c r="D29">
        <v>1</v>
      </c>
      <c r="E29">
        <v>1</v>
      </c>
      <c r="F29">
        <v>1</v>
      </c>
      <c r="G29">
        <v>0</v>
      </c>
      <c r="H29">
        <v>0</v>
      </c>
      <c r="I29">
        <v>1</v>
      </c>
      <c r="J29">
        <v>0</v>
      </c>
      <c r="K29">
        <v>1</v>
      </c>
      <c r="L29">
        <v>1</v>
      </c>
      <c r="M29">
        <v>0</v>
      </c>
      <c r="N29">
        <v>0</v>
      </c>
      <c r="O29">
        <v>0</v>
      </c>
      <c r="P29">
        <v>1</v>
      </c>
      <c r="Q29">
        <v>0</v>
      </c>
      <c r="R29">
        <v>0</v>
      </c>
      <c r="S29">
        <v>0</v>
      </c>
      <c r="T29">
        <v>0</v>
      </c>
      <c r="U29">
        <v>0</v>
      </c>
      <c r="V29">
        <v>0</v>
      </c>
      <c r="W29">
        <v>0</v>
      </c>
      <c r="X29">
        <v>1</v>
      </c>
      <c r="Y29">
        <v>0</v>
      </c>
      <c r="Z29">
        <v>1</v>
      </c>
      <c r="AA29">
        <v>1</v>
      </c>
      <c r="AB29">
        <v>1</v>
      </c>
      <c r="AC29">
        <v>0</v>
      </c>
      <c r="AD29">
        <v>1</v>
      </c>
      <c r="AE29">
        <v>0</v>
      </c>
      <c r="AF29">
        <v>0</v>
      </c>
      <c r="AG29">
        <v>0</v>
      </c>
      <c r="AH29">
        <v>0</v>
      </c>
      <c r="AI29">
        <v>0</v>
      </c>
      <c r="AJ29">
        <v>1</v>
      </c>
      <c r="AK29">
        <v>0</v>
      </c>
      <c r="AL29">
        <v>0</v>
      </c>
      <c r="AM29">
        <v>0</v>
      </c>
      <c r="AN29">
        <v>0</v>
      </c>
      <c r="AO29">
        <v>0</v>
      </c>
      <c r="AP29">
        <v>0</v>
      </c>
      <c r="AQ29">
        <v>0</v>
      </c>
      <c r="AR29">
        <v>0</v>
      </c>
      <c r="AS29">
        <v>0</v>
      </c>
      <c r="AT29">
        <v>0</v>
      </c>
      <c r="AU29">
        <v>0</v>
      </c>
      <c r="AV29">
        <v>0</v>
      </c>
      <c r="AW29">
        <v>0</v>
      </c>
      <c r="AX29">
        <v>0</v>
      </c>
      <c r="AY29">
        <v>0</v>
      </c>
      <c r="AZ29">
        <v>1</v>
      </c>
      <c r="BA29">
        <v>1</v>
      </c>
      <c r="BB29">
        <v>1</v>
      </c>
      <c r="BC29">
        <v>1</v>
      </c>
      <c r="BD29">
        <v>1</v>
      </c>
      <c r="BE29">
        <v>0</v>
      </c>
      <c r="BF29">
        <v>0</v>
      </c>
      <c r="BG29">
        <v>0</v>
      </c>
      <c r="BH29">
        <v>1</v>
      </c>
      <c r="BI29">
        <v>0</v>
      </c>
      <c r="BJ29">
        <v>0</v>
      </c>
      <c r="BK29">
        <v>1</v>
      </c>
      <c r="BL29">
        <v>1</v>
      </c>
      <c r="BM29">
        <v>1</v>
      </c>
      <c r="BN29">
        <v>0</v>
      </c>
      <c r="BO29">
        <v>0</v>
      </c>
      <c r="BP29">
        <v>0</v>
      </c>
      <c r="BQ29">
        <v>0</v>
      </c>
      <c r="BR29">
        <v>1</v>
      </c>
      <c r="BS29">
        <v>1</v>
      </c>
      <c r="BT29">
        <v>0</v>
      </c>
      <c r="BU29">
        <v>0</v>
      </c>
      <c r="BV29">
        <v>0</v>
      </c>
      <c r="BW29">
        <v>1</v>
      </c>
      <c r="BX29">
        <v>0</v>
      </c>
      <c r="BY29">
        <v>0</v>
      </c>
      <c r="BZ29">
        <v>0</v>
      </c>
      <c r="CA29">
        <v>0</v>
      </c>
      <c r="CB29">
        <v>0</v>
      </c>
      <c r="CC29">
        <v>0</v>
      </c>
      <c r="CD29">
        <v>1</v>
      </c>
      <c r="CE29">
        <v>0</v>
      </c>
      <c r="CF29">
        <v>0</v>
      </c>
      <c r="CG29">
        <v>0</v>
      </c>
      <c r="CH29">
        <v>0</v>
      </c>
      <c r="CI29">
        <v>0</v>
      </c>
      <c r="CJ29">
        <v>1</v>
      </c>
      <c r="CK29">
        <v>0</v>
      </c>
      <c r="CL29">
        <v>0</v>
      </c>
      <c r="CM29">
        <v>0</v>
      </c>
      <c r="CN29">
        <v>0</v>
      </c>
      <c r="CO29">
        <v>0</v>
      </c>
      <c r="CP29">
        <v>0</v>
      </c>
      <c r="CQ29">
        <v>0</v>
      </c>
      <c r="CR29">
        <v>0</v>
      </c>
      <c r="CS29">
        <v>0</v>
      </c>
      <c r="CT29">
        <v>1</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1</v>
      </c>
      <c r="DP29">
        <v>0</v>
      </c>
      <c r="DQ29">
        <v>0</v>
      </c>
      <c r="DR29">
        <v>0</v>
      </c>
      <c r="DS29">
        <v>0</v>
      </c>
      <c r="DT29">
        <v>0</v>
      </c>
      <c r="DU29">
        <v>0</v>
      </c>
      <c r="DV29">
        <v>0</v>
      </c>
      <c r="DW29">
        <v>0</v>
      </c>
      <c r="DX29">
        <v>1</v>
      </c>
      <c r="DY29">
        <v>1</v>
      </c>
      <c r="DZ29">
        <v>0</v>
      </c>
      <c r="EA29" t="s">
        <v>2300</v>
      </c>
      <c r="EB29" t="s">
        <v>2300</v>
      </c>
      <c r="EC29" t="s">
        <v>2300</v>
      </c>
      <c r="ED29" t="s">
        <v>2300</v>
      </c>
      <c r="EE29" t="s">
        <v>2300</v>
      </c>
      <c r="EF29" t="s">
        <v>2300</v>
      </c>
      <c r="EG29" t="s">
        <v>2300</v>
      </c>
      <c r="EH29" t="s">
        <v>2300</v>
      </c>
      <c r="EI29" t="s">
        <v>2300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1</v>
      </c>
      <c r="FL29">
        <v>0</v>
      </c>
      <c r="FM29">
        <v>0</v>
      </c>
      <c r="FN29">
        <v>0</v>
      </c>
      <c r="FO29">
        <v>0</v>
      </c>
      <c r="FP29">
        <v>0</v>
      </c>
      <c r="FQ29">
        <v>1</v>
      </c>
      <c r="FR29">
        <v>0</v>
      </c>
      <c r="FS29">
        <v>0</v>
      </c>
      <c r="FT29">
        <v>0</v>
      </c>
      <c r="FU29">
        <v>0</v>
      </c>
      <c r="FV29">
        <v>0</v>
      </c>
      <c r="FW29">
        <v>0</v>
      </c>
      <c r="FX29">
        <v>0</v>
      </c>
      <c r="FY29">
        <v>0</v>
      </c>
      <c r="FZ29">
        <v>0</v>
      </c>
      <c r="GA29">
        <v>1</v>
      </c>
      <c r="GB29">
        <v>0</v>
      </c>
      <c r="GC29">
        <v>0</v>
      </c>
      <c r="GD29">
        <v>0</v>
      </c>
      <c r="GE29">
        <v>0</v>
      </c>
      <c r="GF29">
        <v>0</v>
      </c>
      <c r="GG29">
        <v>0</v>
      </c>
      <c r="GH29">
        <v>0</v>
      </c>
      <c r="GI29">
        <v>0</v>
      </c>
      <c r="GJ29">
        <v>1</v>
      </c>
      <c r="GK29">
        <v>0</v>
      </c>
      <c r="GL29">
        <v>0</v>
      </c>
      <c r="GM29">
        <v>0</v>
      </c>
      <c r="GN29">
        <v>0</v>
      </c>
      <c r="GO29">
        <v>0</v>
      </c>
      <c r="GP29">
        <v>0</v>
      </c>
      <c r="GQ29">
        <v>0</v>
      </c>
      <c r="GR29">
        <v>0</v>
      </c>
      <c r="GS29">
        <v>0</v>
      </c>
      <c r="GT29">
        <v>0</v>
      </c>
      <c r="GU29">
        <v>1</v>
      </c>
      <c r="GV29">
        <v>0</v>
      </c>
      <c r="GW29">
        <v>0</v>
      </c>
      <c r="GX29">
        <v>0</v>
      </c>
      <c r="GY29">
        <v>0</v>
      </c>
      <c r="GZ29">
        <v>0</v>
      </c>
      <c r="HA29">
        <v>0</v>
      </c>
      <c r="HB29">
        <v>0</v>
      </c>
      <c r="HC29" t="s">
        <v>2300</v>
      </c>
      <c r="HD29" t="s">
        <v>2300</v>
      </c>
      <c r="HE29">
        <v>0</v>
      </c>
      <c r="HF29">
        <v>0</v>
      </c>
      <c r="HG29">
        <v>1</v>
      </c>
      <c r="HH29">
        <v>0</v>
      </c>
      <c r="HI29">
        <v>0</v>
      </c>
      <c r="HJ29">
        <v>1</v>
      </c>
      <c r="HK29">
        <v>0</v>
      </c>
      <c r="HL29">
        <v>0</v>
      </c>
      <c r="HM29">
        <v>0</v>
      </c>
      <c r="HN29">
        <v>0</v>
      </c>
      <c r="HO29">
        <v>1</v>
      </c>
      <c r="HP29">
        <v>0</v>
      </c>
      <c r="HQ29">
        <v>1</v>
      </c>
      <c r="HR29">
        <v>0</v>
      </c>
      <c r="HS29">
        <v>0</v>
      </c>
      <c r="HT29">
        <v>0</v>
      </c>
      <c r="HU29">
        <v>0</v>
      </c>
      <c r="HV29">
        <v>0</v>
      </c>
      <c r="HW29">
        <v>0</v>
      </c>
      <c r="HX29">
        <v>0</v>
      </c>
      <c r="HY29">
        <v>1</v>
      </c>
      <c r="HZ29">
        <v>1</v>
      </c>
      <c r="IA29">
        <v>0</v>
      </c>
      <c r="IB29">
        <v>0</v>
      </c>
      <c r="IC29">
        <v>1</v>
      </c>
      <c r="ID29">
        <v>0</v>
      </c>
      <c r="IE29">
        <v>1</v>
      </c>
      <c r="IF29">
        <v>0</v>
      </c>
      <c r="IG29">
        <v>0</v>
      </c>
      <c r="IH29">
        <v>0</v>
      </c>
      <c r="II29">
        <v>0</v>
      </c>
      <c r="IJ29">
        <v>1</v>
      </c>
      <c r="IK29">
        <v>0</v>
      </c>
      <c r="IL29">
        <v>0</v>
      </c>
      <c r="IM29">
        <v>0</v>
      </c>
      <c r="IN29">
        <v>0</v>
      </c>
      <c r="IO29">
        <v>1</v>
      </c>
      <c r="IP29">
        <v>0</v>
      </c>
      <c r="IQ29">
        <v>0</v>
      </c>
      <c r="IR29">
        <v>0</v>
      </c>
      <c r="IS29">
        <v>0</v>
      </c>
      <c r="IT29">
        <v>0</v>
      </c>
      <c r="IU29">
        <v>1</v>
      </c>
      <c r="IV29">
        <v>0</v>
      </c>
      <c r="IW29">
        <v>0</v>
      </c>
      <c r="IX29">
        <v>0</v>
      </c>
      <c r="IY29">
        <v>0</v>
      </c>
      <c r="IZ29">
        <v>0</v>
      </c>
      <c r="JA29">
        <v>1</v>
      </c>
      <c r="JB29">
        <v>0</v>
      </c>
      <c r="JC29">
        <v>6</v>
      </c>
      <c r="JD29">
        <v>0</v>
      </c>
      <c r="JE29">
        <v>0</v>
      </c>
      <c r="JF29">
        <v>1</v>
      </c>
      <c r="JG29">
        <v>1</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1</v>
      </c>
      <c r="KD29">
        <v>0</v>
      </c>
      <c r="KE29">
        <v>0</v>
      </c>
      <c r="KF29">
        <v>0</v>
      </c>
      <c r="KG29">
        <v>0</v>
      </c>
      <c r="KH29">
        <v>0</v>
      </c>
      <c r="KI29">
        <v>0</v>
      </c>
      <c r="KJ29">
        <v>0</v>
      </c>
      <c r="KK29">
        <v>0</v>
      </c>
      <c r="KL29">
        <v>0</v>
      </c>
      <c r="KM29">
        <v>0</v>
      </c>
      <c r="KN29">
        <v>0</v>
      </c>
      <c r="KO29">
        <v>0</v>
      </c>
      <c r="KP29">
        <v>1</v>
      </c>
      <c r="KQ29">
        <v>11</v>
      </c>
      <c r="KR29">
        <v>1</v>
      </c>
      <c r="KS29">
        <v>1</v>
      </c>
      <c r="KT29">
        <v>0</v>
      </c>
      <c r="KU29">
        <v>0</v>
      </c>
      <c r="KV29">
        <v>0</v>
      </c>
      <c r="KW29">
        <v>0</v>
      </c>
      <c r="KX29">
        <v>0</v>
      </c>
      <c r="KY29">
        <v>0</v>
      </c>
      <c r="KZ29">
        <v>0</v>
      </c>
      <c r="LA29">
        <v>8</v>
      </c>
      <c r="LB29">
        <v>2</v>
      </c>
      <c r="LC29">
        <v>1</v>
      </c>
      <c r="LD29">
        <v>0</v>
      </c>
      <c r="LE29">
        <v>1</v>
      </c>
      <c r="LF29">
        <v>0</v>
      </c>
      <c r="LG29">
        <v>0</v>
      </c>
      <c r="LH29">
        <v>1</v>
      </c>
      <c r="LI29">
        <v>0</v>
      </c>
      <c r="LJ29">
        <v>1</v>
      </c>
      <c r="LK29">
        <v>0</v>
      </c>
      <c r="LL29">
        <v>0</v>
      </c>
      <c r="LM29">
        <v>0</v>
      </c>
      <c r="LN29">
        <v>0</v>
      </c>
      <c r="LO29">
        <v>0</v>
      </c>
      <c r="LP29">
        <v>0</v>
      </c>
      <c r="LQ29">
        <v>1</v>
      </c>
      <c r="LR29">
        <v>1</v>
      </c>
    </row>
    <row r="30" spans="1:330">
      <c r="A30" t="s">
        <v>1057</v>
      </c>
      <c r="B30" s="1">
        <v>43983</v>
      </c>
      <c r="C30" s="1">
        <v>44197</v>
      </c>
      <c r="D30">
        <v>1</v>
      </c>
      <c r="E30">
        <v>0</v>
      </c>
      <c r="F30" t="s">
        <v>2300</v>
      </c>
      <c r="G30" t="s">
        <v>2300</v>
      </c>
      <c r="H30" t="s">
        <v>2300</v>
      </c>
      <c r="I30" t="s">
        <v>2300</v>
      </c>
      <c r="J30" t="s">
        <v>2300</v>
      </c>
      <c r="K30" t="s">
        <v>2300</v>
      </c>
      <c r="L30">
        <v>0</v>
      </c>
      <c r="M30" t="s">
        <v>2300</v>
      </c>
      <c r="N30" t="s">
        <v>2300</v>
      </c>
      <c r="O30" t="s">
        <v>2300</v>
      </c>
      <c r="P30" t="s">
        <v>2300</v>
      </c>
      <c r="Q30" t="s">
        <v>2300</v>
      </c>
      <c r="R30" t="s">
        <v>2300</v>
      </c>
      <c r="S30" t="s">
        <v>2300</v>
      </c>
      <c r="T30" t="s">
        <v>2300</v>
      </c>
      <c r="U30" t="s">
        <v>2300</v>
      </c>
      <c r="V30" t="s">
        <v>2300</v>
      </c>
      <c r="W30" t="s">
        <v>2300</v>
      </c>
      <c r="X30">
        <v>1</v>
      </c>
      <c r="Y30">
        <v>0</v>
      </c>
      <c r="Z30">
        <v>1</v>
      </c>
      <c r="AA30">
        <v>1</v>
      </c>
      <c r="AB30">
        <v>1</v>
      </c>
      <c r="AC30">
        <v>0</v>
      </c>
      <c r="AD30">
        <v>1</v>
      </c>
      <c r="AE30">
        <v>1</v>
      </c>
      <c r="AF30">
        <v>0</v>
      </c>
      <c r="AG30">
        <v>0</v>
      </c>
      <c r="AH30">
        <v>0</v>
      </c>
      <c r="AI30">
        <v>1</v>
      </c>
      <c r="AJ30">
        <v>0</v>
      </c>
      <c r="AK30">
        <v>0</v>
      </c>
      <c r="AL30">
        <v>0</v>
      </c>
      <c r="AM30">
        <v>0</v>
      </c>
      <c r="AN30">
        <v>0</v>
      </c>
      <c r="AO30">
        <v>0</v>
      </c>
      <c r="AP30">
        <v>0</v>
      </c>
      <c r="AQ30">
        <v>0</v>
      </c>
      <c r="AR30">
        <v>1</v>
      </c>
      <c r="AS30">
        <v>0</v>
      </c>
      <c r="AT30">
        <v>1</v>
      </c>
      <c r="AU30">
        <v>1</v>
      </c>
      <c r="AV30">
        <v>1</v>
      </c>
      <c r="AW30">
        <v>1</v>
      </c>
      <c r="AX30">
        <v>0</v>
      </c>
      <c r="AY30">
        <v>1</v>
      </c>
      <c r="AZ30">
        <v>0</v>
      </c>
      <c r="BA30">
        <v>0</v>
      </c>
      <c r="BB30">
        <v>0</v>
      </c>
      <c r="BC30">
        <v>0</v>
      </c>
      <c r="BD30">
        <v>0</v>
      </c>
      <c r="BE30">
        <v>0</v>
      </c>
      <c r="BF30">
        <v>1</v>
      </c>
      <c r="BG30">
        <v>2</v>
      </c>
      <c r="BH30">
        <v>0</v>
      </c>
      <c r="BI30">
        <v>0</v>
      </c>
      <c r="BJ30">
        <v>0</v>
      </c>
      <c r="BK30">
        <v>0</v>
      </c>
      <c r="BL30">
        <v>0</v>
      </c>
      <c r="BM30">
        <v>0</v>
      </c>
      <c r="BN30">
        <v>0</v>
      </c>
      <c r="BO30">
        <v>0</v>
      </c>
      <c r="BP30">
        <v>0</v>
      </c>
      <c r="BQ30">
        <v>0</v>
      </c>
      <c r="BR30">
        <v>0</v>
      </c>
      <c r="BS30">
        <v>0</v>
      </c>
      <c r="BT30">
        <v>0</v>
      </c>
      <c r="BU30">
        <v>0</v>
      </c>
      <c r="BV30">
        <v>1</v>
      </c>
      <c r="BW30">
        <v>0</v>
      </c>
      <c r="BX30">
        <v>0</v>
      </c>
      <c r="BY30">
        <v>0</v>
      </c>
      <c r="BZ30">
        <v>0</v>
      </c>
      <c r="CA30">
        <v>0</v>
      </c>
      <c r="CB30">
        <v>0</v>
      </c>
      <c r="CC30">
        <v>1</v>
      </c>
      <c r="CD30">
        <v>0</v>
      </c>
      <c r="CE30">
        <v>0</v>
      </c>
      <c r="CF30">
        <v>0</v>
      </c>
      <c r="CG30">
        <v>0</v>
      </c>
      <c r="CH30">
        <v>1</v>
      </c>
      <c r="CI30">
        <v>1</v>
      </c>
      <c r="CJ30">
        <v>1</v>
      </c>
      <c r="CK30">
        <v>0</v>
      </c>
      <c r="CL30">
        <v>1</v>
      </c>
      <c r="CM30">
        <v>0</v>
      </c>
      <c r="CN30">
        <v>0</v>
      </c>
      <c r="CO30">
        <v>0</v>
      </c>
      <c r="CP30">
        <v>0</v>
      </c>
      <c r="CQ30">
        <v>0</v>
      </c>
      <c r="CR30">
        <v>0</v>
      </c>
      <c r="CS30">
        <v>0</v>
      </c>
      <c r="CT30">
        <v>0</v>
      </c>
      <c r="CU30">
        <v>0</v>
      </c>
      <c r="CV30">
        <v>0</v>
      </c>
      <c r="CW30">
        <v>0</v>
      </c>
      <c r="CX30">
        <v>0</v>
      </c>
      <c r="CY30">
        <v>0</v>
      </c>
      <c r="CZ30">
        <v>1</v>
      </c>
      <c r="DA30">
        <v>0</v>
      </c>
      <c r="DB30">
        <v>0</v>
      </c>
      <c r="DC30">
        <v>0</v>
      </c>
      <c r="DD30">
        <v>0</v>
      </c>
      <c r="DE30">
        <v>1</v>
      </c>
      <c r="DF30">
        <v>0</v>
      </c>
      <c r="DG30">
        <v>0</v>
      </c>
      <c r="DH30">
        <v>0</v>
      </c>
      <c r="DI30">
        <v>0</v>
      </c>
      <c r="DJ30">
        <v>0</v>
      </c>
      <c r="DK30">
        <v>0</v>
      </c>
      <c r="DL30">
        <v>0</v>
      </c>
      <c r="DM30">
        <v>0</v>
      </c>
      <c r="DN30">
        <v>0</v>
      </c>
      <c r="DO30">
        <v>0</v>
      </c>
      <c r="DP30">
        <v>1</v>
      </c>
      <c r="DQ30">
        <v>1</v>
      </c>
      <c r="DR30">
        <v>0</v>
      </c>
      <c r="DS30">
        <v>0</v>
      </c>
      <c r="DT30">
        <v>1</v>
      </c>
      <c r="DU30">
        <v>0</v>
      </c>
      <c r="DV30">
        <v>0</v>
      </c>
      <c r="DW30">
        <v>0</v>
      </c>
      <c r="DX30">
        <v>0</v>
      </c>
      <c r="DY30">
        <v>1</v>
      </c>
      <c r="DZ30">
        <v>1</v>
      </c>
      <c r="EA30">
        <v>1</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1</v>
      </c>
      <c r="FN30">
        <v>0</v>
      </c>
      <c r="FO30">
        <v>1</v>
      </c>
      <c r="FP30">
        <v>0</v>
      </c>
      <c r="FQ30">
        <v>0</v>
      </c>
      <c r="FR30">
        <v>0</v>
      </c>
      <c r="FS30">
        <v>0</v>
      </c>
      <c r="FT30">
        <v>0</v>
      </c>
      <c r="FU30">
        <v>0</v>
      </c>
      <c r="FV30">
        <v>0</v>
      </c>
      <c r="FW30">
        <v>0</v>
      </c>
      <c r="FX30">
        <v>1</v>
      </c>
      <c r="FY30">
        <v>0</v>
      </c>
      <c r="FZ30">
        <v>0</v>
      </c>
      <c r="GA30">
        <v>1</v>
      </c>
      <c r="GB30">
        <v>0</v>
      </c>
      <c r="GC30">
        <v>0</v>
      </c>
      <c r="GD30">
        <v>0</v>
      </c>
      <c r="GE30">
        <v>0</v>
      </c>
      <c r="GF30">
        <v>0</v>
      </c>
      <c r="GG30">
        <v>0</v>
      </c>
      <c r="GH30">
        <v>0</v>
      </c>
      <c r="GI30">
        <v>0</v>
      </c>
      <c r="GJ30">
        <v>0</v>
      </c>
      <c r="GK30">
        <v>0</v>
      </c>
      <c r="GL30">
        <v>0</v>
      </c>
      <c r="GM30">
        <v>0</v>
      </c>
      <c r="GN30">
        <v>0</v>
      </c>
      <c r="GO30">
        <v>0</v>
      </c>
      <c r="GP30">
        <v>0</v>
      </c>
      <c r="GQ30">
        <v>0</v>
      </c>
      <c r="GR30">
        <v>1</v>
      </c>
      <c r="GS30">
        <v>0</v>
      </c>
      <c r="GT30">
        <v>0</v>
      </c>
      <c r="GU30">
        <v>0</v>
      </c>
      <c r="GV30">
        <v>0</v>
      </c>
      <c r="GW30">
        <v>0</v>
      </c>
      <c r="GX30">
        <v>1</v>
      </c>
      <c r="GY30">
        <v>0</v>
      </c>
      <c r="GZ30">
        <v>0</v>
      </c>
      <c r="HA30">
        <v>0</v>
      </c>
      <c r="HB30">
        <v>0</v>
      </c>
      <c r="HC30" t="s">
        <v>2300</v>
      </c>
      <c r="HD30" t="s">
        <v>2300</v>
      </c>
      <c r="HE30">
        <v>0</v>
      </c>
      <c r="HF30">
        <v>0</v>
      </c>
      <c r="HG30">
        <v>0</v>
      </c>
      <c r="HH30">
        <v>1</v>
      </c>
      <c r="HI30">
        <v>0</v>
      </c>
      <c r="HJ30">
        <v>0</v>
      </c>
      <c r="HK30">
        <v>0</v>
      </c>
      <c r="HL30">
        <v>0</v>
      </c>
      <c r="HM30">
        <v>0</v>
      </c>
      <c r="HN30">
        <v>0</v>
      </c>
      <c r="HO30">
        <v>0</v>
      </c>
      <c r="HP30">
        <v>0</v>
      </c>
      <c r="HQ30">
        <v>1</v>
      </c>
      <c r="HR30">
        <v>0</v>
      </c>
      <c r="HS30">
        <v>0</v>
      </c>
      <c r="HT30">
        <v>0</v>
      </c>
      <c r="HU30">
        <v>0</v>
      </c>
      <c r="HV30">
        <v>1</v>
      </c>
      <c r="HW30">
        <v>0</v>
      </c>
      <c r="HX30">
        <v>0</v>
      </c>
      <c r="HY30">
        <v>0</v>
      </c>
      <c r="HZ30">
        <v>0</v>
      </c>
      <c r="IA30">
        <v>0</v>
      </c>
      <c r="IB30">
        <v>1</v>
      </c>
      <c r="IC30">
        <v>0</v>
      </c>
      <c r="ID30" t="s">
        <v>2300</v>
      </c>
      <c r="IE30" t="s">
        <v>2300</v>
      </c>
      <c r="IF30" t="s">
        <v>2300</v>
      </c>
      <c r="IG30" t="s">
        <v>2300</v>
      </c>
      <c r="IH30" t="s">
        <v>2300</v>
      </c>
      <c r="II30" t="s">
        <v>2300</v>
      </c>
      <c r="IJ30" t="s">
        <v>2300</v>
      </c>
      <c r="IK30" t="s">
        <v>2300</v>
      </c>
      <c r="IL30" t="s">
        <v>2300</v>
      </c>
      <c r="IM30" t="s">
        <v>2300</v>
      </c>
      <c r="IN30" t="s">
        <v>2300</v>
      </c>
      <c r="IO30" t="s">
        <v>2300</v>
      </c>
      <c r="IP30" t="s">
        <v>2300</v>
      </c>
      <c r="IQ30" t="s">
        <v>2300</v>
      </c>
      <c r="IR30" t="s">
        <v>2300</v>
      </c>
      <c r="IS30">
        <v>0</v>
      </c>
      <c r="IT30">
        <v>0</v>
      </c>
      <c r="IU30">
        <v>1</v>
      </c>
      <c r="IV30">
        <v>0</v>
      </c>
      <c r="IW30">
        <v>0</v>
      </c>
      <c r="IX30">
        <v>0</v>
      </c>
      <c r="IY30">
        <v>0</v>
      </c>
      <c r="IZ30">
        <v>0</v>
      </c>
      <c r="JA30">
        <v>1</v>
      </c>
      <c r="JB30">
        <v>0</v>
      </c>
      <c r="JC30">
        <v>2</v>
      </c>
      <c r="JD30">
        <v>1</v>
      </c>
      <c r="JE30">
        <v>0</v>
      </c>
      <c r="JF30">
        <v>0</v>
      </c>
      <c r="JG30">
        <v>1</v>
      </c>
      <c r="JH30">
        <v>1</v>
      </c>
      <c r="JI30">
        <v>0</v>
      </c>
      <c r="JJ30">
        <v>0</v>
      </c>
      <c r="JK30">
        <v>0</v>
      </c>
      <c r="JL30">
        <v>0</v>
      </c>
      <c r="JM30">
        <v>0</v>
      </c>
      <c r="JN30">
        <v>0</v>
      </c>
      <c r="JO30">
        <v>0</v>
      </c>
      <c r="JP30">
        <v>0</v>
      </c>
      <c r="JQ30">
        <v>0</v>
      </c>
      <c r="JR30">
        <v>0</v>
      </c>
      <c r="JS30">
        <v>1</v>
      </c>
      <c r="JT30">
        <v>0</v>
      </c>
      <c r="JU30">
        <v>0</v>
      </c>
      <c r="JV30">
        <v>0</v>
      </c>
      <c r="JW30">
        <v>1</v>
      </c>
      <c r="JX30">
        <v>0</v>
      </c>
      <c r="JY30">
        <v>0</v>
      </c>
      <c r="JZ30">
        <v>0</v>
      </c>
      <c r="KA30">
        <v>0</v>
      </c>
      <c r="KB30">
        <v>0</v>
      </c>
      <c r="KC30">
        <v>0</v>
      </c>
      <c r="KD30">
        <v>0</v>
      </c>
      <c r="KE30">
        <v>0</v>
      </c>
      <c r="KF30">
        <v>0</v>
      </c>
      <c r="KG30">
        <v>0</v>
      </c>
      <c r="KH30">
        <v>0</v>
      </c>
      <c r="KI30">
        <v>0</v>
      </c>
      <c r="KJ30">
        <v>0</v>
      </c>
      <c r="KK30">
        <v>0</v>
      </c>
      <c r="KL30">
        <v>0</v>
      </c>
      <c r="KM30">
        <v>0</v>
      </c>
      <c r="KN30">
        <v>0</v>
      </c>
      <c r="KO30">
        <v>0</v>
      </c>
      <c r="KP30">
        <v>1</v>
      </c>
      <c r="KQ30">
        <v>10</v>
      </c>
      <c r="KR30">
        <v>0</v>
      </c>
      <c r="KS30">
        <v>1</v>
      </c>
      <c r="KT30">
        <v>1</v>
      </c>
      <c r="KU30">
        <v>1</v>
      </c>
      <c r="KV30">
        <v>0</v>
      </c>
      <c r="KW30">
        <v>0</v>
      </c>
      <c r="KX30">
        <v>0</v>
      </c>
      <c r="KY30">
        <v>0</v>
      </c>
      <c r="KZ30">
        <v>0</v>
      </c>
      <c r="LA30">
        <v>13</v>
      </c>
      <c r="LB30">
        <v>2</v>
      </c>
      <c r="LC30">
        <v>0</v>
      </c>
      <c r="LD30" t="s">
        <v>2300</v>
      </c>
      <c r="LE30" t="s">
        <v>2300</v>
      </c>
      <c r="LF30" t="s">
        <v>2300</v>
      </c>
      <c r="LG30" t="s">
        <v>2300</v>
      </c>
      <c r="LH30" t="s">
        <v>2300</v>
      </c>
      <c r="LI30" t="s">
        <v>2300</v>
      </c>
      <c r="LJ30" t="s">
        <v>2300</v>
      </c>
      <c r="LK30" t="s">
        <v>2300</v>
      </c>
      <c r="LL30" t="s">
        <v>2300</v>
      </c>
      <c r="LM30" t="s">
        <v>2300</v>
      </c>
      <c r="LN30" t="s">
        <v>2300</v>
      </c>
      <c r="LO30" t="s">
        <v>2300</v>
      </c>
      <c r="LP30" t="s">
        <v>2300</v>
      </c>
      <c r="LQ30" t="s">
        <v>2300</v>
      </c>
      <c r="LR30" t="s">
        <v>2300</v>
      </c>
    </row>
    <row r="31" spans="1:330">
      <c r="A31" t="s">
        <v>1084</v>
      </c>
      <c r="B31" s="1">
        <v>44197</v>
      </c>
      <c r="C31" s="1">
        <v>44197</v>
      </c>
      <c r="D31">
        <v>1</v>
      </c>
      <c r="E31">
        <v>1</v>
      </c>
      <c r="F31">
        <v>1</v>
      </c>
      <c r="G31">
        <v>0</v>
      </c>
      <c r="H31">
        <v>0</v>
      </c>
      <c r="I31">
        <v>1</v>
      </c>
      <c r="J31">
        <v>0</v>
      </c>
      <c r="K31">
        <v>1</v>
      </c>
      <c r="L31">
        <v>0</v>
      </c>
      <c r="M31" t="s">
        <v>2300</v>
      </c>
      <c r="N31" t="s">
        <v>2300</v>
      </c>
      <c r="O31" t="s">
        <v>2300</v>
      </c>
      <c r="P31" t="s">
        <v>2300</v>
      </c>
      <c r="Q31" t="s">
        <v>2300</v>
      </c>
      <c r="R31" t="s">
        <v>2300</v>
      </c>
      <c r="S31" t="s">
        <v>2300</v>
      </c>
      <c r="T31" t="s">
        <v>2300</v>
      </c>
      <c r="U31" t="s">
        <v>2300</v>
      </c>
      <c r="V31" t="s">
        <v>2300</v>
      </c>
      <c r="W31" t="s">
        <v>2300</v>
      </c>
      <c r="X31">
        <v>1</v>
      </c>
      <c r="Y31">
        <v>1</v>
      </c>
      <c r="Z31">
        <v>0</v>
      </c>
      <c r="AA31">
        <v>1</v>
      </c>
      <c r="AB31">
        <v>0</v>
      </c>
      <c r="AC31">
        <v>0</v>
      </c>
      <c r="AD31">
        <v>1</v>
      </c>
      <c r="AE31">
        <v>0</v>
      </c>
      <c r="AF31">
        <v>0</v>
      </c>
      <c r="AG31">
        <v>0</v>
      </c>
      <c r="AH31">
        <v>1</v>
      </c>
      <c r="AI31">
        <v>0</v>
      </c>
      <c r="AJ31">
        <v>1</v>
      </c>
      <c r="AK31">
        <v>0</v>
      </c>
      <c r="AL31">
        <v>0</v>
      </c>
      <c r="AM31">
        <v>0</v>
      </c>
      <c r="AN31">
        <v>0</v>
      </c>
      <c r="AO31">
        <v>0</v>
      </c>
      <c r="AP31">
        <v>0</v>
      </c>
      <c r="AQ31">
        <v>0</v>
      </c>
      <c r="AR31">
        <v>1</v>
      </c>
      <c r="AS31">
        <v>0</v>
      </c>
      <c r="AT31">
        <v>0</v>
      </c>
      <c r="AU31">
        <v>0</v>
      </c>
      <c r="AV31">
        <v>0</v>
      </c>
      <c r="AW31">
        <v>0</v>
      </c>
      <c r="AX31">
        <v>0</v>
      </c>
      <c r="AY31">
        <v>0</v>
      </c>
      <c r="AZ31">
        <v>0</v>
      </c>
      <c r="BA31">
        <v>0</v>
      </c>
      <c r="BB31">
        <v>0</v>
      </c>
      <c r="BC31">
        <v>0</v>
      </c>
      <c r="BD31">
        <v>0</v>
      </c>
      <c r="BE31">
        <v>0</v>
      </c>
      <c r="BF31">
        <v>1</v>
      </c>
      <c r="BG31">
        <v>2</v>
      </c>
      <c r="BH31">
        <v>1</v>
      </c>
      <c r="BI31">
        <v>1</v>
      </c>
      <c r="BJ31">
        <v>0</v>
      </c>
      <c r="BK31">
        <v>0</v>
      </c>
      <c r="BL31">
        <v>0</v>
      </c>
      <c r="BM31">
        <v>0</v>
      </c>
      <c r="BN31">
        <v>0</v>
      </c>
      <c r="BO31">
        <v>0</v>
      </c>
      <c r="BP31">
        <v>1</v>
      </c>
      <c r="BQ31">
        <v>0</v>
      </c>
      <c r="BR31">
        <v>0</v>
      </c>
      <c r="BS31">
        <v>0</v>
      </c>
      <c r="BT31">
        <v>0</v>
      </c>
      <c r="BU31">
        <v>0</v>
      </c>
      <c r="BV31">
        <v>0</v>
      </c>
      <c r="BW31">
        <v>0</v>
      </c>
      <c r="BX31">
        <v>0</v>
      </c>
      <c r="BY31">
        <v>0</v>
      </c>
      <c r="BZ31">
        <v>0</v>
      </c>
      <c r="CA31">
        <v>0</v>
      </c>
      <c r="CB31">
        <v>0</v>
      </c>
      <c r="CC31">
        <v>1</v>
      </c>
      <c r="CD31">
        <v>0</v>
      </c>
      <c r="CE31">
        <v>0</v>
      </c>
      <c r="CF31">
        <v>0</v>
      </c>
      <c r="CG31">
        <v>0</v>
      </c>
      <c r="CH31">
        <v>1</v>
      </c>
      <c r="CI31">
        <v>1</v>
      </c>
      <c r="CJ31">
        <v>1</v>
      </c>
      <c r="CK31">
        <v>0</v>
      </c>
      <c r="CL31">
        <v>0</v>
      </c>
      <c r="CM31">
        <v>0</v>
      </c>
      <c r="CN31">
        <v>0</v>
      </c>
      <c r="CO31">
        <v>1</v>
      </c>
      <c r="CP31">
        <v>0</v>
      </c>
      <c r="CQ31">
        <v>0</v>
      </c>
      <c r="CR31">
        <v>0</v>
      </c>
      <c r="CS31">
        <v>0</v>
      </c>
      <c r="CT31">
        <v>0</v>
      </c>
      <c r="CU31">
        <v>0</v>
      </c>
      <c r="CV31">
        <v>0</v>
      </c>
      <c r="CW31">
        <v>1</v>
      </c>
      <c r="CX31">
        <v>0</v>
      </c>
      <c r="CY31">
        <v>1</v>
      </c>
      <c r="CZ31">
        <v>0</v>
      </c>
      <c r="DA31">
        <v>0</v>
      </c>
      <c r="DB31">
        <v>0</v>
      </c>
      <c r="DC31">
        <v>0</v>
      </c>
      <c r="DD31">
        <v>0</v>
      </c>
      <c r="DE31">
        <v>1</v>
      </c>
      <c r="DF31">
        <v>0</v>
      </c>
      <c r="DG31">
        <v>1</v>
      </c>
      <c r="DH31">
        <v>0</v>
      </c>
      <c r="DI31">
        <v>0</v>
      </c>
      <c r="DJ31">
        <v>0</v>
      </c>
      <c r="DK31">
        <v>0</v>
      </c>
      <c r="DL31">
        <v>0</v>
      </c>
      <c r="DM31">
        <v>0</v>
      </c>
      <c r="DN31">
        <v>0</v>
      </c>
      <c r="DO31">
        <v>0</v>
      </c>
      <c r="DP31">
        <v>0</v>
      </c>
      <c r="DQ31">
        <v>0</v>
      </c>
      <c r="DR31">
        <v>0</v>
      </c>
      <c r="DS31">
        <v>0</v>
      </c>
      <c r="DT31">
        <v>0</v>
      </c>
      <c r="DU31">
        <v>0</v>
      </c>
      <c r="DV31">
        <v>0</v>
      </c>
      <c r="DW31">
        <v>0</v>
      </c>
      <c r="DX31">
        <v>1</v>
      </c>
      <c r="DY31">
        <v>2</v>
      </c>
      <c r="DZ31">
        <v>1</v>
      </c>
      <c r="EA31">
        <v>0</v>
      </c>
      <c r="EB31">
        <v>0</v>
      </c>
      <c r="EC31">
        <v>0</v>
      </c>
      <c r="ED31">
        <v>0</v>
      </c>
      <c r="EE31">
        <v>1</v>
      </c>
      <c r="EF31">
        <v>0</v>
      </c>
      <c r="EG31">
        <v>0</v>
      </c>
      <c r="EH31">
        <v>0</v>
      </c>
      <c r="EI31">
        <v>0</v>
      </c>
      <c r="EJ31">
        <v>0</v>
      </c>
      <c r="EK31">
        <v>0</v>
      </c>
      <c r="EL31">
        <v>0</v>
      </c>
      <c r="EM31">
        <v>1</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1</v>
      </c>
      <c r="FQ31">
        <v>0</v>
      </c>
      <c r="FR31">
        <v>0</v>
      </c>
      <c r="FS31">
        <v>0</v>
      </c>
      <c r="FT31">
        <v>0</v>
      </c>
      <c r="FU31">
        <v>0</v>
      </c>
      <c r="FV31">
        <v>0</v>
      </c>
      <c r="FW31">
        <v>0</v>
      </c>
      <c r="FX31">
        <v>0</v>
      </c>
      <c r="FY31">
        <v>0</v>
      </c>
      <c r="FZ31">
        <v>0</v>
      </c>
      <c r="GA31">
        <v>1</v>
      </c>
      <c r="GB31">
        <v>1</v>
      </c>
      <c r="GC31">
        <v>0</v>
      </c>
      <c r="GD31">
        <v>0</v>
      </c>
      <c r="GE31">
        <v>0</v>
      </c>
      <c r="GF31">
        <v>0</v>
      </c>
      <c r="GG31">
        <v>0</v>
      </c>
      <c r="GH31">
        <v>0</v>
      </c>
      <c r="GI31">
        <v>0</v>
      </c>
      <c r="GJ31">
        <v>1</v>
      </c>
      <c r="GK31">
        <v>0</v>
      </c>
      <c r="GL31">
        <v>0</v>
      </c>
      <c r="GM31">
        <v>0</v>
      </c>
      <c r="GN31">
        <v>0</v>
      </c>
      <c r="GO31">
        <v>0</v>
      </c>
      <c r="GP31">
        <v>0</v>
      </c>
      <c r="GQ31">
        <v>0</v>
      </c>
      <c r="GR31">
        <v>0</v>
      </c>
      <c r="GS31">
        <v>0</v>
      </c>
      <c r="GT31">
        <v>0</v>
      </c>
      <c r="GU31">
        <v>1</v>
      </c>
      <c r="GV31">
        <v>0</v>
      </c>
      <c r="GW31">
        <v>0</v>
      </c>
      <c r="GX31">
        <v>0</v>
      </c>
      <c r="GY31">
        <v>0</v>
      </c>
      <c r="GZ31">
        <v>0</v>
      </c>
      <c r="HA31">
        <v>0</v>
      </c>
      <c r="HB31">
        <v>0</v>
      </c>
      <c r="HC31" t="s">
        <v>2300</v>
      </c>
      <c r="HD31" t="s">
        <v>2300</v>
      </c>
      <c r="HE31">
        <v>0</v>
      </c>
      <c r="HF31">
        <v>0</v>
      </c>
      <c r="HG31">
        <v>1</v>
      </c>
      <c r="HH31">
        <v>0</v>
      </c>
      <c r="HI31">
        <v>0</v>
      </c>
      <c r="HJ31">
        <v>0</v>
      </c>
      <c r="HK31">
        <v>0</v>
      </c>
      <c r="HL31">
        <v>0</v>
      </c>
      <c r="HM31">
        <v>0</v>
      </c>
      <c r="HN31">
        <v>0</v>
      </c>
      <c r="HO31">
        <v>0</v>
      </c>
      <c r="HP31">
        <v>0</v>
      </c>
      <c r="HQ31">
        <v>1</v>
      </c>
      <c r="HR31">
        <v>0</v>
      </c>
      <c r="HS31">
        <v>0</v>
      </c>
      <c r="HT31">
        <v>0</v>
      </c>
      <c r="HU31">
        <v>0</v>
      </c>
      <c r="HV31">
        <v>0</v>
      </c>
      <c r="HW31">
        <v>0</v>
      </c>
      <c r="HX31">
        <v>0</v>
      </c>
      <c r="HY31">
        <v>0</v>
      </c>
      <c r="HZ31">
        <v>1</v>
      </c>
      <c r="IA31">
        <v>0</v>
      </c>
      <c r="IB31">
        <v>0</v>
      </c>
      <c r="IC31">
        <v>1</v>
      </c>
      <c r="ID31">
        <v>0</v>
      </c>
      <c r="IE31">
        <v>0</v>
      </c>
      <c r="IF31">
        <v>0</v>
      </c>
      <c r="IG31">
        <v>0</v>
      </c>
      <c r="IH31">
        <v>1</v>
      </c>
      <c r="II31">
        <v>0</v>
      </c>
      <c r="IJ31">
        <v>1</v>
      </c>
      <c r="IK31">
        <v>0</v>
      </c>
      <c r="IL31">
        <v>0</v>
      </c>
      <c r="IM31">
        <v>0</v>
      </c>
      <c r="IN31">
        <v>0</v>
      </c>
      <c r="IO31">
        <v>1</v>
      </c>
      <c r="IP31">
        <v>0</v>
      </c>
      <c r="IQ31">
        <v>0</v>
      </c>
      <c r="IR31">
        <v>0</v>
      </c>
      <c r="IS31">
        <v>0</v>
      </c>
      <c r="IT31">
        <v>0</v>
      </c>
      <c r="IU31">
        <v>1</v>
      </c>
      <c r="IV31">
        <v>0</v>
      </c>
      <c r="IW31">
        <v>0</v>
      </c>
      <c r="IX31">
        <v>0</v>
      </c>
      <c r="IY31">
        <v>0</v>
      </c>
      <c r="IZ31">
        <v>0</v>
      </c>
      <c r="JA31">
        <v>0</v>
      </c>
      <c r="JB31">
        <v>1</v>
      </c>
      <c r="JC31">
        <v>4</v>
      </c>
      <c r="JD31">
        <v>0</v>
      </c>
      <c r="JE31">
        <v>0</v>
      </c>
      <c r="JF31">
        <v>1</v>
      </c>
      <c r="JG31">
        <v>1</v>
      </c>
      <c r="JH31">
        <v>0</v>
      </c>
      <c r="JI31">
        <v>1</v>
      </c>
      <c r="JJ31">
        <v>0</v>
      </c>
      <c r="JK31">
        <v>0</v>
      </c>
      <c r="JL31">
        <v>0</v>
      </c>
      <c r="JM31">
        <v>0</v>
      </c>
      <c r="JN31">
        <v>0</v>
      </c>
      <c r="JO31">
        <v>0</v>
      </c>
      <c r="JP31">
        <v>0</v>
      </c>
      <c r="JQ31">
        <v>0</v>
      </c>
      <c r="JR31">
        <v>0</v>
      </c>
      <c r="JS31">
        <v>0</v>
      </c>
      <c r="JT31">
        <v>0</v>
      </c>
      <c r="JU31">
        <v>0</v>
      </c>
      <c r="JV31">
        <v>0</v>
      </c>
      <c r="JW31">
        <v>0</v>
      </c>
      <c r="JX31">
        <v>0</v>
      </c>
      <c r="JY31">
        <v>0</v>
      </c>
      <c r="JZ31">
        <v>0</v>
      </c>
      <c r="KA31">
        <v>0</v>
      </c>
      <c r="KB31">
        <v>1</v>
      </c>
      <c r="KC31">
        <v>0</v>
      </c>
      <c r="KD31">
        <v>0</v>
      </c>
      <c r="KE31">
        <v>0</v>
      </c>
      <c r="KF31">
        <v>0</v>
      </c>
      <c r="KG31">
        <v>0</v>
      </c>
      <c r="KH31">
        <v>0</v>
      </c>
      <c r="KI31">
        <v>0</v>
      </c>
      <c r="KJ31">
        <v>0</v>
      </c>
      <c r="KK31">
        <v>0</v>
      </c>
      <c r="KL31">
        <v>0</v>
      </c>
      <c r="KM31">
        <v>0</v>
      </c>
      <c r="KN31">
        <v>1</v>
      </c>
      <c r="KO31">
        <v>1</v>
      </c>
      <c r="KP31">
        <v>0</v>
      </c>
      <c r="KQ31">
        <v>10</v>
      </c>
      <c r="KR31">
        <v>0</v>
      </c>
      <c r="KS31">
        <v>1</v>
      </c>
      <c r="KT31">
        <v>0</v>
      </c>
      <c r="KU31">
        <v>0</v>
      </c>
      <c r="KV31">
        <v>0</v>
      </c>
      <c r="KW31">
        <v>0</v>
      </c>
      <c r="KX31">
        <v>0</v>
      </c>
      <c r="KY31">
        <v>0</v>
      </c>
      <c r="KZ31">
        <v>3</v>
      </c>
      <c r="LA31">
        <v>13</v>
      </c>
      <c r="LB31">
        <v>2</v>
      </c>
      <c r="LC31">
        <v>0</v>
      </c>
      <c r="LD31" t="s">
        <v>2300</v>
      </c>
      <c r="LE31" t="s">
        <v>2300</v>
      </c>
      <c r="LF31" t="s">
        <v>2300</v>
      </c>
      <c r="LG31" t="s">
        <v>2300</v>
      </c>
      <c r="LH31" t="s">
        <v>2300</v>
      </c>
      <c r="LI31" t="s">
        <v>2300</v>
      </c>
      <c r="LJ31" t="s">
        <v>2300</v>
      </c>
      <c r="LK31" t="s">
        <v>2300</v>
      </c>
      <c r="LL31" t="s">
        <v>2300</v>
      </c>
      <c r="LM31" t="s">
        <v>2300</v>
      </c>
      <c r="LN31" t="s">
        <v>2300</v>
      </c>
      <c r="LO31" t="s">
        <v>2300</v>
      </c>
      <c r="LP31" t="s">
        <v>2300</v>
      </c>
      <c r="LQ31" t="s">
        <v>2300</v>
      </c>
      <c r="LR31" t="s">
        <v>2300</v>
      </c>
    </row>
    <row r="32" spans="1:330">
      <c r="A32" t="s">
        <v>1119</v>
      </c>
      <c r="B32" s="1">
        <v>43009</v>
      </c>
      <c r="C32" s="1">
        <v>44197</v>
      </c>
      <c r="D32">
        <v>1</v>
      </c>
      <c r="E32">
        <v>1</v>
      </c>
      <c r="F32">
        <v>1</v>
      </c>
      <c r="G32">
        <v>0</v>
      </c>
      <c r="H32">
        <v>0</v>
      </c>
      <c r="I32">
        <v>1</v>
      </c>
      <c r="J32">
        <v>0</v>
      </c>
      <c r="K32">
        <v>1</v>
      </c>
      <c r="L32">
        <v>0</v>
      </c>
      <c r="M32" t="s">
        <v>2300</v>
      </c>
      <c r="N32" t="s">
        <v>2300</v>
      </c>
      <c r="O32" t="s">
        <v>2300</v>
      </c>
      <c r="P32" t="s">
        <v>2300</v>
      </c>
      <c r="Q32" t="s">
        <v>2300</v>
      </c>
      <c r="R32" t="s">
        <v>2300</v>
      </c>
      <c r="S32" t="s">
        <v>2300</v>
      </c>
      <c r="T32" t="s">
        <v>2300</v>
      </c>
      <c r="U32" t="s">
        <v>2300</v>
      </c>
      <c r="V32" t="s">
        <v>2300</v>
      </c>
      <c r="W32" t="s">
        <v>2300</v>
      </c>
      <c r="X32">
        <v>1</v>
      </c>
      <c r="Y32">
        <v>1</v>
      </c>
      <c r="Z32">
        <v>0</v>
      </c>
      <c r="AA32">
        <v>1</v>
      </c>
      <c r="AB32">
        <v>1</v>
      </c>
      <c r="AC32">
        <v>1</v>
      </c>
      <c r="AD32">
        <v>1</v>
      </c>
      <c r="AE32">
        <v>1</v>
      </c>
      <c r="AF32">
        <v>0</v>
      </c>
      <c r="AG32">
        <v>0</v>
      </c>
      <c r="AH32">
        <v>1</v>
      </c>
      <c r="AI32">
        <v>1</v>
      </c>
      <c r="AJ32">
        <v>0</v>
      </c>
      <c r="AK32">
        <v>0</v>
      </c>
      <c r="AL32">
        <v>0</v>
      </c>
      <c r="AM32">
        <v>0</v>
      </c>
      <c r="AN32">
        <v>0</v>
      </c>
      <c r="AO32">
        <v>0</v>
      </c>
      <c r="AP32">
        <v>1</v>
      </c>
      <c r="AQ32">
        <v>0</v>
      </c>
      <c r="AR32">
        <v>1</v>
      </c>
      <c r="AS32">
        <v>1</v>
      </c>
      <c r="AT32">
        <v>0</v>
      </c>
      <c r="AU32">
        <v>0</v>
      </c>
      <c r="AV32">
        <v>0</v>
      </c>
      <c r="AW32">
        <v>1</v>
      </c>
      <c r="AX32">
        <v>0</v>
      </c>
      <c r="AY32">
        <v>0</v>
      </c>
      <c r="AZ32">
        <v>0</v>
      </c>
      <c r="BA32">
        <v>0</v>
      </c>
      <c r="BB32">
        <v>1</v>
      </c>
      <c r="BC32">
        <v>1</v>
      </c>
      <c r="BD32">
        <v>0</v>
      </c>
      <c r="BE32">
        <v>1</v>
      </c>
      <c r="BF32">
        <v>0</v>
      </c>
      <c r="BG32">
        <v>1</v>
      </c>
      <c r="BH32">
        <v>1</v>
      </c>
      <c r="BI32">
        <v>0</v>
      </c>
      <c r="BJ32">
        <v>1</v>
      </c>
      <c r="BK32">
        <v>0</v>
      </c>
      <c r="BL32">
        <v>1</v>
      </c>
      <c r="BM32">
        <v>0</v>
      </c>
      <c r="BN32">
        <v>0</v>
      </c>
      <c r="BO32">
        <v>0</v>
      </c>
      <c r="BP32">
        <v>0</v>
      </c>
      <c r="BQ32">
        <v>0</v>
      </c>
      <c r="BR32">
        <v>1</v>
      </c>
      <c r="BS32">
        <v>0</v>
      </c>
      <c r="BT32">
        <v>0</v>
      </c>
      <c r="BU32">
        <v>0</v>
      </c>
      <c r="BV32">
        <v>0</v>
      </c>
      <c r="BW32">
        <v>0</v>
      </c>
      <c r="BX32">
        <v>0</v>
      </c>
      <c r="BY32">
        <v>0</v>
      </c>
      <c r="BZ32">
        <v>0</v>
      </c>
      <c r="CA32">
        <v>0</v>
      </c>
      <c r="CB32">
        <v>0</v>
      </c>
      <c r="CC32">
        <v>1</v>
      </c>
      <c r="CD32">
        <v>0</v>
      </c>
      <c r="CE32">
        <v>0</v>
      </c>
      <c r="CF32">
        <v>0</v>
      </c>
      <c r="CG32">
        <v>0</v>
      </c>
      <c r="CH32">
        <v>1</v>
      </c>
      <c r="CI32">
        <v>1</v>
      </c>
      <c r="CJ32">
        <v>1</v>
      </c>
      <c r="CK32">
        <v>0</v>
      </c>
      <c r="CL32">
        <v>1</v>
      </c>
      <c r="CM32">
        <v>0</v>
      </c>
      <c r="CN32">
        <v>0</v>
      </c>
      <c r="CO32">
        <v>0</v>
      </c>
      <c r="CP32">
        <v>0</v>
      </c>
      <c r="CQ32">
        <v>0</v>
      </c>
      <c r="CR32">
        <v>0</v>
      </c>
      <c r="CS32">
        <v>0</v>
      </c>
      <c r="CT32">
        <v>0</v>
      </c>
      <c r="CU32">
        <v>0</v>
      </c>
      <c r="CV32">
        <v>1</v>
      </c>
      <c r="CW32">
        <v>1</v>
      </c>
      <c r="CX32">
        <v>0</v>
      </c>
      <c r="CY32">
        <v>0</v>
      </c>
      <c r="CZ32">
        <v>1</v>
      </c>
      <c r="DA32">
        <v>0</v>
      </c>
      <c r="DB32">
        <v>0</v>
      </c>
      <c r="DC32">
        <v>0</v>
      </c>
      <c r="DD32">
        <v>0</v>
      </c>
      <c r="DE32">
        <v>1</v>
      </c>
      <c r="DF32">
        <v>0</v>
      </c>
      <c r="DG32">
        <v>0</v>
      </c>
      <c r="DH32">
        <v>0</v>
      </c>
      <c r="DI32">
        <v>0</v>
      </c>
      <c r="DJ32">
        <v>0</v>
      </c>
      <c r="DK32">
        <v>0</v>
      </c>
      <c r="DL32">
        <v>0</v>
      </c>
      <c r="DM32">
        <v>0</v>
      </c>
      <c r="DN32">
        <v>0</v>
      </c>
      <c r="DO32">
        <v>0</v>
      </c>
      <c r="DP32">
        <v>1</v>
      </c>
      <c r="DQ32">
        <v>1</v>
      </c>
      <c r="DR32">
        <v>0</v>
      </c>
      <c r="DS32">
        <v>0</v>
      </c>
      <c r="DT32">
        <v>0</v>
      </c>
      <c r="DU32">
        <v>0</v>
      </c>
      <c r="DV32">
        <v>0</v>
      </c>
      <c r="DW32">
        <v>0</v>
      </c>
      <c r="DX32">
        <v>0</v>
      </c>
      <c r="DY32">
        <v>1</v>
      </c>
      <c r="DZ32">
        <v>1</v>
      </c>
      <c r="EA32">
        <v>1</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1</v>
      </c>
      <c r="FN32">
        <v>1</v>
      </c>
      <c r="FO32">
        <v>1</v>
      </c>
      <c r="FP32">
        <v>0</v>
      </c>
      <c r="FQ32">
        <v>1</v>
      </c>
      <c r="FR32">
        <v>0</v>
      </c>
      <c r="FS32">
        <v>0</v>
      </c>
      <c r="FT32">
        <v>1</v>
      </c>
      <c r="FU32">
        <v>0</v>
      </c>
      <c r="FV32">
        <v>0</v>
      </c>
      <c r="FW32">
        <v>0</v>
      </c>
      <c r="FX32">
        <v>0</v>
      </c>
      <c r="FY32">
        <v>0</v>
      </c>
      <c r="FZ32">
        <v>0</v>
      </c>
      <c r="GA32">
        <v>1</v>
      </c>
      <c r="GB32">
        <v>1</v>
      </c>
      <c r="GC32">
        <v>0</v>
      </c>
      <c r="GD32">
        <v>0</v>
      </c>
      <c r="GE32">
        <v>0</v>
      </c>
      <c r="GF32">
        <v>0</v>
      </c>
      <c r="GG32">
        <v>0</v>
      </c>
      <c r="GH32">
        <v>0</v>
      </c>
      <c r="GI32">
        <v>0</v>
      </c>
      <c r="GJ32">
        <v>0</v>
      </c>
      <c r="GK32">
        <v>0</v>
      </c>
      <c r="GL32">
        <v>0</v>
      </c>
      <c r="GM32">
        <v>0</v>
      </c>
      <c r="GN32">
        <v>0</v>
      </c>
      <c r="GO32">
        <v>0</v>
      </c>
      <c r="GP32">
        <v>0</v>
      </c>
      <c r="GQ32">
        <v>0</v>
      </c>
      <c r="GR32">
        <v>0</v>
      </c>
      <c r="GS32">
        <v>1</v>
      </c>
      <c r="GT32">
        <v>0</v>
      </c>
      <c r="GU32">
        <v>0</v>
      </c>
      <c r="GV32">
        <v>0</v>
      </c>
      <c r="GW32">
        <v>0</v>
      </c>
      <c r="GX32">
        <v>0</v>
      </c>
      <c r="GY32">
        <v>0</v>
      </c>
      <c r="GZ32">
        <v>0</v>
      </c>
      <c r="HA32">
        <v>0</v>
      </c>
      <c r="HB32">
        <v>1</v>
      </c>
      <c r="HC32">
        <v>0</v>
      </c>
      <c r="HD32">
        <v>1</v>
      </c>
      <c r="HE32">
        <v>0</v>
      </c>
      <c r="HF32">
        <v>0</v>
      </c>
      <c r="HG32">
        <v>0</v>
      </c>
      <c r="HH32">
        <v>0</v>
      </c>
      <c r="HI32">
        <v>0</v>
      </c>
      <c r="HJ32">
        <v>0</v>
      </c>
      <c r="HK32">
        <v>0</v>
      </c>
      <c r="HL32">
        <v>0</v>
      </c>
      <c r="HM32">
        <v>0</v>
      </c>
      <c r="HN32">
        <v>1</v>
      </c>
      <c r="HO32">
        <v>0</v>
      </c>
      <c r="HP32">
        <v>1</v>
      </c>
      <c r="HQ32">
        <v>1</v>
      </c>
      <c r="HR32">
        <v>0</v>
      </c>
      <c r="HS32">
        <v>0</v>
      </c>
      <c r="HT32">
        <v>0</v>
      </c>
      <c r="HU32">
        <v>0</v>
      </c>
      <c r="HV32">
        <v>0</v>
      </c>
      <c r="HW32">
        <v>0</v>
      </c>
      <c r="HX32">
        <v>0</v>
      </c>
      <c r="HY32">
        <v>0</v>
      </c>
      <c r="HZ32">
        <v>0</v>
      </c>
      <c r="IA32">
        <v>0</v>
      </c>
      <c r="IB32">
        <v>1</v>
      </c>
      <c r="IC32">
        <v>1</v>
      </c>
      <c r="ID32">
        <v>0</v>
      </c>
      <c r="IE32">
        <v>1</v>
      </c>
      <c r="IF32">
        <v>1</v>
      </c>
      <c r="IG32">
        <v>1</v>
      </c>
      <c r="IH32">
        <v>0</v>
      </c>
      <c r="II32">
        <v>1</v>
      </c>
      <c r="IJ32">
        <v>0</v>
      </c>
      <c r="IK32">
        <v>0</v>
      </c>
      <c r="IL32">
        <v>0</v>
      </c>
      <c r="IM32">
        <v>0</v>
      </c>
      <c r="IN32">
        <v>0</v>
      </c>
      <c r="IO32">
        <v>0</v>
      </c>
      <c r="IP32">
        <v>0</v>
      </c>
      <c r="IQ32">
        <v>0</v>
      </c>
      <c r="IR32">
        <v>0</v>
      </c>
      <c r="IS32">
        <v>0</v>
      </c>
      <c r="IT32">
        <v>0</v>
      </c>
      <c r="IU32">
        <v>1</v>
      </c>
      <c r="IV32">
        <v>0</v>
      </c>
      <c r="IW32">
        <v>0</v>
      </c>
      <c r="IX32">
        <v>0</v>
      </c>
      <c r="IY32">
        <v>0</v>
      </c>
      <c r="IZ32">
        <v>0</v>
      </c>
      <c r="JA32">
        <v>0</v>
      </c>
      <c r="JB32">
        <v>1</v>
      </c>
      <c r="JC32">
        <v>8</v>
      </c>
      <c r="JD32">
        <v>1</v>
      </c>
      <c r="JE32">
        <v>0</v>
      </c>
      <c r="JF32">
        <v>0</v>
      </c>
      <c r="JG32">
        <v>1</v>
      </c>
      <c r="JH32">
        <v>1</v>
      </c>
      <c r="JI32">
        <v>1</v>
      </c>
      <c r="JJ32">
        <v>1</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8</v>
      </c>
      <c r="KG32">
        <v>0</v>
      </c>
      <c r="KH32">
        <v>0</v>
      </c>
      <c r="KI32">
        <v>0</v>
      </c>
      <c r="KJ32">
        <v>0</v>
      </c>
      <c r="KK32">
        <v>0</v>
      </c>
      <c r="KL32">
        <v>0</v>
      </c>
      <c r="KM32">
        <v>0</v>
      </c>
      <c r="KN32">
        <v>0</v>
      </c>
      <c r="KO32">
        <v>0</v>
      </c>
      <c r="KP32">
        <v>1</v>
      </c>
      <c r="KQ32">
        <v>11</v>
      </c>
      <c r="KR32">
        <v>0</v>
      </c>
      <c r="KS32">
        <v>0</v>
      </c>
      <c r="KT32">
        <v>0</v>
      </c>
      <c r="KU32">
        <v>0</v>
      </c>
      <c r="KV32">
        <v>0</v>
      </c>
      <c r="KW32">
        <v>0</v>
      </c>
      <c r="KX32">
        <v>0</v>
      </c>
      <c r="KY32">
        <v>1</v>
      </c>
      <c r="KZ32">
        <v>3</v>
      </c>
      <c r="LA32">
        <v>14</v>
      </c>
      <c r="LB32">
        <v>2</v>
      </c>
      <c r="LC32">
        <v>0</v>
      </c>
      <c r="LD32" t="s">
        <v>2300</v>
      </c>
      <c r="LE32" t="s">
        <v>2300</v>
      </c>
      <c r="LF32" t="s">
        <v>2300</v>
      </c>
      <c r="LG32" t="s">
        <v>2300</v>
      </c>
      <c r="LH32" t="s">
        <v>2300</v>
      </c>
      <c r="LI32" t="s">
        <v>2300</v>
      </c>
      <c r="LJ32" t="s">
        <v>2300</v>
      </c>
      <c r="LK32" t="s">
        <v>2300</v>
      </c>
      <c r="LL32" t="s">
        <v>2300</v>
      </c>
      <c r="LM32" t="s">
        <v>2300</v>
      </c>
      <c r="LN32" t="s">
        <v>2300</v>
      </c>
      <c r="LO32" t="s">
        <v>2300</v>
      </c>
      <c r="LP32" t="s">
        <v>2300</v>
      </c>
      <c r="LQ32" t="s">
        <v>2300</v>
      </c>
      <c r="LR32" t="s">
        <v>2300</v>
      </c>
    </row>
    <row r="33" spans="1:330">
      <c r="A33" t="s">
        <v>1149</v>
      </c>
      <c r="B33" s="1">
        <v>44149</v>
      </c>
      <c r="C33" s="1">
        <v>44197</v>
      </c>
      <c r="D33">
        <v>1</v>
      </c>
      <c r="E33">
        <v>1</v>
      </c>
      <c r="F33">
        <v>1</v>
      </c>
      <c r="G33">
        <v>0</v>
      </c>
      <c r="H33">
        <v>0</v>
      </c>
      <c r="I33">
        <v>1</v>
      </c>
      <c r="J33">
        <v>0</v>
      </c>
      <c r="K33">
        <v>1</v>
      </c>
      <c r="L33">
        <v>0</v>
      </c>
      <c r="M33" t="s">
        <v>2300</v>
      </c>
      <c r="N33" t="s">
        <v>2300</v>
      </c>
      <c r="O33" t="s">
        <v>2300</v>
      </c>
      <c r="P33" t="s">
        <v>2300</v>
      </c>
      <c r="Q33" t="s">
        <v>2300</v>
      </c>
      <c r="R33" t="s">
        <v>2300</v>
      </c>
      <c r="S33" t="s">
        <v>2300</v>
      </c>
      <c r="T33" t="s">
        <v>2300</v>
      </c>
      <c r="U33" t="s">
        <v>2300</v>
      </c>
      <c r="V33" t="s">
        <v>2300</v>
      </c>
      <c r="W33" t="s">
        <v>2300</v>
      </c>
      <c r="X33">
        <v>1</v>
      </c>
      <c r="Y33">
        <v>0</v>
      </c>
      <c r="Z33">
        <v>1</v>
      </c>
      <c r="AA33">
        <v>1</v>
      </c>
      <c r="AB33">
        <v>1</v>
      </c>
      <c r="AC33">
        <v>1</v>
      </c>
      <c r="AD33">
        <v>1</v>
      </c>
      <c r="AE33">
        <v>1</v>
      </c>
      <c r="AF33">
        <v>0</v>
      </c>
      <c r="AG33">
        <v>0</v>
      </c>
      <c r="AH33">
        <v>0</v>
      </c>
      <c r="AI33">
        <v>0</v>
      </c>
      <c r="AJ33">
        <v>1</v>
      </c>
      <c r="AK33">
        <v>0</v>
      </c>
      <c r="AL33">
        <v>0</v>
      </c>
      <c r="AM33">
        <v>0</v>
      </c>
      <c r="AN33">
        <v>0</v>
      </c>
      <c r="AO33">
        <v>0</v>
      </c>
      <c r="AP33">
        <v>0</v>
      </c>
      <c r="AQ33">
        <v>0</v>
      </c>
      <c r="AR33">
        <v>1</v>
      </c>
      <c r="AS33">
        <v>0</v>
      </c>
      <c r="AT33">
        <v>1</v>
      </c>
      <c r="AU33">
        <v>0</v>
      </c>
      <c r="AV33">
        <v>1</v>
      </c>
      <c r="AW33">
        <v>1</v>
      </c>
      <c r="AX33">
        <v>0</v>
      </c>
      <c r="AY33">
        <v>0</v>
      </c>
      <c r="AZ33">
        <v>0</v>
      </c>
      <c r="BA33">
        <v>0</v>
      </c>
      <c r="BB33">
        <v>1</v>
      </c>
      <c r="BC33">
        <v>1</v>
      </c>
      <c r="BD33">
        <v>0</v>
      </c>
      <c r="BE33">
        <v>1</v>
      </c>
      <c r="BF33">
        <v>0</v>
      </c>
      <c r="BG33">
        <v>0</v>
      </c>
      <c r="BH33">
        <v>1</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1</v>
      </c>
      <c r="CD33">
        <v>0</v>
      </c>
      <c r="CE33">
        <v>0</v>
      </c>
      <c r="CF33">
        <v>0</v>
      </c>
      <c r="CG33">
        <v>0</v>
      </c>
      <c r="CH33">
        <v>1</v>
      </c>
      <c r="CI33">
        <v>1</v>
      </c>
      <c r="CJ33">
        <v>1</v>
      </c>
      <c r="CK33">
        <v>0</v>
      </c>
      <c r="CL33">
        <v>0</v>
      </c>
      <c r="CM33">
        <v>0</v>
      </c>
      <c r="CN33">
        <v>1</v>
      </c>
      <c r="CO33">
        <v>0</v>
      </c>
      <c r="CP33">
        <v>0</v>
      </c>
      <c r="CQ33">
        <v>0</v>
      </c>
      <c r="CR33">
        <v>0</v>
      </c>
      <c r="CS33">
        <v>0</v>
      </c>
      <c r="CT33">
        <v>0</v>
      </c>
      <c r="CU33">
        <v>0</v>
      </c>
      <c r="CV33">
        <v>0</v>
      </c>
      <c r="CW33">
        <v>1</v>
      </c>
      <c r="CX33">
        <v>0</v>
      </c>
      <c r="CY33">
        <v>0</v>
      </c>
      <c r="CZ33">
        <v>1</v>
      </c>
      <c r="DA33">
        <v>0</v>
      </c>
      <c r="DB33">
        <v>0</v>
      </c>
      <c r="DC33">
        <v>0</v>
      </c>
      <c r="DD33">
        <v>0</v>
      </c>
      <c r="DE33">
        <v>1</v>
      </c>
      <c r="DF33">
        <v>0</v>
      </c>
      <c r="DG33">
        <v>0</v>
      </c>
      <c r="DH33">
        <v>0</v>
      </c>
      <c r="DI33">
        <v>0</v>
      </c>
      <c r="DJ33">
        <v>0</v>
      </c>
      <c r="DK33">
        <v>0</v>
      </c>
      <c r="DL33">
        <v>0</v>
      </c>
      <c r="DM33">
        <v>0</v>
      </c>
      <c r="DN33">
        <v>0</v>
      </c>
      <c r="DO33">
        <v>0</v>
      </c>
      <c r="DP33">
        <v>1</v>
      </c>
      <c r="DQ33">
        <v>1</v>
      </c>
      <c r="DR33">
        <v>0</v>
      </c>
      <c r="DS33">
        <v>0</v>
      </c>
      <c r="DT33">
        <v>0</v>
      </c>
      <c r="DU33">
        <v>0</v>
      </c>
      <c r="DV33">
        <v>0</v>
      </c>
      <c r="DW33">
        <v>0</v>
      </c>
      <c r="DX33">
        <v>0</v>
      </c>
      <c r="DY33">
        <v>1</v>
      </c>
      <c r="DZ33">
        <v>1</v>
      </c>
      <c r="EA33">
        <v>0</v>
      </c>
      <c r="EB33">
        <v>0</v>
      </c>
      <c r="EC33">
        <v>0</v>
      </c>
      <c r="ED33">
        <v>1</v>
      </c>
      <c r="EE33">
        <v>0</v>
      </c>
      <c r="EF33">
        <v>0</v>
      </c>
      <c r="EG33">
        <v>0</v>
      </c>
      <c r="EH33">
        <v>0</v>
      </c>
      <c r="EI33">
        <v>0</v>
      </c>
      <c r="EJ33">
        <v>0</v>
      </c>
      <c r="EK33">
        <v>0</v>
      </c>
      <c r="EL33">
        <v>1</v>
      </c>
      <c r="EM33">
        <v>0</v>
      </c>
      <c r="EN33">
        <v>0</v>
      </c>
      <c r="EO33">
        <v>0</v>
      </c>
      <c r="EP33">
        <v>0</v>
      </c>
      <c r="EQ33">
        <v>0</v>
      </c>
      <c r="ER33">
        <v>0</v>
      </c>
      <c r="ES33">
        <v>1</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1</v>
      </c>
      <c r="FP33">
        <v>0</v>
      </c>
      <c r="FQ33">
        <v>1</v>
      </c>
      <c r="FR33">
        <v>0</v>
      </c>
      <c r="FS33">
        <v>0</v>
      </c>
      <c r="FT33">
        <v>0</v>
      </c>
      <c r="FU33">
        <v>0</v>
      </c>
      <c r="FV33">
        <v>0</v>
      </c>
      <c r="FW33">
        <v>0</v>
      </c>
      <c r="FX33">
        <v>0</v>
      </c>
      <c r="FY33">
        <v>0</v>
      </c>
      <c r="FZ33">
        <v>0</v>
      </c>
      <c r="GA33">
        <v>1</v>
      </c>
      <c r="GB33">
        <v>0</v>
      </c>
      <c r="GC33">
        <v>1</v>
      </c>
      <c r="GD33">
        <v>1</v>
      </c>
      <c r="GE33">
        <v>0</v>
      </c>
      <c r="GF33">
        <v>0</v>
      </c>
      <c r="GG33">
        <v>0</v>
      </c>
      <c r="GH33">
        <v>0</v>
      </c>
      <c r="GI33">
        <v>0</v>
      </c>
      <c r="GJ33">
        <v>1</v>
      </c>
      <c r="GK33">
        <v>0</v>
      </c>
      <c r="GL33">
        <v>0</v>
      </c>
      <c r="GM33">
        <v>0</v>
      </c>
      <c r="GN33">
        <v>0</v>
      </c>
      <c r="GO33">
        <v>0</v>
      </c>
      <c r="GP33">
        <v>0</v>
      </c>
      <c r="GQ33">
        <v>0</v>
      </c>
      <c r="GR33">
        <v>0</v>
      </c>
      <c r="GS33">
        <v>0</v>
      </c>
      <c r="GT33">
        <v>0</v>
      </c>
      <c r="GU33">
        <v>1</v>
      </c>
      <c r="GV33">
        <v>0</v>
      </c>
      <c r="GW33">
        <v>0</v>
      </c>
      <c r="GX33">
        <v>0</v>
      </c>
      <c r="GY33">
        <v>0</v>
      </c>
      <c r="GZ33">
        <v>0</v>
      </c>
      <c r="HA33">
        <v>0</v>
      </c>
      <c r="HB33">
        <v>0</v>
      </c>
      <c r="HC33" t="s">
        <v>2300</v>
      </c>
      <c r="HD33" t="s">
        <v>2300</v>
      </c>
      <c r="HE33">
        <v>0</v>
      </c>
      <c r="HF33">
        <v>0</v>
      </c>
      <c r="HG33">
        <v>0</v>
      </c>
      <c r="HH33">
        <v>0</v>
      </c>
      <c r="HI33">
        <v>0</v>
      </c>
      <c r="HJ33">
        <v>0</v>
      </c>
      <c r="HK33">
        <v>1</v>
      </c>
      <c r="HL33">
        <v>0</v>
      </c>
      <c r="HM33">
        <v>0</v>
      </c>
      <c r="HN33">
        <v>0</v>
      </c>
      <c r="HO33">
        <v>1</v>
      </c>
      <c r="HP33">
        <v>1</v>
      </c>
      <c r="HQ33">
        <v>0</v>
      </c>
      <c r="HR33">
        <v>0</v>
      </c>
      <c r="HS33">
        <v>0</v>
      </c>
      <c r="HT33">
        <v>0</v>
      </c>
      <c r="HU33">
        <v>0</v>
      </c>
      <c r="HV33">
        <v>0</v>
      </c>
      <c r="HW33">
        <v>0</v>
      </c>
      <c r="HX33">
        <v>0</v>
      </c>
      <c r="HY33">
        <v>0</v>
      </c>
      <c r="HZ33">
        <v>0</v>
      </c>
      <c r="IA33">
        <v>0</v>
      </c>
      <c r="IB33">
        <v>1</v>
      </c>
      <c r="IC33">
        <v>1</v>
      </c>
      <c r="ID33">
        <v>0</v>
      </c>
      <c r="IE33">
        <v>1</v>
      </c>
      <c r="IF33">
        <v>1</v>
      </c>
      <c r="IG33">
        <v>1</v>
      </c>
      <c r="IH33">
        <v>0</v>
      </c>
      <c r="II33">
        <v>0</v>
      </c>
      <c r="IJ33">
        <v>0</v>
      </c>
      <c r="IK33">
        <v>0</v>
      </c>
      <c r="IL33">
        <v>0</v>
      </c>
      <c r="IM33">
        <v>1</v>
      </c>
      <c r="IN33">
        <v>0</v>
      </c>
      <c r="IO33">
        <v>1</v>
      </c>
      <c r="IP33">
        <v>0</v>
      </c>
      <c r="IQ33">
        <v>0</v>
      </c>
      <c r="IR33">
        <v>0</v>
      </c>
      <c r="IS33">
        <v>0</v>
      </c>
      <c r="IT33">
        <v>0</v>
      </c>
      <c r="IU33">
        <v>1</v>
      </c>
      <c r="IV33">
        <v>0</v>
      </c>
      <c r="IW33">
        <v>0</v>
      </c>
      <c r="IX33">
        <v>0</v>
      </c>
      <c r="IY33">
        <v>0</v>
      </c>
      <c r="IZ33">
        <v>0</v>
      </c>
      <c r="JA33">
        <v>0</v>
      </c>
      <c r="JB33">
        <v>1</v>
      </c>
      <c r="JC33">
        <v>8</v>
      </c>
      <c r="JD33">
        <v>1</v>
      </c>
      <c r="JE33">
        <v>0</v>
      </c>
      <c r="JF33">
        <v>0</v>
      </c>
      <c r="JG33">
        <v>1</v>
      </c>
      <c r="JH33">
        <v>0</v>
      </c>
      <c r="JI33">
        <v>1</v>
      </c>
      <c r="JJ33">
        <v>0</v>
      </c>
      <c r="JK33">
        <v>0</v>
      </c>
      <c r="JL33">
        <v>0</v>
      </c>
      <c r="JM33">
        <v>0</v>
      </c>
      <c r="JN33">
        <v>1</v>
      </c>
      <c r="JO33">
        <v>0</v>
      </c>
      <c r="JP33">
        <v>0</v>
      </c>
      <c r="JQ33">
        <v>0</v>
      </c>
      <c r="JR33">
        <v>0</v>
      </c>
      <c r="JS33">
        <v>0</v>
      </c>
      <c r="JT33">
        <v>0</v>
      </c>
      <c r="JU33">
        <v>0</v>
      </c>
      <c r="JV33">
        <v>0</v>
      </c>
      <c r="JW33">
        <v>0</v>
      </c>
      <c r="JX33">
        <v>0</v>
      </c>
      <c r="JY33">
        <v>0</v>
      </c>
      <c r="JZ33">
        <v>0</v>
      </c>
      <c r="KA33">
        <v>0</v>
      </c>
      <c r="KB33">
        <v>0</v>
      </c>
      <c r="KC33">
        <v>0</v>
      </c>
      <c r="KD33">
        <v>0</v>
      </c>
      <c r="KE33">
        <v>0</v>
      </c>
      <c r="KF33">
        <v>8</v>
      </c>
      <c r="KG33">
        <v>0</v>
      </c>
      <c r="KH33">
        <v>0</v>
      </c>
      <c r="KI33">
        <v>0</v>
      </c>
      <c r="KJ33">
        <v>0</v>
      </c>
      <c r="KK33">
        <v>0</v>
      </c>
      <c r="KL33">
        <v>0</v>
      </c>
      <c r="KM33">
        <v>0</v>
      </c>
      <c r="KN33">
        <v>0</v>
      </c>
      <c r="KO33">
        <v>0</v>
      </c>
      <c r="KP33">
        <v>1</v>
      </c>
      <c r="KQ33">
        <v>10</v>
      </c>
      <c r="KR33">
        <v>0</v>
      </c>
      <c r="KS33">
        <v>1</v>
      </c>
      <c r="KT33">
        <v>1</v>
      </c>
      <c r="KU33">
        <v>0</v>
      </c>
      <c r="KV33">
        <v>0</v>
      </c>
      <c r="KW33">
        <v>0</v>
      </c>
      <c r="KX33">
        <v>0</v>
      </c>
      <c r="KY33">
        <v>0</v>
      </c>
      <c r="KZ33">
        <v>3</v>
      </c>
      <c r="LA33">
        <v>4</v>
      </c>
      <c r="LB33">
        <v>2</v>
      </c>
      <c r="LC33">
        <v>0</v>
      </c>
      <c r="LD33" t="s">
        <v>2300</v>
      </c>
      <c r="LE33" t="s">
        <v>2300</v>
      </c>
      <c r="LF33" t="s">
        <v>2300</v>
      </c>
      <c r="LG33" t="s">
        <v>2300</v>
      </c>
      <c r="LH33" t="s">
        <v>2300</v>
      </c>
      <c r="LI33" t="s">
        <v>2300</v>
      </c>
      <c r="LJ33" t="s">
        <v>2300</v>
      </c>
      <c r="LK33" t="s">
        <v>2300</v>
      </c>
      <c r="LL33" t="s">
        <v>2300</v>
      </c>
      <c r="LM33" t="s">
        <v>2300</v>
      </c>
      <c r="LN33" t="s">
        <v>2300</v>
      </c>
      <c r="LO33" t="s">
        <v>2300</v>
      </c>
      <c r="LP33" t="s">
        <v>2300</v>
      </c>
      <c r="LQ33" t="s">
        <v>2300</v>
      </c>
      <c r="LR33" t="s">
        <v>2300</v>
      </c>
    </row>
    <row r="34" spans="1:330">
      <c r="A34" t="s">
        <v>1181</v>
      </c>
      <c r="B34" s="1">
        <v>44119</v>
      </c>
      <c r="C34" s="1">
        <v>44197</v>
      </c>
      <c r="D34">
        <v>1</v>
      </c>
      <c r="E34">
        <v>1</v>
      </c>
      <c r="F34">
        <v>1</v>
      </c>
      <c r="G34">
        <v>0</v>
      </c>
      <c r="H34">
        <v>0</v>
      </c>
      <c r="I34">
        <v>1</v>
      </c>
      <c r="J34">
        <v>0</v>
      </c>
      <c r="K34">
        <v>1</v>
      </c>
      <c r="L34">
        <v>0</v>
      </c>
      <c r="M34" t="s">
        <v>2300</v>
      </c>
      <c r="N34" t="s">
        <v>2300</v>
      </c>
      <c r="O34" t="s">
        <v>2300</v>
      </c>
      <c r="P34" t="s">
        <v>2300</v>
      </c>
      <c r="Q34" t="s">
        <v>2300</v>
      </c>
      <c r="R34" t="s">
        <v>2300</v>
      </c>
      <c r="S34" t="s">
        <v>2300</v>
      </c>
      <c r="T34" t="s">
        <v>2300</v>
      </c>
      <c r="U34" t="s">
        <v>2300</v>
      </c>
      <c r="V34" t="s">
        <v>2300</v>
      </c>
      <c r="W34" t="s">
        <v>2300</v>
      </c>
      <c r="X34">
        <v>1</v>
      </c>
      <c r="Y34">
        <v>1</v>
      </c>
      <c r="Z34">
        <v>0</v>
      </c>
      <c r="AA34">
        <v>1</v>
      </c>
      <c r="AB34">
        <v>1</v>
      </c>
      <c r="AC34">
        <v>1</v>
      </c>
      <c r="AD34">
        <v>1</v>
      </c>
      <c r="AE34">
        <v>1</v>
      </c>
      <c r="AF34">
        <v>0</v>
      </c>
      <c r="AG34">
        <v>0</v>
      </c>
      <c r="AH34">
        <v>0</v>
      </c>
      <c r="AI34">
        <v>0</v>
      </c>
      <c r="AJ34">
        <v>0</v>
      </c>
      <c r="AK34">
        <v>1</v>
      </c>
      <c r="AL34">
        <v>0</v>
      </c>
      <c r="AM34">
        <v>0</v>
      </c>
      <c r="AN34">
        <v>0</v>
      </c>
      <c r="AO34">
        <v>0</v>
      </c>
      <c r="AP34">
        <v>0</v>
      </c>
      <c r="AQ34">
        <v>0</v>
      </c>
      <c r="AR34">
        <v>1</v>
      </c>
      <c r="AS34">
        <v>1</v>
      </c>
      <c r="AT34">
        <v>0</v>
      </c>
      <c r="AU34">
        <v>0</v>
      </c>
      <c r="AV34">
        <v>0</v>
      </c>
      <c r="AW34">
        <v>0</v>
      </c>
      <c r="AX34">
        <v>0</v>
      </c>
      <c r="AY34">
        <v>0</v>
      </c>
      <c r="AZ34">
        <v>0</v>
      </c>
      <c r="BA34">
        <v>0</v>
      </c>
      <c r="BB34">
        <v>1</v>
      </c>
      <c r="BC34">
        <v>0</v>
      </c>
      <c r="BD34">
        <v>0</v>
      </c>
      <c r="BE34">
        <v>1</v>
      </c>
      <c r="BF34">
        <v>0</v>
      </c>
      <c r="BG34">
        <v>2</v>
      </c>
      <c r="BH34">
        <v>1</v>
      </c>
      <c r="BI34">
        <v>1</v>
      </c>
      <c r="BJ34">
        <v>0</v>
      </c>
      <c r="BK34">
        <v>0</v>
      </c>
      <c r="BL34">
        <v>0</v>
      </c>
      <c r="BM34">
        <v>1</v>
      </c>
      <c r="BN34">
        <v>1</v>
      </c>
      <c r="BO34">
        <v>0</v>
      </c>
      <c r="BP34">
        <v>1</v>
      </c>
      <c r="BQ34">
        <v>0</v>
      </c>
      <c r="BR34">
        <v>0</v>
      </c>
      <c r="BS34">
        <v>1</v>
      </c>
      <c r="BT34">
        <v>0</v>
      </c>
      <c r="BU34">
        <v>0</v>
      </c>
      <c r="BV34">
        <v>0</v>
      </c>
      <c r="BW34">
        <v>0</v>
      </c>
      <c r="BX34">
        <v>0</v>
      </c>
      <c r="BY34">
        <v>0</v>
      </c>
      <c r="BZ34">
        <v>0</v>
      </c>
      <c r="CA34">
        <v>0</v>
      </c>
      <c r="CB34">
        <v>0</v>
      </c>
      <c r="CC34">
        <v>1</v>
      </c>
      <c r="CD34">
        <v>0</v>
      </c>
      <c r="CE34">
        <v>0</v>
      </c>
      <c r="CF34">
        <v>0</v>
      </c>
      <c r="CG34">
        <v>0</v>
      </c>
      <c r="CH34">
        <v>1</v>
      </c>
      <c r="CI34">
        <v>1</v>
      </c>
      <c r="CJ34">
        <v>1</v>
      </c>
      <c r="CK34">
        <v>0</v>
      </c>
      <c r="CL34">
        <v>0</v>
      </c>
      <c r="CM34">
        <v>0</v>
      </c>
      <c r="CN34">
        <v>1</v>
      </c>
      <c r="CO34">
        <v>0</v>
      </c>
      <c r="CP34">
        <v>0</v>
      </c>
      <c r="CQ34">
        <v>0</v>
      </c>
      <c r="CR34">
        <v>0</v>
      </c>
      <c r="CS34">
        <v>0</v>
      </c>
      <c r="CT34">
        <v>0</v>
      </c>
      <c r="CU34">
        <v>0</v>
      </c>
      <c r="CV34">
        <v>1</v>
      </c>
      <c r="CW34">
        <v>1</v>
      </c>
      <c r="CX34">
        <v>0</v>
      </c>
      <c r="CY34">
        <v>0</v>
      </c>
      <c r="CZ34">
        <v>0</v>
      </c>
      <c r="DA34">
        <v>0</v>
      </c>
      <c r="DB34">
        <v>0</v>
      </c>
      <c r="DC34">
        <v>0</v>
      </c>
      <c r="DD34">
        <v>0</v>
      </c>
      <c r="DE34">
        <v>1</v>
      </c>
      <c r="DF34">
        <v>0</v>
      </c>
      <c r="DG34">
        <v>0</v>
      </c>
      <c r="DH34">
        <v>0</v>
      </c>
      <c r="DI34">
        <v>0</v>
      </c>
      <c r="DJ34">
        <v>0</v>
      </c>
      <c r="DK34">
        <v>0</v>
      </c>
      <c r="DL34">
        <v>0</v>
      </c>
      <c r="DM34">
        <v>0</v>
      </c>
      <c r="DN34">
        <v>0</v>
      </c>
      <c r="DO34">
        <v>0</v>
      </c>
      <c r="DP34">
        <v>1</v>
      </c>
      <c r="DQ34">
        <v>0</v>
      </c>
      <c r="DR34">
        <v>1</v>
      </c>
      <c r="DS34">
        <v>0</v>
      </c>
      <c r="DT34">
        <v>1</v>
      </c>
      <c r="DU34">
        <v>0</v>
      </c>
      <c r="DV34">
        <v>0</v>
      </c>
      <c r="DW34">
        <v>1</v>
      </c>
      <c r="DX34">
        <v>0</v>
      </c>
      <c r="DY34">
        <v>1</v>
      </c>
      <c r="DZ34">
        <v>1</v>
      </c>
      <c r="EA34">
        <v>0</v>
      </c>
      <c r="EB34">
        <v>0</v>
      </c>
      <c r="EC34">
        <v>0</v>
      </c>
      <c r="ED34">
        <v>1</v>
      </c>
      <c r="EE34">
        <v>0</v>
      </c>
      <c r="EF34">
        <v>0</v>
      </c>
      <c r="EG34">
        <v>0</v>
      </c>
      <c r="EH34">
        <v>0</v>
      </c>
      <c r="EI34">
        <v>0</v>
      </c>
      <c r="EJ34">
        <v>0</v>
      </c>
      <c r="EK34">
        <v>0</v>
      </c>
      <c r="EL34">
        <v>0</v>
      </c>
      <c r="EM34">
        <v>0</v>
      </c>
      <c r="EN34">
        <v>0</v>
      </c>
      <c r="EO34">
        <v>0</v>
      </c>
      <c r="EP34">
        <v>0</v>
      </c>
      <c r="EQ34">
        <v>0</v>
      </c>
      <c r="ER34">
        <v>0</v>
      </c>
      <c r="ES34">
        <v>0</v>
      </c>
      <c r="ET34">
        <v>1</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1</v>
      </c>
      <c r="FR34">
        <v>0</v>
      </c>
      <c r="FS34">
        <v>0</v>
      </c>
      <c r="FT34">
        <v>1</v>
      </c>
      <c r="FU34">
        <v>0</v>
      </c>
      <c r="FV34">
        <v>0</v>
      </c>
      <c r="FW34">
        <v>0</v>
      </c>
      <c r="FX34">
        <v>0</v>
      </c>
      <c r="FY34">
        <v>0</v>
      </c>
      <c r="FZ34">
        <v>0</v>
      </c>
      <c r="GA34">
        <v>1</v>
      </c>
      <c r="GB34">
        <v>0</v>
      </c>
      <c r="GC34">
        <v>0</v>
      </c>
      <c r="GD34">
        <v>0</v>
      </c>
      <c r="GE34">
        <v>0</v>
      </c>
      <c r="GF34">
        <v>0</v>
      </c>
      <c r="GG34">
        <v>0</v>
      </c>
      <c r="GH34">
        <v>0</v>
      </c>
      <c r="GI34">
        <v>0</v>
      </c>
      <c r="GJ34">
        <v>1</v>
      </c>
      <c r="GK34">
        <v>0</v>
      </c>
      <c r="GL34">
        <v>0</v>
      </c>
      <c r="GM34">
        <v>0</v>
      </c>
      <c r="GN34">
        <v>0</v>
      </c>
      <c r="GO34">
        <v>0</v>
      </c>
      <c r="GP34">
        <v>0</v>
      </c>
      <c r="GQ34">
        <v>1</v>
      </c>
      <c r="GR34">
        <v>0</v>
      </c>
      <c r="GS34">
        <v>0</v>
      </c>
      <c r="GT34">
        <v>0</v>
      </c>
      <c r="GU34">
        <v>1</v>
      </c>
      <c r="GV34">
        <v>0</v>
      </c>
      <c r="GW34">
        <v>0</v>
      </c>
      <c r="GX34">
        <v>1</v>
      </c>
      <c r="GY34">
        <v>0</v>
      </c>
      <c r="GZ34">
        <v>0</v>
      </c>
      <c r="HA34">
        <v>0</v>
      </c>
      <c r="HB34">
        <v>1</v>
      </c>
      <c r="HC34">
        <v>0</v>
      </c>
      <c r="HD34">
        <v>1</v>
      </c>
      <c r="HE34">
        <v>0</v>
      </c>
      <c r="HF34">
        <v>0</v>
      </c>
      <c r="HG34">
        <v>0</v>
      </c>
      <c r="HH34">
        <v>0</v>
      </c>
      <c r="HI34">
        <v>0</v>
      </c>
      <c r="HJ34">
        <v>0</v>
      </c>
      <c r="HK34">
        <v>1</v>
      </c>
      <c r="HL34">
        <v>0</v>
      </c>
      <c r="HM34">
        <v>0</v>
      </c>
      <c r="HN34">
        <v>0</v>
      </c>
      <c r="HO34">
        <v>0</v>
      </c>
      <c r="HP34">
        <v>1</v>
      </c>
      <c r="HQ34">
        <v>1</v>
      </c>
      <c r="HR34">
        <v>0</v>
      </c>
      <c r="HS34">
        <v>0</v>
      </c>
      <c r="HT34">
        <v>0</v>
      </c>
      <c r="HU34">
        <v>0</v>
      </c>
      <c r="HV34">
        <v>0</v>
      </c>
      <c r="HW34">
        <v>0</v>
      </c>
      <c r="HX34">
        <v>0</v>
      </c>
      <c r="HY34">
        <v>0</v>
      </c>
      <c r="HZ34">
        <v>0</v>
      </c>
      <c r="IA34">
        <v>0</v>
      </c>
      <c r="IB34">
        <v>1</v>
      </c>
      <c r="IC34">
        <v>1</v>
      </c>
      <c r="ID34">
        <v>1</v>
      </c>
      <c r="IE34">
        <v>1</v>
      </c>
      <c r="IF34">
        <v>1</v>
      </c>
      <c r="IG34">
        <v>1</v>
      </c>
      <c r="IH34">
        <v>1</v>
      </c>
      <c r="II34">
        <v>1</v>
      </c>
      <c r="IJ34">
        <v>0</v>
      </c>
      <c r="IK34">
        <v>1</v>
      </c>
      <c r="IL34">
        <v>0</v>
      </c>
      <c r="IM34">
        <v>0</v>
      </c>
      <c r="IN34">
        <v>1</v>
      </c>
      <c r="IO34">
        <v>0</v>
      </c>
      <c r="IP34">
        <v>0</v>
      </c>
      <c r="IQ34">
        <v>0</v>
      </c>
      <c r="IR34">
        <v>0</v>
      </c>
      <c r="IS34">
        <v>0</v>
      </c>
      <c r="IT34">
        <v>0</v>
      </c>
      <c r="IU34">
        <v>1</v>
      </c>
      <c r="IV34">
        <v>0</v>
      </c>
      <c r="IW34">
        <v>0</v>
      </c>
      <c r="IX34">
        <v>0</v>
      </c>
      <c r="IY34">
        <v>0</v>
      </c>
      <c r="IZ34">
        <v>0</v>
      </c>
      <c r="JA34">
        <v>0</v>
      </c>
      <c r="JB34">
        <v>1</v>
      </c>
      <c r="JC34">
        <v>4</v>
      </c>
      <c r="JD34">
        <v>0</v>
      </c>
      <c r="JE34">
        <v>0</v>
      </c>
      <c r="JF34">
        <v>1</v>
      </c>
      <c r="JG34">
        <v>1</v>
      </c>
      <c r="JH34">
        <v>1</v>
      </c>
      <c r="JI34">
        <v>1</v>
      </c>
      <c r="JJ34">
        <v>0</v>
      </c>
      <c r="JK34">
        <v>0</v>
      </c>
      <c r="JL34">
        <v>0</v>
      </c>
      <c r="JM34">
        <v>0</v>
      </c>
      <c r="JN34">
        <v>1</v>
      </c>
      <c r="JO34">
        <v>0</v>
      </c>
      <c r="JP34">
        <v>0</v>
      </c>
      <c r="JQ34">
        <v>0</v>
      </c>
      <c r="JR34">
        <v>0</v>
      </c>
      <c r="JS34">
        <v>0</v>
      </c>
      <c r="JT34">
        <v>0</v>
      </c>
      <c r="JU34">
        <v>0</v>
      </c>
      <c r="JV34">
        <v>0</v>
      </c>
      <c r="JW34">
        <v>0</v>
      </c>
      <c r="JX34">
        <v>0</v>
      </c>
      <c r="JY34">
        <v>0</v>
      </c>
      <c r="JZ34">
        <v>0</v>
      </c>
      <c r="KA34">
        <v>0</v>
      </c>
      <c r="KB34">
        <v>0</v>
      </c>
      <c r="KC34">
        <v>0</v>
      </c>
      <c r="KD34">
        <v>1</v>
      </c>
      <c r="KE34">
        <v>0</v>
      </c>
      <c r="KF34">
        <v>0</v>
      </c>
      <c r="KG34">
        <v>0</v>
      </c>
      <c r="KH34">
        <v>0</v>
      </c>
      <c r="KI34">
        <v>0</v>
      </c>
      <c r="KJ34">
        <v>0</v>
      </c>
      <c r="KK34">
        <v>0</v>
      </c>
      <c r="KL34">
        <v>0</v>
      </c>
      <c r="KM34">
        <v>0</v>
      </c>
      <c r="KN34">
        <v>0</v>
      </c>
      <c r="KO34">
        <v>0</v>
      </c>
      <c r="KP34">
        <v>1</v>
      </c>
      <c r="KQ34">
        <v>0</v>
      </c>
      <c r="KR34">
        <v>0</v>
      </c>
      <c r="KS34">
        <v>1</v>
      </c>
      <c r="KT34">
        <v>1</v>
      </c>
      <c r="KU34">
        <v>0</v>
      </c>
      <c r="KV34">
        <v>0</v>
      </c>
      <c r="KW34">
        <v>0</v>
      </c>
      <c r="KX34">
        <v>0</v>
      </c>
      <c r="KY34">
        <v>0</v>
      </c>
      <c r="KZ34">
        <v>0</v>
      </c>
      <c r="LA34">
        <v>14</v>
      </c>
      <c r="LB34">
        <v>0</v>
      </c>
      <c r="LC34">
        <v>1</v>
      </c>
      <c r="LD34">
        <v>1</v>
      </c>
      <c r="LE34">
        <v>1</v>
      </c>
      <c r="LF34">
        <v>0</v>
      </c>
      <c r="LG34">
        <v>0</v>
      </c>
      <c r="LH34">
        <v>1</v>
      </c>
      <c r="LI34">
        <v>0</v>
      </c>
      <c r="LJ34">
        <v>1</v>
      </c>
      <c r="LK34">
        <v>1</v>
      </c>
      <c r="LL34">
        <v>0</v>
      </c>
      <c r="LM34">
        <v>1</v>
      </c>
      <c r="LN34">
        <v>1</v>
      </c>
      <c r="LO34">
        <v>0</v>
      </c>
      <c r="LP34">
        <v>0</v>
      </c>
      <c r="LQ34">
        <v>0</v>
      </c>
      <c r="LR34">
        <v>1</v>
      </c>
    </row>
    <row r="35" spans="1:330">
      <c r="A35" t="s">
        <v>1227</v>
      </c>
      <c r="B35" s="1">
        <v>44197</v>
      </c>
      <c r="C35" s="1">
        <v>44197</v>
      </c>
      <c r="D35">
        <v>1</v>
      </c>
      <c r="E35">
        <v>1</v>
      </c>
      <c r="F35">
        <v>1</v>
      </c>
      <c r="G35">
        <v>0</v>
      </c>
      <c r="H35">
        <v>1</v>
      </c>
      <c r="I35">
        <v>1</v>
      </c>
      <c r="J35">
        <v>0</v>
      </c>
      <c r="K35">
        <v>1</v>
      </c>
      <c r="L35">
        <v>0</v>
      </c>
      <c r="M35" t="s">
        <v>2300</v>
      </c>
      <c r="N35" t="s">
        <v>2300</v>
      </c>
      <c r="O35" t="s">
        <v>2300</v>
      </c>
      <c r="P35" t="s">
        <v>2300</v>
      </c>
      <c r="Q35" t="s">
        <v>2300</v>
      </c>
      <c r="R35" t="s">
        <v>2300</v>
      </c>
      <c r="S35" t="s">
        <v>2300</v>
      </c>
      <c r="T35" t="s">
        <v>2300</v>
      </c>
      <c r="U35" t="s">
        <v>2300</v>
      </c>
      <c r="V35" t="s">
        <v>2300</v>
      </c>
      <c r="W35" t="s">
        <v>2300</v>
      </c>
      <c r="X35">
        <v>1</v>
      </c>
      <c r="Y35">
        <v>0</v>
      </c>
      <c r="Z35">
        <v>1</v>
      </c>
      <c r="AA35">
        <v>0</v>
      </c>
      <c r="AB35">
        <v>0</v>
      </c>
      <c r="AC35">
        <v>0</v>
      </c>
      <c r="AD35">
        <v>0</v>
      </c>
      <c r="AE35">
        <v>0</v>
      </c>
      <c r="AF35">
        <v>0</v>
      </c>
      <c r="AG35">
        <v>1</v>
      </c>
      <c r="AH35">
        <v>0</v>
      </c>
      <c r="AI35">
        <v>1</v>
      </c>
      <c r="AJ35">
        <v>1</v>
      </c>
      <c r="AK35">
        <v>0</v>
      </c>
      <c r="AL35">
        <v>0</v>
      </c>
      <c r="AM35">
        <v>0</v>
      </c>
      <c r="AN35">
        <v>1</v>
      </c>
      <c r="AO35">
        <v>1</v>
      </c>
      <c r="AP35">
        <v>0</v>
      </c>
      <c r="AQ35">
        <v>1</v>
      </c>
      <c r="AR35">
        <v>1</v>
      </c>
      <c r="AS35">
        <v>0</v>
      </c>
      <c r="AT35">
        <v>0</v>
      </c>
      <c r="AU35">
        <v>0</v>
      </c>
      <c r="AV35">
        <v>0</v>
      </c>
      <c r="AW35">
        <v>0</v>
      </c>
      <c r="AX35">
        <v>0</v>
      </c>
      <c r="AY35">
        <v>0</v>
      </c>
      <c r="AZ35">
        <v>0</v>
      </c>
      <c r="BA35">
        <v>0</v>
      </c>
      <c r="BB35">
        <v>1</v>
      </c>
      <c r="BC35">
        <v>1</v>
      </c>
      <c r="BD35">
        <v>0</v>
      </c>
      <c r="BE35">
        <v>1</v>
      </c>
      <c r="BF35">
        <v>0</v>
      </c>
      <c r="BG35">
        <v>1</v>
      </c>
      <c r="BH35">
        <v>1</v>
      </c>
      <c r="BI35">
        <v>1</v>
      </c>
      <c r="BJ35">
        <v>1</v>
      </c>
      <c r="BK35">
        <v>0</v>
      </c>
      <c r="BL35">
        <v>1</v>
      </c>
      <c r="BM35">
        <v>1</v>
      </c>
      <c r="BN35">
        <v>1</v>
      </c>
      <c r="BO35">
        <v>0</v>
      </c>
      <c r="BP35">
        <v>0</v>
      </c>
      <c r="BQ35">
        <v>0</v>
      </c>
      <c r="BR35">
        <v>0</v>
      </c>
      <c r="BS35">
        <v>0</v>
      </c>
      <c r="BT35">
        <v>0</v>
      </c>
      <c r="BU35">
        <v>0</v>
      </c>
      <c r="BV35">
        <v>0</v>
      </c>
      <c r="BW35">
        <v>1</v>
      </c>
      <c r="BX35">
        <v>0</v>
      </c>
      <c r="BY35">
        <v>1</v>
      </c>
      <c r="BZ35">
        <v>0</v>
      </c>
      <c r="CA35">
        <v>1</v>
      </c>
      <c r="CB35">
        <v>1</v>
      </c>
      <c r="CC35">
        <v>0</v>
      </c>
      <c r="CD35">
        <v>0</v>
      </c>
      <c r="CE35">
        <v>0</v>
      </c>
      <c r="CF35">
        <v>0</v>
      </c>
      <c r="CG35">
        <v>0</v>
      </c>
      <c r="CH35">
        <v>1</v>
      </c>
      <c r="CI35">
        <v>1</v>
      </c>
      <c r="CJ35">
        <v>1</v>
      </c>
      <c r="CK35">
        <v>0</v>
      </c>
      <c r="CL35">
        <v>0</v>
      </c>
      <c r="CM35">
        <v>0</v>
      </c>
      <c r="CN35">
        <v>1</v>
      </c>
      <c r="CO35">
        <v>0</v>
      </c>
      <c r="CP35">
        <v>0</v>
      </c>
      <c r="CQ35">
        <v>0</v>
      </c>
      <c r="CR35">
        <v>0</v>
      </c>
      <c r="CS35">
        <v>0</v>
      </c>
      <c r="CT35">
        <v>0</v>
      </c>
      <c r="CU35">
        <v>0</v>
      </c>
      <c r="CV35">
        <v>0</v>
      </c>
      <c r="CW35">
        <v>0</v>
      </c>
      <c r="CX35">
        <v>1</v>
      </c>
      <c r="CY35">
        <v>0</v>
      </c>
      <c r="CZ35">
        <v>0</v>
      </c>
      <c r="DA35">
        <v>0</v>
      </c>
      <c r="DB35">
        <v>0</v>
      </c>
      <c r="DC35">
        <v>0</v>
      </c>
      <c r="DD35">
        <v>0</v>
      </c>
      <c r="DE35">
        <v>1</v>
      </c>
      <c r="DF35">
        <v>0</v>
      </c>
      <c r="DG35">
        <v>0</v>
      </c>
      <c r="DH35">
        <v>0</v>
      </c>
      <c r="DI35">
        <v>0</v>
      </c>
      <c r="DJ35">
        <v>0</v>
      </c>
      <c r="DK35">
        <v>0</v>
      </c>
      <c r="DL35">
        <v>1</v>
      </c>
      <c r="DM35">
        <v>0</v>
      </c>
      <c r="DN35">
        <v>0</v>
      </c>
      <c r="DO35">
        <v>0</v>
      </c>
      <c r="DP35">
        <v>1</v>
      </c>
      <c r="DQ35">
        <v>0</v>
      </c>
      <c r="DR35">
        <v>1</v>
      </c>
      <c r="DS35">
        <v>0</v>
      </c>
      <c r="DT35">
        <v>0</v>
      </c>
      <c r="DU35">
        <v>0</v>
      </c>
      <c r="DV35">
        <v>0</v>
      </c>
      <c r="DW35">
        <v>0</v>
      </c>
      <c r="DX35">
        <v>0</v>
      </c>
      <c r="DY35">
        <v>1</v>
      </c>
      <c r="DZ35">
        <v>1</v>
      </c>
      <c r="EA35">
        <v>0</v>
      </c>
      <c r="EB35">
        <v>0</v>
      </c>
      <c r="EC35">
        <v>0</v>
      </c>
      <c r="ED35">
        <v>1</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1</v>
      </c>
      <c r="FD35">
        <v>0</v>
      </c>
      <c r="FE35">
        <v>0</v>
      </c>
      <c r="FF35">
        <v>0</v>
      </c>
      <c r="FG35">
        <v>0</v>
      </c>
      <c r="FH35">
        <v>0</v>
      </c>
      <c r="FI35">
        <v>0</v>
      </c>
      <c r="FJ35">
        <v>0</v>
      </c>
      <c r="FK35">
        <v>0</v>
      </c>
      <c r="FL35">
        <v>0</v>
      </c>
      <c r="FM35">
        <v>0</v>
      </c>
      <c r="FN35">
        <v>0</v>
      </c>
      <c r="FO35">
        <v>0</v>
      </c>
      <c r="FP35">
        <v>0</v>
      </c>
      <c r="FQ35">
        <v>1</v>
      </c>
      <c r="FR35">
        <v>0</v>
      </c>
      <c r="FS35">
        <v>0</v>
      </c>
      <c r="FT35">
        <v>0</v>
      </c>
      <c r="FU35">
        <v>0</v>
      </c>
      <c r="FV35">
        <v>0</v>
      </c>
      <c r="FW35">
        <v>0</v>
      </c>
      <c r="FX35">
        <v>0</v>
      </c>
      <c r="FY35">
        <v>0</v>
      </c>
      <c r="FZ35">
        <v>0</v>
      </c>
      <c r="GA35">
        <v>1</v>
      </c>
      <c r="GB35">
        <v>0</v>
      </c>
      <c r="GC35">
        <v>0</v>
      </c>
      <c r="GD35">
        <v>0</v>
      </c>
      <c r="GE35">
        <v>0</v>
      </c>
      <c r="GF35">
        <v>1</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1</v>
      </c>
      <c r="HB35">
        <v>1</v>
      </c>
      <c r="HC35">
        <v>0</v>
      </c>
      <c r="HD35">
        <v>1</v>
      </c>
      <c r="HE35">
        <v>0</v>
      </c>
      <c r="HF35">
        <v>0</v>
      </c>
      <c r="HG35">
        <v>0</v>
      </c>
      <c r="HH35">
        <v>0</v>
      </c>
      <c r="HI35">
        <v>0</v>
      </c>
      <c r="HJ35">
        <v>0</v>
      </c>
      <c r="HK35">
        <v>0</v>
      </c>
      <c r="HL35">
        <v>0</v>
      </c>
      <c r="HM35">
        <v>0</v>
      </c>
      <c r="HN35">
        <v>1</v>
      </c>
      <c r="HO35">
        <v>0</v>
      </c>
      <c r="HP35">
        <v>1</v>
      </c>
      <c r="HQ35">
        <v>1</v>
      </c>
      <c r="HR35">
        <v>0</v>
      </c>
      <c r="HS35">
        <v>0</v>
      </c>
      <c r="HT35">
        <v>1</v>
      </c>
      <c r="HU35">
        <v>0</v>
      </c>
      <c r="HV35">
        <v>0</v>
      </c>
      <c r="HW35">
        <v>0</v>
      </c>
      <c r="HX35">
        <v>0</v>
      </c>
      <c r="HY35">
        <v>0</v>
      </c>
      <c r="HZ35">
        <v>0</v>
      </c>
      <c r="IA35">
        <v>0</v>
      </c>
      <c r="IB35">
        <v>1</v>
      </c>
      <c r="IC35">
        <v>1</v>
      </c>
      <c r="ID35">
        <v>0</v>
      </c>
      <c r="IE35">
        <v>1</v>
      </c>
      <c r="IF35">
        <v>0</v>
      </c>
      <c r="IG35">
        <v>0</v>
      </c>
      <c r="IH35">
        <v>1</v>
      </c>
      <c r="II35">
        <v>1</v>
      </c>
      <c r="IJ35">
        <v>1</v>
      </c>
      <c r="IK35">
        <v>0</v>
      </c>
      <c r="IL35">
        <v>0</v>
      </c>
      <c r="IM35">
        <v>0</v>
      </c>
      <c r="IN35">
        <v>0</v>
      </c>
      <c r="IO35">
        <v>0</v>
      </c>
      <c r="IP35">
        <v>1</v>
      </c>
      <c r="IQ35">
        <v>0</v>
      </c>
      <c r="IR35">
        <v>0</v>
      </c>
      <c r="IS35">
        <v>0</v>
      </c>
      <c r="IT35">
        <v>0</v>
      </c>
      <c r="IU35">
        <v>1</v>
      </c>
      <c r="IV35">
        <v>0</v>
      </c>
      <c r="IW35">
        <v>0</v>
      </c>
      <c r="IX35">
        <v>1</v>
      </c>
      <c r="IY35">
        <v>0</v>
      </c>
      <c r="IZ35">
        <v>0</v>
      </c>
      <c r="JA35">
        <v>1</v>
      </c>
      <c r="JB35">
        <v>0</v>
      </c>
      <c r="JC35">
        <v>3</v>
      </c>
      <c r="JD35">
        <v>1</v>
      </c>
      <c r="JE35">
        <v>0</v>
      </c>
      <c r="JF35">
        <v>0</v>
      </c>
      <c r="JG35">
        <v>1</v>
      </c>
      <c r="JH35">
        <v>0</v>
      </c>
      <c r="JI35">
        <v>0</v>
      </c>
      <c r="JJ35">
        <v>1</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3</v>
      </c>
      <c r="KG35">
        <v>0</v>
      </c>
      <c r="KH35">
        <v>0</v>
      </c>
      <c r="KI35">
        <v>0</v>
      </c>
      <c r="KJ35">
        <v>0</v>
      </c>
      <c r="KK35">
        <v>0</v>
      </c>
      <c r="KL35">
        <v>0</v>
      </c>
      <c r="KM35">
        <v>0</v>
      </c>
      <c r="KN35">
        <v>0</v>
      </c>
      <c r="KO35">
        <v>0</v>
      </c>
      <c r="KP35">
        <v>1</v>
      </c>
      <c r="KQ35">
        <v>11</v>
      </c>
      <c r="KR35">
        <v>0</v>
      </c>
      <c r="KS35">
        <v>1</v>
      </c>
      <c r="KT35">
        <v>0</v>
      </c>
      <c r="KU35">
        <v>0</v>
      </c>
      <c r="KV35">
        <v>0</v>
      </c>
      <c r="KW35">
        <v>0</v>
      </c>
      <c r="KX35">
        <v>0</v>
      </c>
      <c r="KY35">
        <v>0</v>
      </c>
      <c r="KZ35">
        <v>3</v>
      </c>
      <c r="LA35">
        <v>4</v>
      </c>
      <c r="LB35">
        <v>2</v>
      </c>
      <c r="LC35">
        <v>0</v>
      </c>
      <c r="LD35" t="s">
        <v>2300</v>
      </c>
      <c r="LE35" t="s">
        <v>2300</v>
      </c>
      <c r="LF35" t="s">
        <v>2300</v>
      </c>
      <c r="LG35" t="s">
        <v>2300</v>
      </c>
      <c r="LH35" t="s">
        <v>2300</v>
      </c>
      <c r="LI35" t="s">
        <v>2300</v>
      </c>
      <c r="LJ35" t="s">
        <v>2300</v>
      </c>
      <c r="LK35" t="s">
        <v>2300</v>
      </c>
      <c r="LL35" t="s">
        <v>2300</v>
      </c>
      <c r="LM35" t="s">
        <v>2300</v>
      </c>
      <c r="LN35" t="s">
        <v>2300</v>
      </c>
      <c r="LO35" t="s">
        <v>2300</v>
      </c>
      <c r="LP35" t="s">
        <v>2300</v>
      </c>
      <c r="LQ35" t="s">
        <v>2300</v>
      </c>
      <c r="LR35" t="s">
        <v>2300</v>
      </c>
    </row>
    <row r="36" spans="1:330">
      <c r="A36" t="s">
        <v>1264</v>
      </c>
      <c r="B36" s="1">
        <v>44186</v>
      </c>
      <c r="C36" s="1">
        <v>44197</v>
      </c>
      <c r="D36">
        <v>1</v>
      </c>
      <c r="E36">
        <v>1</v>
      </c>
      <c r="F36">
        <v>1</v>
      </c>
      <c r="G36">
        <v>1</v>
      </c>
      <c r="H36">
        <v>1</v>
      </c>
      <c r="I36">
        <v>1</v>
      </c>
      <c r="J36">
        <v>0</v>
      </c>
      <c r="K36">
        <v>1</v>
      </c>
      <c r="L36">
        <v>0</v>
      </c>
      <c r="M36" t="s">
        <v>2300</v>
      </c>
      <c r="N36" t="s">
        <v>2300</v>
      </c>
      <c r="O36" t="s">
        <v>2300</v>
      </c>
      <c r="P36" t="s">
        <v>2300</v>
      </c>
      <c r="Q36" t="s">
        <v>2300</v>
      </c>
      <c r="R36" t="s">
        <v>2300</v>
      </c>
      <c r="S36" t="s">
        <v>2300</v>
      </c>
      <c r="T36" t="s">
        <v>2300</v>
      </c>
      <c r="U36" t="s">
        <v>2300</v>
      </c>
      <c r="V36" t="s">
        <v>2300</v>
      </c>
      <c r="W36" t="s">
        <v>2300</v>
      </c>
      <c r="X36">
        <v>1</v>
      </c>
      <c r="Y36">
        <v>0</v>
      </c>
      <c r="Z36">
        <v>1</v>
      </c>
      <c r="AA36">
        <v>1</v>
      </c>
      <c r="AB36">
        <v>1</v>
      </c>
      <c r="AC36">
        <v>0</v>
      </c>
      <c r="AD36">
        <v>0</v>
      </c>
      <c r="AE36">
        <v>0</v>
      </c>
      <c r="AF36">
        <v>1</v>
      </c>
      <c r="AG36">
        <v>1</v>
      </c>
      <c r="AH36">
        <v>0</v>
      </c>
      <c r="AI36">
        <v>1</v>
      </c>
      <c r="AJ36">
        <v>0</v>
      </c>
      <c r="AK36">
        <v>0</v>
      </c>
      <c r="AL36">
        <v>0</v>
      </c>
      <c r="AM36">
        <v>0</v>
      </c>
      <c r="AN36">
        <v>1</v>
      </c>
      <c r="AO36">
        <v>0</v>
      </c>
      <c r="AP36">
        <v>0</v>
      </c>
      <c r="AQ36">
        <v>1</v>
      </c>
      <c r="AR36">
        <v>1</v>
      </c>
      <c r="AS36">
        <v>0</v>
      </c>
      <c r="AT36">
        <v>1</v>
      </c>
      <c r="AU36">
        <v>0</v>
      </c>
      <c r="AV36">
        <v>1</v>
      </c>
      <c r="AW36">
        <v>0</v>
      </c>
      <c r="AX36">
        <v>0</v>
      </c>
      <c r="AY36">
        <v>0</v>
      </c>
      <c r="AZ36">
        <v>0</v>
      </c>
      <c r="BA36">
        <v>0</v>
      </c>
      <c r="BB36">
        <v>1</v>
      </c>
      <c r="BC36">
        <v>1</v>
      </c>
      <c r="BD36">
        <v>0</v>
      </c>
      <c r="BE36">
        <v>0</v>
      </c>
      <c r="BF36">
        <v>0</v>
      </c>
      <c r="BG36">
        <v>2</v>
      </c>
      <c r="BH36">
        <v>1</v>
      </c>
      <c r="BI36">
        <v>0</v>
      </c>
      <c r="BJ36">
        <v>1</v>
      </c>
      <c r="BK36">
        <v>1</v>
      </c>
      <c r="BL36">
        <v>1</v>
      </c>
      <c r="BM36">
        <v>1</v>
      </c>
      <c r="BN36">
        <v>1</v>
      </c>
      <c r="BO36">
        <v>1</v>
      </c>
      <c r="BP36">
        <v>1</v>
      </c>
      <c r="BQ36">
        <v>0</v>
      </c>
      <c r="BR36">
        <v>1</v>
      </c>
      <c r="BS36">
        <v>0</v>
      </c>
      <c r="BT36">
        <v>0</v>
      </c>
      <c r="BU36">
        <v>0</v>
      </c>
      <c r="BV36">
        <v>0</v>
      </c>
      <c r="BW36">
        <v>0</v>
      </c>
      <c r="BX36">
        <v>1</v>
      </c>
      <c r="BY36">
        <v>1</v>
      </c>
      <c r="BZ36">
        <v>0</v>
      </c>
      <c r="CA36">
        <v>0</v>
      </c>
      <c r="CB36">
        <v>0</v>
      </c>
      <c r="CC36">
        <v>0</v>
      </c>
      <c r="CD36">
        <v>0</v>
      </c>
      <c r="CE36">
        <v>1</v>
      </c>
      <c r="CF36">
        <v>0</v>
      </c>
      <c r="CG36">
        <v>1</v>
      </c>
      <c r="CH36">
        <v>0</v>
      </c>
      <c r="CI36">
        <v>0</v>
      </c>
      <c r="CJ36">
        <v>1</v>
      </c>
      <c r="CK36">
        <v>0</v>
      </c>
      <c r="CL36">
        <v>0</v>
      </c>
      <c r="CM36">
        <v>0</v>
      </c>
      <c r="CN36">
        <v>0</v>
      </c>
      <c r="CO36">
        <v>0</v>
      </c>
      <c r="CP36">
        <v>0</v>
      </c>
      <c r="CQ36">
        <v>0</v>
      </c>
      <c r="CR36">
        <v>0</v>
      </c>
      <c r="CS36">
        <v>0</v>
      </c>
      <c r="CT36">
        <v>1</v>
      </c>
      <c r="CU36">
        <v>0</v>
      </c>
      <c r="CV36">
        <v>1</v>
      </c>
      <c r="CW36">
        <v>0</v>
      </c>
      <c r="CX36">
        <v>0</v>
      </c>
      <c r="CY36">
        <v>0</v>
      </c>
      <c r="CZ36">
        <v>0</v>
      </c>
      <c r="DA36">
        <v>0</v>
      </c>
      <c r="DB36">
        <v>0</v>
      </c>
      <c r="DC36">
        <v>0</v>
      </c>
      <c r="DD36">
        <v>0</v>
      </c>
      <c r="DE36">
        <v>1</v>
      </c>
      <c r="DF36">
        <v>0</v>
      </c>
      <c r="DG36">
        <v>0</v>
      </c>
      <c r="DH36">
        <v>1</v>
      </c>
      <c r="DI36">
        <v>0</v>
      </c>
      <c r="DJ36">
        <v>0</v>
      </c>
      <c r="DK36">
        <v>0</v>
      </c>
      <c r="DL36">
        <v>0</v>
      </c>
      <c r="DM36">
        <v>1</v>
      </c>
      <c r="DN36">
        <v>1</v>
      </c>
      <c r="DO36">
        <v>0</v>
      </c>
      <c r="DP36">
        <v>1</v>
      </c>
      <c r="DQ36">
        <v>0</v>
      </c>
      <c r="DR36">
        <v>0</v>
      </c>
      <c r="DS36">
        <v>0</v>
      </c>
      <c r="DT36">
        <v>0</v>
      </c>
      <c r="DU36">
        <v>0</v>
      </c>
      <c r="DV36">
        <v>0</v>
      </c>
      <c r="DW36">
        <v>1</v>
      </c>
      <c r="DX36">
        <v>0</v>
      </c>
      <c r="DY36">
        <v>1</v>
      </c>
      <c r="DZ36">
        <v>0</v>
      </c>
      <c r="EA36" t="s">
        <v>2300</v>
      </c>
      <c r="EB36" t="s">
        <v>2300</v>
      </c>
      <c r="EC36" t="s">
        <v>2300</v>
      </c>
      <c r="ED36" t="s">
        <v>2300</v>
      </c>
      <c r="EE36" t="s">
        <v>2300</v>
      </c>
      <c r="EF36" t="s">
        <v>2300</v>
      </c>
      <c r="EG36" t="s">
        <v>2300</v>
      </c>
      <c r="EH36" t="s">
        <v>2300</v>
      </c>
      <c r="EI36" t="s">
        <v>2300</v>
      </c>
      <c r="EJ36">
        <v>0</v>
      </c>
      <c r="EK36">
        <v>0</v>
      </c>
      <c r="EL36">
        <v>0</v>
      </c>
      <c r="EM36">
        <v>0</v>
      </c>
      <c r="EN36">
        <v>1</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1</v>
      </c>
      <c r="FV36">
        <v>1</v>
      </c>
      <c r="FW36">
        <v>0</v>
      </c>
      <c r="FX36">
        <v>0</v>
      </c>
      <c r="FY36">
        <v>0</v>
      </c>
      <c r="FZ36">
        <v>0</v>
      </c>
      <c r="GA36">
        <v>0</v>
      </c>
      <c r="GB36">
        <v>0</v>
      </c>
      <c r="GC36">
        <v>0</v>
      </c>
      <c r="GD36">
        <v>0</v>
      </c>
      <c r="GE36">
        <v>0</v>
      </c>
      <c r="GF36">
        <v>0</v>
      </c>
      <c r="GG36">
        <v>0</v>
      </c>
      <c r="GH36">
        <v>1</v>
      </c>
      <c r="GI36">
        <v>0</v>
      </c>
      <c r="GJ36">
        <v>0</v>
      </c>
      <c r="GK36">
        <v>1</v>
      </c>
      <c r="GL36">
        <v>0</v>
      </c>
      <c r="GM36">
        <v>0</v>
      </c>
      <c r="GN36">
        <v>0</v>
      </c>
      <c r="GO36">
        <v>0</v>
      </c>
      <c r="GP36">
        <v>0</v>
      </c>
      <c r="GQ36">
        <v>0</v>
      </c>
      <c r="GR36">
        <v>1</v>
      </c>
      <c r="GS36">
        <v>0</v>
      </c>
      <c r="GT36">
        <v>0</v>
      </c>
      <c r="GU36">
        <v>0</v>
      </c>
      <c r="GV36">
        <v>0</v>
      </c>
      <c r="GW36">
        <v>0</v>
      </c>
      <c r="GX36">
        <v>0</v>
      </c>
      <c r="GY36">
        <v>0</v>
      </c>
      <c r="GZ36">
        <v>1</v>
      </c>
      <c r="HA36">
        <v>0</v>
      </c>
      <c r="HB36">
        <v>0</v>
      </c>
      <c r="HC36" t="s">
        <v>2300</v>
      </c>
      <c r="HD36" t="s">
        <v>2300</v>
      </c>
      <c r="HE36">
        <v>0</v>
      </c>
      <c r="HF36">
        <v>0</v>
      </c>
      <c r="HG36">
        <v>0</v>
      </c>
      <c r="HH36">
        <v>0</v>
      </c>
      <c r="HI36">
        <v>0</v>
      </c>
      <c r="HJ36">
        <v>0</v>
      </c>
      <c r="HK36">
        <v>0</v>
      </c>
      <c r="HL36">
        <v>0</v>
      </c>
      <c r="HM36">
        <v>0</v>
      </c>
      <c r="HN36">
        <v>1</v>
      </c>
      <c r="HO36">
        <v>0</v>
      </c>
      <c r="HP36">
        <v>0</v>
      </c>
      <c r="HQ36">
        <v>0</v>
      </c>
      <c r="HR36">
        <v>0</v>
      </c>
      <c r="HS36">
        <v>0</v>
      </c>
      <c r="HT36">
        <v>0</v>
      </c>
      <c r="HU36">
        <v>0</v>
      </c>
      <c r="HV36">
        <v>0</v>
      </c>
      <c r="HW36">
        <v>0</v>
      </c>
      <c r="HX36">
        <v>1</v>
      </c>
      <c r="HY36">
        <v>0</v>
      </c>
      <c r="HZ36">
        <v>1</v>
      </c>
      <c r="IA36">
        <v>0</v>
      </c>
      <c r="IB36">
        <v>0</v>
      </c>
      <c r="IC36">
        <v>1</v>
      </c>
      <c r="ID36">
        <v>0</v>
      </c>
      <c r="IE36">
        <v>1</v>
      </c>
      <c r="IF36">
        <v>0</v>
      </c>
      <c r="IG36">
        <v>0</v>
      </c>
      <c r="IH36">
        <v>0</v>
      </c>
      <c r="II36">
        <v>0</v>
      </c>
      <c r="IJ36">
        <v>0</v>
      </c>
      <c r="IK36">
        <v>0</v>
      </c>
      <c r="IL36">
        <v>0</v>
      </c>
      <c r="IM36">
        <v>0</v>
      </c>
      <c r="IN36">
        <v>0</v>
      </c>
      <c r="IO36">
        <v>0</v>
      </c>
      <c r="IP36">
        <v>0</v>
      </c>
      <c r="IQ36">
        <v>0</v>
      </c>
      <c r="IR36">
        <v>0</v>
      </c>
      <c r="IS36">
        <v>1</v>
      </c>
      <c r="IT36">
        <v>0</v>
      </c>
      <c r="IU36">
        <v>0</v>
      </c>
      <c r="IV36">
        <v>0</v>
      </c>
      <c r="IW36">
        <v>1</v>
      </c>
      <c r="IX36">
        <v>0</v>
      </c>
      <c r="IY36">
        <v>0</v>
      </c>
      <c r="IZ36">
        <v>0</v>
      </c>
      <c r="JA36">
        <v>0</v>
      </c>
      <c r="JB36">
        <v>0</v>
      </c>
      <c r="JC36">
        <v>10</v>
      </c>
      <c r="JD36">
        <v>1</v>
      </c>
      <c r="JE36">
        <v>0</v>
      </c>
      <c r="JF36">
        <v>0</v>
      </c>
      <c r="JG36">
        <v>1</v>
      </c>
      <c r="JH36">
        <v>0</v>
      </c>
      <c r="JI36">
        <v>0</v>
      </c>
      <c r="JJ36">
        <v>1</v>
      </c>
      <c r="JK36">
        <v>0</v>
      </c>
      <c r="JL36">
        <v>0</v>
      </c>
      <c r="JM36">
        <v>0</v>
      </c>
      <c r="JN36">
        <v>0</v>
      </c>
      <c r="JO36">
        <v>0</v>
      </c>
      <c r="JP36">
        <v>0</v>
      </c>
      <c r="JQ36">
        <v>0</v>
      </c>
      <c r="JR36">
        <v>0</v>
      </c>
      <c r="JS36">
        <v>1</v>
      </c>
      <c r="JT36">
        <v>1</v>
      </c>
      <c r="JU36">
        <v>1</v>
      </c>
      <c r="JV36">
        <v>0</v>
      </c>
      <c r="JW36">
        <v>0</v>
      </c>
      <c r="JX36">
        <v>0</v>
      </c>
      <c r="JY36">
        <v>0</v>
      </c>
      <c r="JZ36">
        <v>0</v>
      </c>
      <c r="KA36">
        <v>0</v>
      </c>
      <c r="KB36">
        <v>0</v>
      </c>
      <c r="KC36">
        <v>0</v>
      </c>
      <c r="KD36">
        <v>0</v>
      </c>
      <c r="KE36">
        <v>0</v>
      </c>
      <c r="KF36">
        <v>8</v>
      </c>
      <c r="KG36">
        <v>1</v>
      </c>
      <c r="KH36">
        <v>1</v>
      </c>
      <c r="KI36">
        <v>1</v>
      </c>
      <c r="KJ36">
        <v>0</v>
      </c>
      <c r="KK36">
        <v>0</v>
      </c>
      <c r="KL36">
        <v>0</v>
      </c>
      <c r="KM36">
        <v>0</v>
      </c>
      <c r="KN36">
        <v>0</v>
      </c>
      <c r="KO36">
        <v>0</v>
      </c>
      <c r="KP36">
        <v>0</v>
      </c>
      <c r="KQ36">
        <v>2</v>
      </c>
      <c r="KR36">
        <v>0</v>
      </c>
      <c r="KS36">
        <v>0</v>
      </c>
      <c r="KT36">
        <v>0</v>
      </c>
      <c r="KU36">
        <v>0</v>
      </c>
      <c r="KV36">
        <v>0</v>
      </c>
      <c r="KW36">
        <v>0</v>
      </c>
      <c r="KX36">
        <v>1</v>
      </c>
      <c r="KY36">
        <v>0</v>
      </c>
      <c r="KZ36">
        <v>1</v>
      </c>
      <c r="LA36">
        <v>9</v>
      </c>
      <c r="LB36">
        <v>2</v>
      </c>
      <c r="LC36">
        <v>0</v>
      </c>
      <c r="LD36" t="s">
        <v>2300</v>
      </c>
      <c r="LE36" t="s">
        <v>2300</v>
      </c>
      <c r="LF36" t="s">
        <v>2300</v>
      </c>
      <c r="LG36" t="s">
        <v>2300</v>
      </c>
      <c r="LH36" t="s">
        <v>2300</v>
      </c>
      <c r="LI36" t="s">
        <v>2300</v>
      </c>
      <c r="LJ36" t="s">
        <v>2300</v>
      </c>
      <c r="LK36" t="s">
        <v>2300</v>
      </c>
      <c r="LL36" t="s">
        <v>2300</v>
      </c>
      <c r="LM36" t="s">
        <v>2300</v>
      </c>
      <c r="LN36" t="s">
        <v>2300</v>
      </c>
      <c r="LO36" t="s">
        <v>2300</v>
      </c>
      <c r="LP36" t="s">
        <v>2300</v>
      </c>
      <c r="LQ36" t="s">
        <v>2300</v>
      </c>
      <c r="LR36" t="s">
        <v>2300</v>
      </c>
    </row>
    <row r="37" spans="1:330">
      <c r="A37" t="s">
        <v>1304</v>
      </c>
      <c r="B37" s="1">
        <v>44196</v>
      </c>
      <c r="C37" s="1">
        <v>44197</v>
      </c>
      <c r="D37">
        <v>1</v>
      </c>
      <c r="E37">
        <v>1</v>
      </c>
      <c r="F37">
        <v>1</v>
      </c>
      <c r="G37">
        <v>0</v>
      </c>
      <c r="H37">
        <v>0</v>
      </c>
      <c r="I37">
        <v>1</v>
      </c>
      <c r="J37">
        <v>0</v>
      </c>
      <c r="K37">
        <v>1</v>
      </c>
      <c r="L37">
        <v>1</v>
      </c>
      <c r="M37">
        <v>0</v>
      </c>
      <c r="N37">
        <v>0</v>
      </c>
      <c r="O37">
        <v>0</v>
      </c>
      <c r="P37">
        <v>0</v>
      </c>
      <c r="Q37">
        <v>0</v>
      </c>
      <c r="R37">
        <v>1</v>
      </c>
      <c r="S37">
        <v>0</v>
      </c>
      <c r="T37">
        <v>0</v>
      </c>
      <c r="U37">
        <v>0</v>
      </c>
      <c r="V37">
        <v>0</v>
      </c>
      <c r="W37">
        <v>0</v>
      </c>
      <c r="X37">
        <v>1</v>
      </c>
      <c r="Y37">
        <v>0</v>
      </c>
      <c r="Z37">
        <v>1</v>
      </c>
      <c r="AA37">
        <v>1</v>
      </c>
      <c r="AB37">
        <v>1</v>
      </c>
      <c r="AC37">
        <v>1</v>
      </c>
      <c r="AD37">
        <v>1</v>
      </c>
      <c r="AE37">
        <v>1</v>
      </c>
      <c r="AF37">
        <v>0</v>
      </c>
      <c r="AG37">
        <v>0</v>
      </c>
      <c r="AH37">
        <v>0</v>
      </c>
      <c r="AI37">
        <v>1</v>
      </c>
      <c r="AJ37">
        <v>0</v>
      </c>
      <c r="AK37">
        <v>0</v>
      </c>
      <c r="AL37">
        <v>1</v>
      </c>
      <c r="AM37">
        <v>0</v>
      </c>
      <c r="AN37">
        <v>0</v>
      </c>
      <c r="AO37">
        <v>0</v>
      </c>
      <c r="AP37">
        <v>0</v>
      </c>
      <c r="AQ37">
        <v>0</v>
      </c>
      <c r="AR37">
        <v>1</v>
      </c>
      <c r="AS37">
        <v>1</v>
      </c>
      <c r="AT37">
        <v>1</v>
      </c>
      <c r="AU37">
        <v>0</v>
      </c>
      <c r="AV37">
        <v>0</v>
      </c>
      <c r="AW37">
        <v>0</v>
      </c>
      <c r="AX37">
        <v>0</v>
      </c>
      <c r="AY37">
        <v>0</v>
      </c>
      <c r="AZ37">
        <v>0</v>
      </c>
      <c r="BA37">
        <v>0</v>
      </c>
      <c r="BB37">
        <v>1</v>
      </c>
      <c r="BC37">
        <v>1</v>
      </c>
      <c r="BD37">
        <v>0</v>
      </c>
      <c r="BE37">
        <v>1</v>
      </c>
      <c r="BF37">
        <v>0</v>
      </c>
      <c r="BG37">
        <v>2</v>
      </c>
      <c r="BH37">
        <v>1</v>
      </c>
      <c r="BI37">
        <v>0</v>
      </c>
      <c r="BJ37">
        <v>0</v>
      </c>
      <c r="BK37">
        <v>0</v>
      </c>
      <c r="BL37">
        <v>1</v>
      </c>
      <c r="BM37">
        <v>1</v>
      </c>
      <c r="BN37">
        <v>1</v>
      </c>
      <c r="BO37">
        <v>0</v>
      </c>
      <c r="BP37">
        <v>1</v>
      </c>
      <c r="BQ37">
        <v>0</v>
      </c>
      <c r="BR37">
        <v>0</v>
      </c>
      <c r="BS37">
        <v>0</v>
      </c>
      <c r="BT37">
        <v>0</v>
      </c>
      <c r="BU37">
        <v>0</v>
      </c>
      <c r="BV37">
        <v>0</v>
      </c>
      <c r="BW37">
        <v>0</v>
      </c>
      <c r="BX37">
        <v>0</v>
      </c>
      <c r="BY37">
        <v>0</v>
      </c>
      <c r="BZ37">
        <v>0</v>
      </c>
      <c r="CA37">
        <v>1</v>
      </c>
      <c r="CB37">
        <v>0</v>
      </c>
      <c r="CC37">
        <v>0</v>
      </c>
      <c r="CD37">
        <v>0</v>
      </c>
      <c r="CE37">
        <v>0</v>
      </c>
      <c r="CF37">
        <v>0</v>
      </c>
      <c r="CG37">
        <v>1</v>
      </c>
      <c r="CH37">
        <v>0</v>
      </c>
      <c r="CI37">
        <v>1</v>
      </c>
      <c r="CJ37">
        <v>1</v>
      </c>
      <c r="CK37">
        <v>0</v>
      </c>
      <c r="CL37">
        <v>1</v>
      </c>
      <c r="CM37">
        <v>0</v>
      </c>
      <c r="CN37">
        <v>0</v>
      </c>
      <c r="CO37">
        <v>0</v>
      </c>
      <c r="CP37">
        <v>0</v>
      </c>
      <c r="CQ37">
        <v>0</v>
      </c>
      <c r="CR37">
        <v>0</v>
      </c>
      <c r="CS37">
        <v>0</v>
      </c>
      <c r="CT37">
        <v>0</v>
      </c>
      <c r="CU37">
        <v>0</v>
      </c>
      <c r="CV37">
        <v>1</v>
      </c>
      <c r="CW37">
        <v>0</v>
      </c>
      <c r="CX37">
        <v>1</v>
      </c>
      <c r="CY37">
        <v>0</v>
      </c>
      <c r="CZ37">
        <v>0</v>
      </c>
      <c r="DA37">
        <v>0</v>
      </c>
      <c r="DB37">
        <v>0</v>
      </c>
      <c r="DC37">
        <v>0</v>
      </c>
      <c r="DD37">
        <v>0</v>
      </c>
      <c r="DE37">
        <v>1</v>
      </c>
      <c r="DF37">
        <v>0</v>
      </c>
      <c r="DG37">
        <v>0</v>
      </c>
      <c r="DH37">
        <v>0</v>
      </c>
      <c r="DI37">
        <v>0</v>
      </c>
      <c r="DJ37">
        <v>0</v>
      </c>
      <c r="DK37">
        <v>0</v>
      </c>
      <c r="DL37">
        <v>0</v>
      </c>
      <c r="DM37">
        <v>0</v>
      </c>
      <c r="DN37">
        <v>0</v>
      </c>
      <c r="DO37">
        <v>0</v>
      </c>
      <c r="DP37">
        <v>1</v>
      </c>
      <c r="DQ37">
        <v>1</v>
      </c>
      <c r="DR37">
        <v>1</v>
      </c>
      <c r="DS37">
        <v>1</v>
      </c>
      <c r="DT37">
        <v>1</v>
      </c>
      <c r="DU37">
        <v>0</v>
      </c>
      <c r="DV37">
        <v>0</v>
      </c>
      <c r="DW37">
        <v>0</v>
      </c>
      <c r="DX37">
        <v>0</v>
      </c>
      <c r="DY37">
        <v>1</v>
      </c>
      <c r="DZ37">
        <v>1</v>
      </c>
      <c r="EA37">
        <v>1</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1</v>
      </c>
      <c r="FN37">
        <v>0</v>
      </c>
      <c r="FO37">
        <v>0</v>
      </c>
      <c r="FP37">
        <v>0</v>
      </c>
      <c r="FQ37">
        <v>1</v>
      </c>
      <c r="FR37">
        <v>0</v>
      </c>
      <c r="FS37">
        <v>1</v>
      </c>
      <c r="FT37">
        <v>0</v>
      </c>
      <c r="FU37">
        <v>0</v>
      </c>
      <c r="FV37">
        <v>0</v>
      </c>
      <c r="FW37">
        <v>0</v>
      </c>
      <c r="FX37">
        <v>0</v>
      </c>
      <c r="FY37">
        <v>0</v>
      </c>
      <c r="FZ37">
        <v>0</v>
      </c>
      <c r="GA37">
        <v>1</v>
      </c>
      <c r="GB37">
        <v>1</v>
      </c>
      <c r="GC37">
        <v>0</v>
      </c>
      <c r="GD37">
        <v>1</v>
      </c>
      <c r="GE37">
        <v>0</v>
      </c>
      <c r="GF37">
        <v>0</v>
      </c>
      <c r="GG37">
        <v>0</v>
      </c>
      <c r="GH37">
        <v>0</v>
      </c>
      <c r="GI37">
        <v>0</v>
      </c>
      <c r="GJ37">
        <v>0</v>
      </c>
      <c r="GK37">
        <v>0</v>
      </c>
      <c r="GL37">
        <v>0</v>
      </c>
      <c r="GM37">
        <v>0</v>
      </c>
      <c r="GN37">
        <v>0</v>
      </c>
      <c r="GO37">
        <v>0</v>
      </c>
      <c r="GP37">
        <v>0</v>
      </c>
      <c r="GQ37">
        <v>1</v>
      </c>
      <c r="GR37">
        <v>1</v>
      </c>
      <c r="GS37">
        <v>0</v>
      </c>
      <c r="GT37">
        <v>0</v>
      </c>
      <c r="GU37">
        <v>1</v>
      </c>
      <c r="GV37">
        <v>0</v>
      </c>
      <c r="GW37">
        <v>0</v>
      </c>
      <c r="GX37">
        <v>1</v>
      </c>
      <c r="GY37">
        <v>0</v>
      </c>
      <c r="GZ37">
        <v>0</v>
      </c>
      <c r="HA37">
        <v>0</v>
      </c>
      <c r="HB37">
        <v>0</v>
      </c>
      <c r="HC37" t="s">
        <v>2300</v>
      </c>
      <c r="HD37" t="s">
        <v>2300</v>
      </c>
      <c r="HE37">
        <v>0</v>
      </c>
      <c r="HF37">
        <v>0</v>
      </c>
      <c r="HG37">
        <v>0</v>
      </c>
      <c r="HH37">
        <v>0</v>
      </c>
      <c r="HI37">
        <v>0</v>
      </c>
      <c r="HJ37">
        <v>1</v>
      </c>
      <c r="HK37">
        <v>0</v>
      </c>
      <c r="HL37">
        <v>0</v>
      </c>
      <c r="HM37">
        <v>0</v>
      </c>
      <c r="HN37">
        <v>0</v>
      </c>
      <c r="HO37">
        <v>1</v>
      </c>
      <c r="HP37">
        <v>1</v>
      </c>
      <c r="HQ37">
        <v>1</v>
      </c>
      <c r="HR37">
        <v>1</v>
      </c>
      <c r="HS37">
        <v>0</v>
      </c>
      <c r="HT37">
        <v>0</v>
      </c>
      <c r="HU37">
        <v>0</v>
      </c>
      <c r="HV37">
        <v>0</v>
      </c>
      <c r="HW37">
        <v>0</v>
      </c>
      <c r="HX37">
        <v>0</v>
      </c>
      <c r="HY37">
        <v>0</v>
      </c>
      <c r="HZ37">
        <v>0</v>
      </c>
      <c r="IA37">
        <v>0</v>
      </c>
      <c r="IB37">
        <v>1</v>
      </c>
      <c r="IC37">
        <v>1</v>
      </c>
      <c r="ID37">
        <v>0</v>
      </c>
      <c r="IE37">
        <v>1</v>
      </c>
      <c r="IF37">
        <v>1</v>
      </c>
      <c r="IG37">
        <v>1</v>
      </c>
      <c r="IH37">
        <v>1</v>
      </c>
      <c r="II37">
        <v>1</v>
      </c>
      <c r="IJ37">
        <v>0</v>
      </c>
      <c r="IK37">
        <v>1</v>
      </c>
      <c r="IL37">
        <v>0</v>
      </c>
      <c r="IM37">
        <v>1</v>
      </c>
      <c r="IN37">
        <v>0</v>
      </c>
      <c r="IO37">
        <v>1</v>
      </c>
      <c r="IP37">
        <v>0</v>
      </c>
      <c r="IQ37">
        <v>1</v>
      </c>
      <c r="IR37">
        <v>1</v>
      </c>
      <c r="IS37">
        <v>0</v>
      </c>
      <c r="IT37">
        <v>0</v>
      </c>
      <c r="IU37">
        <v>1</v>
      </c>
      <c r="IV37">
        <v>0</v>
      </c>
      <c r="IW37">
        <v>0</v>
      </c>
      <c r="IX37">
        <v>0</v>
      </c>
      <c r="IY37">
        <v>0</v>
      </c>
      <c r="IZ37">
        <v>0</v>
      </c>
      <c r="JA37">
        <v>0</v>
      </c>
      <c r="JB37">
        <v>1</v>
      </c>
      <c r="JC37">
        <v>8</v>
      </c>
      <c r="JD37">
        <v>0</v>
      </c>
      <c r="JE37">
        <v>0</v>
      </c>
      <c r="JF37">
        <v>1</v>
      </c>
      <c r="JG37">
        <v>1</v>
      </c>
      <c r="JH37">
        <v>1</v>
      </c>
      <c r="JI37">
        <v>1</v>
      </c>
      <c r="JJ37">
        <v>0</v>
      </c>
      <c r="JK37">
        <v>0</v>
      </c>
      <c r="JL37">
        <v>0</v>
      </c>
      <c r="JM37">
        <v>0</v>
      </c>
      <c r="JN37">
        <v>1</v>
      </c>
      <c r="JO37">
        <v>0</v>
      </c>
      <c r="JP37">
        <v>0</v>
      </c>
      <c r="JQ37">
        <v>0</v>
      </c>
      <c r="JR37">
        <v>0</v>
      </c>
      <c r="JS37">
        <v>0</v>
      </c>
      <c r="JT37">
        <v>0</v>
      </c>
      <c r="JU37">
        <v>0</v>
      </c>
      <c r="JV37">
        <v>0</v>
      </c>
      <c r="JW37">
        <v>0</v>
      </c>
      <c r="JX37">
        <v>0</v>
      </c>
      <c r="JY37">
        <v>0</v>
      </c>
      <c r="JZ37">
        <v>0</v>
      </c>
      <c r="KA37">
        <v>0</v>
      </c>
      <c r="KB37">
        <v>0</v>
      </c>
      <c r="KC37">
        <v>0</v>
      </c>
      <c r="KD37">
        <v>0</v>
      </c>
      <c r="KE37">
        <v>0</v>
      </c>
      <c r="KF37">
        <v>8</v>
      </c>
      <c r="KG37">
        <v>0</v>
      </c>
      <c r="KH37">
        <v>0</v>
      </c>
      <c r="KI37">
        <v>0</v>
      </c>
      <c r="KJ37">
        <v>0</v>
      </c>
      <c r="KK37">
        <v>0</v>
      </c>
      <c r="KL37">
        <v>0</v>
      </c>
      <c r="KM37">
        <v>0</v>
      </c>
      <c r="KN37">
        <v>0</v>
      </c>
      <c r="KO37">
        <v>0</v>
      </c>
      <c r="KP37">
        <v>1</v>
      </c>
      <c r="KQ37">
        <v>2</v>
      </c>
      <c r="KR37">
        <v>0</v>
      </c>
      <c r="KS37">
        <v>1</v>
      </c>
      <c r="KT37">
        <v>0</v>
      </c>
      <c r="KU37">
        <v>0</v>
      </c>
      <c r="KV37">
        <v>0</v>
      </c>
      <c r="KW37">
        <v>0</v>
      </c>
      <c r="KX37">
        <v>0</v>
      </c>
      <c r="KY37">
        <v>0</v>
      </c>
      <c r="KZ37">
        <v>0</v>
      </c>
      <c r="LA37">
        <v>2</v>
      </c>
      <c r="LB37">
        <v>2</v>
      </c>
      <c r="LC37">
        <v>0</v>
      </c>
      <c r="LD37" t="s">
        <v>2300</v>
      </c>
      <c r="LE37" t="s">
        <v>2300</v>
      </c>
      <c r="LF37" t="s">
        <v>2300</v>
      </c>
      <c r="LG37" t="s">
        <v>2300</v>
      </c>
      <c r="LH37" t="s">
        <v>2300</v>
      </c>
      <c r="LI37" t="s">
        <v>2300</v>
      </c>
      <c r="LJ37" t="s">
        <v>2300</v>
      </c>
      <c r="LK37" t="s">
        <v>2300</v>
      </c>
      <c r="LL37" t="s">
        <v>2300</v>
      </c>
      <c r="LM37" t="s">
        <v>2300</v>
      </c>
      <c r="LN37" t="s">
        <v>2300</v>
      </c>
      <c r="LO37" t="s">
        <v>2300</v>
      </c>
      <c r="LP37" t="s">
        <v>2300</v>
      </c>
      <c r="LQ37" t="s">
        <v>2300</v>
      </c>
      <c r="LR37" t="s">
        <v>2300</v>
      </c>
    </row>
    <row r="38" spans="1:330">
      <c r="A38" t="s">
        <v>1340</v>
      </c>
      <c r="B38" s="1">
        <v>44067</v>
      </c>
      <c r="C38" s="1">
        <v>44197</v>
      </c>
      <c r="D38">
        <v>1</v>
      </c>
      <c r="E38">
        <v>1</v>
      </c>
      <c r="F38">
        <v>1</v>
      </c>
      <c r="G38">
        <v>0</v>
      </c>
      <c r="H38">
        <v>0</v>
      </c>
      <c r="I38">
        <v>1</v>
      </c>
      <c r="J38">
        <v>0</v>
      </c>
      <c r="K38">
        <v>1</v>
      </c>
      <c r="L38">
        <v>1</v>
      </c>
      <c r="M38">
        <v>0</v>
      </c>
      <c r="N38">
        <v>0</v>
      </c>
      <c r="O38">
        <v>1</v>
      </c>
      <c r="P38">
        <v>0</v>
      </c>
      <c r="Q38">
        <v>0</v>
      </c>
      <c r="R38">
        <v>0</v>
      </c>
      <c r="S38">
        <v>0</v>
      </c>
      <c r="T38">
        <v>1</v>
      </c>
      <c r="U38">
        <v>0</v>
      </c>
      <c r="V38">
        <v>0</v>
      </c>
      <c r="W38">
        <v>0</v>
      </c>
      <c r="X38">
        <v>1</v>
      </c>
      <c r="Y38">
        <v>1</v>
      </c>
      <c r="Z38">
        <v>0</v>
      </c>
      <c r="AA38">
        <v>1</v>
      </c>
      <c r="AB38">
        <v>0</v>
      </c>
      <c r="AC38">
        <v>0</v>
      </c>
      <c r="AD38">
        <v>1</v>
      </c>
      <c r="AE38">
        <v>0</v>
      </c>
      <c r="AF38">
        <v>0</v>
      </c>
      <c r="AG38">
        <v>0</v>
      </c>
      <c r="AH38">
        <v>0</v>
      </c>
      <c r="AI38">
        <v>0</v>
      </c>
      <c r="AJ38">
        <v>0</v>
      </c>
      <c r="AK38">
        <v>0</v>
      </c>
      <c r="AL38">
        <v>0</v>
      </c>
      <c r="AM38">
        <v>0</v>
      </c>
      <c r="AN38">
        <v>0</v>
      </c>
      <c r="AO38">
        <v>0</v>
      </c>
      <c r="AP38">
        <v>0</v>
      </c>
      <c r="AQ38">
        <v>0</v>
      </c>
      <c r="AR38">
        <v>1</v>
      </c>
      <c r="AS38">
        <v>0</v>
      </c>
      <c r="AT38">
        <v>0</v>
      </c>
      <c r="AU38">
        <v>0</v>
      </c>
      <c r="AV38">
        <v>0</v>
      </c>
      <c r="AW38">
        <v>0</v>
      </c>
      <c r="AX38">
        <v>0</v>
      </c>
      <c r="AY38">
        <v>0</v>
      </c>
      <c r="AZ38">
        <v>0</v>
      </c>
      <c r="BA38">
        <v>1</v>
      </c>
      <c r="BB38">
        <v>1</v>
      </c>
      <c r="BC38">
        <v>1</v>
      </c>
      <c r="BD38">
        <v>1</v>
      </c>
      <c r="BE38">
        <v>1</v>
      </c>
      <c r="BF38">
        <v>0</v>
      </c>
      <c r="BG38">
        <v>2</v>
      </c>
      <c r="BH38">
        <v>1</v>
      </c>
      <c r="BI38">
        <v>1</v>
      </c>
      <c r="BJ38">
        <v>1</v>
      </c>
      <c r="BK38">
        <v>1</v>
      </c>
      <c r="BL38">
        <v>1</v>
      </c>
      <c r="BM38">
        <v>1</v>
      </c>
      <c r="BN38">
        <v>1</v>
      </c>
      <c r="BO38">
        <v>1</v>
      </c>
      <c r="BP38">
        <v>0</v>
      </c>
      <c r="BQ38">
        <v>0</v>
      </c>
      <c r="BR38">
        <v>1</v>
      </c>
      <c r="BS38">
        <v>0</v>
      </c>
      <c r="BT38">
        <v>0</v>
      </c>
      <c r="BU38">
        <v>0</v>
      </c>
      <c r="BV38">
        <v>0</v>
      </c>
      <c r="BW38">
        <v>0</v>
      </c>
      <c r="BX38">
        <v>0</v>
      </c>
      <c r="BY38">
        <v>0</v>
      </c>
      <c r="BZ38">
        <v>0</v>
      </c>
      <c r="CA38">
        <v>0</v>
      </c>
      <c r="CB38">
        <v>0</v>
      </c>
      <c r="CC38">
        <v>1</v>
      </c>
      <c r="CD38">
        <v>0</v>
      </c>
      <c r="CE38">
        <v>0</v>
      </c>
      <c r="CF38">
        <v>1</v>
      </c>
      <c r="CG38">
        <v>0</v>
      </c>
      <c r="CH38">
        <v>0</v>
      </c>
      <c r="CI38">
        <v>1</v>
      </c>
      <c r="CJ38">
        <v>1</v>
      </c>
      <c r="CK38">
        <v>0</v>
      </c>
      <c r="CL38">
        <v>0</v>
      </c>
      <c r="CM38">
        <v>0</v>
      </c>
      <c r="CN38">
        <v>0</v>
      </c>
      <c r="CO38">
        <v>0</v>
      </c>
      <c r="CP38">
        <v>0</v>
      </c>
      <c r="CQ38">
        <v>1</v>
      </c>
      <c r="CR38">
        <v>0</v>
      </c>
      <c r="CS38">
        <v>0</v>
      </c>
      <c r="CT38">
        <v>0</v>
      </c>
      <c r="CU38">
        <v>0</v>
      </c>
      <c r="CV38">
        <v>0</v>
      </c>
      <c r="CW38">
        <v>0</v>
      </c>
      <c r="CX38">
        <v>0</v>
      </c>
      <c r="CY38">
        <v>0</v>
      </c>
      <c r="CZ38">
        <v>0</v>
      </c>
      <c r="DA38">
        <v>0</v>
      </c>
      <c r="DB38">
        <v>0</v>
      </c>
      <c r="DC38">
        <v>0</v>
      </c>
      <c r="DD38">
        <v>0</v>
      </c>
      <c r="DE38">
        <v>1</v>
      </c>
      <c r="DF38">
        <v>0</v>
      </c>
      <c r="DG38">
        <v>1</v>
      </c>
      <c r="DH38">
        <v>1</v>
      </c>
      <c r="DI38">
        <v>0</v>
      </c>
      <c r="DJ38">
        <v>0</v>
      </c>
      <c r="DK38">
        <v>0</v>
      </c>
      <c r="DL38">
        <v>0</v>
      </c>
      <c r="DM38">
        <v>0</v>
      </c>
      <c r="DN38">
        <v>0</v>
      </c>
      <c r="DO38">
        <v>0</v>
      </c>
      <c r="DP38">
        <v>0</v>
      </c>
      <c r="DQ38">
        <v>0</v>
      </c>
      <c r="DR38">
        <v>0</v>
      </c>
      <c r="DS38">
        <v>0</v>
      </c>
      <c r="DT38">
        <v>0</v>
      </c>
      <c r="DU38">
        <v>0</v>
      </c>
      <c r="DV38">
        <v>0</v>
      </c>
      <c r="DW38">
        <v>0</v>
      </c>
      <c r="DX38">
        <v>1</v>
      </c>
      <c r="DY38">
        <v>2</v>
      </c>
      <c r="DZ38">
        <v>1</v>
      </c>
      <c r="EA38">
        <v>0</v>
      </c>
      <c r="EB38">
        <v>0</v>
      </c>
      <c r="EC38">
        <v>0</v>
      </c>
      <c r="ED38">
        <v>0</v>
      </c>
      <c r="EE38">
        <v>0</v>
      </c>
      <c r="EF38">
        <v>0</v>
      </c>
      <c r="EG38">
        <v>1</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1</v>
      </c>
      <c r="FN38">
        <v>1</v>
      </c>
      <c r="FO38">
        <v>1</v>
      </c>
      <c r="FP38">
        <v>0</v>
      </c>
      <c r="FQ38">
        <v>1</v>
      </c>
      <c r="FR38">
        <v>0</v>
      </c>
      <c r="FS38">
        <v>0</v>
      </c>
      <c r="FT38">
        <v>0</v>
      </c>
      <c r="FU38">
        <v>0</v>
      </c>
      <c r="FV38">
        <v>0</v>
      </c>
      <c r="FW38">
        <v>0</v>
      </c>
      <c r="FX38">
        <v>0</v>
      </c>
      <c r="FY38">
        <v>0</v>
      </c>
      <c r="FZ38">
        <v>0</v>
      </c>
      <c r="GA38">
        <v>1</v>
      </c>
      <c r="GB38">
        <v>0</v>
      </c>
      <c r="GC38">
        <v>0</v>
      </c>
      <c r="GD38">
        <v>0</v>
      </c>
      <c r="GE38">
        <v>0</v>
      </c>
      <c r="GF38">
        <v>0</v>
      </c>
      <c r="GG38">
        <v>0</v>
      </c>
      <c r="GH38">
        <v>0</v>
      </c>
      <c r="GI38">
        <v>0</v>
      </c>
      <c r="GJ38">
        <v>1</v>
      </c>
      <c r="GK38">
        <v>0</v>
      </c>
      <c r="GL38">
        <v>0</v>
      </c>
      <c r="GM38">
        <v>0</v>
      </c>
      <c r="GN38">
        <v>0</v>
      </c>
      <c r="GO38">
        <v>0</v>
      </c>
      <c r="GP38">
        <v>0</v>
      </c>
      <c r="GQ38">
        <v>0</v>
      </c>
      <c r="GR38">
        <v>0</v>
      </c>
      <c r="GS38">
        <v>0</v>
      </c>
      <c r="GT38">
        <v>0</v>
      </c>
      <c r="GU38">
        <v>1</v>
      </c>
      <c r="GV38">
        <v>0</v>
      </c>
      <c r="GW38">
        <v>0</v>
      </c>
      <c r="GX38">
        <v>0</v>
      </c>
      <c r="GY38">
        <v>0</v>
      </c>
      <c r="GZ38">
        <v>0</v>
      </c>
      <c r="HA38">
        <v>0</v>
      </c>
      <c r="HB38">
        <v>1</v>
      </c>
      <c r="HC38">
        <v>0</v>
      </c>
      <c r="HD38">
        <v>1</v>
      </c>
      <c r="HE38">
        <v>0</v>
      </c>
      <c r="HF38">
        <v>0</v>
      </c>
      <c r="HG38">
        <v>0</v>
      </c>
      <c r="HH38">
        <v>0</v>
      </c>
      <c r="HI38">
        <v>0</v>
      </c>
      <c r="HJ38">
        <v>0</v>
      </c>
      <c r="HK38">
        <v>1</v>
      </c>
      <c r="HL38">
        <v>0</v>
      </c>
      <c r="HM38">
        <v>0</v>
      </c>
      <c r="HN38">
        <v>0</v>
      </c>
      <c r="HO38">
        <v>1</v>
      </c>
      <c r="HP38">
        <v>1</v>
      </c>
      <c r="HQ38">
        <v>1</v>
      </c>
      <c r="HR38">
        <v>1</v>
      </c>
      <c r="HS38">
        <v>0</v>
      </c>
      <c r="HT38">
        <v>0</v>
      </c>
      <c r="HU38">
        <v>0</v>
      </c>
      <c r="HV38">
        <v>0</v>
      </c>
      <c r="HW38">
        <v>0</v>
      </c>
      <c r="HX38">
        <v>0</v>
      </c>
      <c r="HY38">
        <v>0</v>
      </c>
      <c r="HZ38">
        <v>1</v>
      </c>
      <c r="IA38">
        <v>0</v>
      </c>
      <c r="IB38">
        <v>0</v>
      </c>
      <c r="IC38">
        <v>1</v>
      </c>
      <c r="ID38">
        <v>0</v>
      </c>
      <c r="IE38">
        <v>1</v>
      </c>
      <c r="IF38">
        <v>0</v>
      </c>
      <c r="IG38">
        <v>0</v>
      </c>
      <c r="IH38">
        <v>1</v>
      </c>
      <c r="II38">
        <v>0</v>
      </c>
      <c r="IJ38">
        <v>1</v>
      </c>
      <c r="IK38">
        <v>0</v>
      </c>
      <c r="IL38">
        <v>0</v>
      </c>
      <c r="IM38">
        <v>0</v>
      </c>
      <c r="IN38">
        <v>0</v>
      </c>
      <c r="IO38">
        <v>0</v>
      </c>
      <c r="IP38">
        <v>0</v>
      </c>
      <c r="IQ38">
        <v>1</v>
      </c>
      <c r="IR38">
        <v>1</v>
      </c>
      <c r="IS38">
        <v>0</v>
      </c>
      <c r="IT38">
        <v>0</v>
      </c>
      <c r="IU38">
        <v>1</v>
      </c>
      <c r="IV38">
        <v>0</v>
      </c>
      <c r="IW38">
        <v>1</v>
      </c>
      <c r="IX38">
        <v>0</v>
      </c>
      <c r="IY38">
        <v>1</v>
      </c>
      <c r="IZ38">
        <v>0</v>
      </c>
      <c r="JA38">
        <v>1</v>
      </c>
      <c r="JB38">
        <v>0</v>
      </c>
      <c r="JC38">
        <v>8</v>
      </c>
      <c r="JD38">
        <v>0</v>
      </c>
      <c r="JE38">
        <v>0</v>
      </c>
      <c r="JF38">
        <v>1</v>
      </c>
      <c r="JG38">
        <v>1</v>
      </c>
      <c r="JH38">
        <v>0</v>
      </c>
      <c r="JI38">
        <v>1</v>
      </c>
      <c r="JJ38">
        <v>0</v>
      </c>
      <c r="JK38">
        <v>0</v>
      </c>
      <c r="JL38">
        <v>0</v>
      </c>
      <c r="JM38">
        <v>0</v>
      </c>
      <c r="JN38">
        <v>0</v>
      </c>
      <c r="JO38">
        <v>0</v>
      </c>
      <c r="JP38">
        <v>0</v>
      </c>
      <c r="JQ38">
        <v>0</v>
      </c>
      <c r="JR38">
        <v>1</v>
      </c>
      <c r="JS38">
        <v>0</v>
      </c>
      <c r="JT38">
        <v>0</v>
      </c>
      <c r="JU38">
        <v>0</v>
      </c>
      <c r="JV38">
        <v>0</v>
      </c>
      <c r="JW38">
        <v>0</v>
      </c>
      <c r="JX38">
        <v>0</v>
      </c>
      <c r="JY38">
        <v>0</v>
      </c>
      <c r="JZ38">
        <v>0</v>
      </c>
      <c r="KA38">
        <v>0</v>
      </c>
      <c r="KB38">
        <v>0</v>
      </c>
      <c r="KC38">
        <v>0</v>
      </c>
      <c r="KD38">
        <v>0</v>
      </c>
      <c r="KE38">
        <v>0</v>
      </c>
      <c r="KF38">
        <v>8</v>
      </c>
      <c r="KG38">
        <v>1</v>
      </c>
      <c r="KH38">
        <v>1</v>
      </c>
      <c r="KI38">
        <v>1</v>
      </c>
      <c r="KJ38">
        <v>0</v>
      </c>
      <c r="KK38">
        <v>0</v>
      </c>
      <c r="KL38">
        <v>0</v>
      </c>
      <c r="KM38">
        <v>0</v>
      </c>
      <c r="KN38">
        <v>1</v>
      </c>
      <c r="KO38">
        <v>0</v>
      </c>
      <c r="KP38">
        <v>0</v>
      </c>
      <c r="KQ38">
        <v>8</v>
      </c>
      <c r="KR38">
        <v>0</v>
      </c>
      <c r="KS38">
        <v>1</v>
      </c>
      <c r="KT38">
        <v>1</v>
      </c>
      <c r="KU38">
        <v>1</v>
      </c>
      <c r="KV38">
        <v>0</v>
      </c>
      <c r="KW38">
        <v>0</v>
      </c>
      <c r="KX38">
        <v>0</v>
      </c>
      <c r="KY38">
        <v>0</v>
      </c>
      <c r="KZ38">
        <v>0</v>
      </c>
      <c r="LA38">
        <v>14</v>
      </c>
      <c r="LB38">
        <v>2</v>
      </c>
      <c r="LC38">
        <v>1</v>
      </c>
      <c r="LD38">
        <v>1</v>
      </c>
      <c r="LE38">
        <v>0</v>
      </c>
      <c r="LF38">
        <v>0</v>
      </c>
      <c r="LG38">
        <v>0</v>
      </c>
      <c r="LH38">
        <v>1</v>
      </c>
      <c r="LI38">
        <v>0</v>
      </c>
      <c r="LJ38">
        <v>0</v>
      </c>
      <c r="LK38">
        <v>0</v>
      </c>
      <c r="LL38">
        <v>1</v>
      </c>
      <c r="LM38">
        <v>0</v>
      </c>
      <c r="LN38">
        <v>0</v>
      </c>
      <c r="LO38">
        <v>0</v>
      </c>
      <c r="LP38">
        <v>1</v>
      </c>
      <c r="LQ38">
        <v>0</v>
      </c>
      <c r="LR38">
        <v>1</v>
      </c>
    </row>
    <row r="39" spans="1:330">
      <c r="A39" t="s">
        <v>1378</v>
      </c>
      <c r="B39" s="1">
        <v>44196</v>
      </c>
      <c r="C39" s="1">
        <v>44197</v>
      </c>
      <c r="D39">
        <v>1</v>
      </c>
      <c r="E39">
        <v>1</v>
      </c>
      <c r="F39">
        <v>1</v>
      </c>
      <c r="G39">
        <v>0</v>
      </c>
      <c r="H39">
        <v>0</v>
      </c>
      <c r="I39">
        <v>1</v>
      </c>
      <c r="J39">
        <v>0</v>
      </c>
      <c r="K39">
        <v>1</v>
      </c>
      <c r="L39">
        <v>1</v>
      </c>
      <c r="M39">
        <v>0</v>
      </c>
      <c r="N39">
        <v>0</v>
      </c>
      <c r="O39">
        <v>1</v>
      </c>
      <c r="P39">
        <v>0</v>
      </c>
      <c r="Q39">
        <v>0</v>
      </c>
      <c r="R39">
        <v>0</v>
      </c>
      <c r="S39">
        <v>1</v>
      </c>
      <c r="T39">
        <v>0</v>
      </c>
      <c r="U39">
        <v>0</v>
      </c>
      <c r="V39">
        <v>0</v>
      </c>
      <c r="W39">
        <v>0</v>
      </c>
      <c r="X39">
        <v>1</v>
      </c>
      <c r="Y39">
        <v>0</v>
      </c>
      <c r="Z39">
        <v>1</v>
      </c>
      <c r="AA39">
        <v>1</v>
      </c>
      <c r="AB39">
        <v>0</v>
      </c>
      <c r="AC39">
        <v>1</v>
      </c>
      <c r="AD39">
        <v>1</v>
      </c>
      <c r="AE39">
        <v>0</v>
      </c>
      <c r="AF39">
        <v>0</v>
      </c>
      <c r="AG39">
        <v>0</v>
      </c>
      <c r="AH39">
        <v>0</v>
      </c>
      <c r="AI39">
        <v>0</v>
      </c>
      <c r="AJ39">
        <v>0</v>
      </c>
      <c r="AK39">
        <v>0</v>
      </c>
      <c r="AL39">
        <v>0</v>
      </c>
      <c r="AM39">
        <v>0</v>
      </c>
      <c r="AN39">
        <v>0</v>
      </c>
      <c r="AO39">
        <v>0</v>
      </c>
      <c r="AP39">
        <v>0</v>
      </c>
      <c r="AQ39">
        <v>0</v>
      </c>
      <c r="AR39">
        <v>1</v>
      </c>
      <c r="AS39">
        <v>0</v>
      </c>
      <c r="AT39">
        <v>0</v>
      </c>
      <c r="AU39">
        <v>0</v>
      </c>
      <c r="AV39">
        <v>0</v>
      </c>
      <c r="AW39">
        <v>0</v>
      </c>
      <c r="AX39">
        <v>0</v>
      </c>
      <c r="AY39">
        <v>0</v>
      </c>
      <c r="AZ39">
        <v>0</v>
      </c>
      <c r="BA39">
        <v>0</v>
      </c>
      <c r="BB39">
        <v>1</v>
      </c>
      <c r="BC39">
        <v>0</v>
      </c>
      <c r="BD39">
        <v>0</v>
      </c>
      <c r="BE39">
        <v>1</v>
      </c>
      <c r="BF39">
        <v>0</v>
      </c>
      <c r="BG39">
        <v>2</v>
      </c>
      <c r="BH39">
        <v>1</v>
      </c>
      <c r="BI39">
        <v>1</v>
      </c>
      <c r="BJ39">
        <v>0</v>
      </c>
      <c r="BK39">
        <v>0</v>
      </c>
      <c r="BL39">
        <v>0</v>
      </c>
      <c r="BM39">
        <v>0</v>
      </c>
      <c r="BN39">
        <v>0</v>
      </c>
      <c r="BO39">
        <v>0</v>
      </c>
      <c r="BP39">
        <v>0</v>
      </c>
      <c r="BQ39">
        <v>0</v>
      </c>
      <c r="BR39">
        <v>0</v>
      </c>
      <c r="BS39">
        <v>0</v>
      </c>
      <c r="BT39">
        <v>0</v>
      </c>
      <c r="BU39">
        <v>0</v>
      </c>
      <c r="BV39">
        <v>0</v>
      </c>
      <c r="BW39">
        <v>0</v>
      </c>
      <c r="BX39">
        <v>0</v>
      </c>
      <c r="BY39">
        <v>0</v>
      </c>
      <c r="BZ39">
        <v>0</v>
      </c>
      <c r="CA39">
        <v>0</v>
      </c>
      <c r="CB39">
        <v>0</v>
      </c>
      <c r="CC39">
        <v>1</v>
      </c>
      <c r="CD39">
        <v>1</v>
      </c>
      <c r="CE39">
        <v>0</v>
      </c>
      <c r="CF39">
        <v>0</v>
      </c>
      <c r="CG39">
        <v>0</v>
      </c>
      <c r="CH39">
        <v>0</v>
      </c>
      <c r="CI39">
        <v>1</v>
      </c>
      <c r="CJ39">
        <v>1</v>
      </c>
      <c r="CK39">
        <v>0</v>
      </c>
      <c r="CL39">
        <v>0</v>
      </c>
      <c r="CM39">
        <v>0</v>
      </c>
      <c r="CN39">
        <v>0</v>
      </c>
      <c r="CO39">
        <v>1</v>
      </c>
      <c r="CP39">
        <v>0</v>
      </c>
      <c r="CQ39">
        <v>0</v>
      </c>
      <c r="CR39">
        <v>0</v>
      </c>
      <c r="CS39">
        <v>0</v>
      </c>
      <c r="CT39">
        <v>0</v>
      </c>
      <c r="CU39">
        <v>0</v>
      </c>
      <c r="CV39">
        <v>0</v>
      </c>
      <c r="CW39">
        <v>0</v>
      </c>
      <c r="CX39">
        <v>1</v>
      </c>
      <c r="CY39">
        <v>0</v>
      </c>
      <c r="CZ39">
        <v>0</v>
      </c>
      <c r="DA39">
        <v>0</v>
      </c>
      <c r="DB39">
        <v>0</v>
      </c>
      <c r="DC39">
        <v>0</v>
      </c>
      <c r="DD39">
        <v>0</v>
      </c>
      <c r="DE39">
        <v>1</v>
      </c>
      <c r="DF39">
        <v>0</v>
      </c>
      <c r="DG39">
        <v>0</v>
      </c>
      <c r="DH39">
        <v>0</v>
      </c>
      <c r="DI39">
        <v>0</v>
      </c>
      <c r="DJ39">
        <v>0</v>
      </c>
      <c r="DK39">
        <v>0</v>
      </c>
      <c r="DL39">
        <v>0</v>
      </c>
      <c r="DM39">
        <v>0</v>
      </c>
      <c r="DN39">
        <v>0</v>
      </c>
      <c r="DO39">
        <v>0</v>
      </c>
      <c r="DP39">
        <v>0</v>
      </c>
      <c r="DQ39">
        <v>0</v>
      </c>
      <c r="DR39">
        <v>0</v>
      </c>
      <c r="DS39">
        <v>0</v>
      </c>
      <c r="DT39">
        <v>0</v>
      </c>
      <c r="DU39">
        <v>0</v>
      </c>
      <c r="DV39">
        <v>0</v>
      </c>
      <c r="DW39">
        <v>0</v>
      </c>
      <c r="DX39">
        <v>1</v>
      </c>
      <c r="DY39">
        <v>1</v>
      </c>
      <c r="DZ39">
        <v>1</v>
      </c>
      <c r="EA39">
        <v>0</v>
      </c>
      <c r="EB39">
        <v>0</v>
      </c>
      <c r="EC39">
        <v>0</v>
      </c>
      <c r="ED39">
        <v>0</v>
      </c>
      <c r="EE39">
        <v>1</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1</v>
      </c>
      <c r="FB39">
        <v>0</v>
      </c>
      <c r="FC39">
        <v>0</v>
      </c>
      <c r="FD39">
        <v>1</v>
      </c>
      <c r="FE39">
        <v>0</v>
      </c>
      <c r="FF39">
        <v>0</v>
      </c>
      <c r="FG39">
        <v>0</v>
      </c>
      <c r="FH39">
        <v>0</v>
      </c>
      <c r="FI39">
        <v>0</v>
      </c>
      <c r="FJ39">
        <v>0</v>
      </c>
      <c r="FK39">
        <v>0</v>
      </c>
      <c r="FL39">
        <v>0</v>
      </c>
      <c r="FM39">
        <v>0</v>
      </c>
      <c r="FN39">
        <v>0</v>
      </c>
      <c r="FO39">
        <v>0</v>
      </c>
      <c r="FP39">
        <v>0</v>
      </c>
      <c r="FQ39">
        <v>1</v>
      </c>
      <c r="FR39">
        <v>0</v>
      </c>
      <c r="FS39">
        <v>0</v>
      </c>
      <c r="FT39">
        <v>0</v>
      </c>
      <c r="FU39">
        <v>0</v>
      </c>
      <c r="FV39">
        <v>0</v>
      </c>
      <c r="FW39">
        <v>0</v>
      </c>
      <c r="FX39">
        <v>0</v>
      </c>
      <c r="FY39">
        <v>0</v>
      </c>
      <c r="FZ39">
        <v>0</v>
      </c>
      <c r="GA39">
        <v>0</v>
      </c>
      <c r="GB39">
        <v>0</v>
      </c>
      <c r="GC39">
        <v>0</v>
      </c>
      <c r="GD39">
        <v>0</v>
      </c>
      <c r="GE39">
        <v>0</v>
      </c>
      <c r="GF39">
        <v>0</v>
      </c>
      <c r="GG39">
        <v>0</v>
      </c>
      <c r="GH39">
        <v>1</v>
      </c>
      <c r="GI39">
        <v>0</v>
      </c>
      <c r="GJ39">
        <v>0</v>
      </c>
      <c r="GK39">
        <v>1</v>
      </c>
      <c r="GL39">
        <v>0</v>
      </c>
      <c r="GM39">
        <v>0</v>
      </c>
      <c r="GN39">
        <v>0</v>
      </c>
      <c r="GO39">
        <v>0</v>
      </c>
      <c r="GP39">
        <v>0</v>
      </c>
      <c r="GQ39">
        <v>0</v>
      </c>
      <c r="GR39">
        <v>0</v>
      </c>
      <c r="GS39">
        <v>0</v>
      </c>
      <c r="GT39">
        <v>0</v>
      </c>
      <c r="GU39">
        <v>1</v>
      </c>
      <c r="GV39">
        <v>0</v>
      </c>
      <c r="GW39">
        <v>0</v>
      </c>
      <c r="GX39">
        <v>0</v>
      </c>
      <c r="GY39">
        <v>0</v>
      </c>
      <c r="GZ39">
        <v>0</v>
      </c>
      <c r="HA39">
        <v>0</v>
      </c>
      <c r="HB39">
        <v>0</v>
      </c>
      <c r="HC39" t="s">
        <v>2300</v>
      </c>
      <c r="HD39" t="s">
        <v>2300</v>
      </c>
      <c r="HE39">
        <v>1</v>
      </c>
      <c r="HF39">
        <v>0</v>
      </c>
      <c r="HG39">
        <v>0</v>
      </c>
      <c r="HH39">
        <v>0</v>
      </c>
      <c r="HI39">
        <v>0</v>
      </c>
      <c r="HJ39">
        <v>0</v>
      </c>
      <c r="HK39">
        <v>0</v>
      </c>
      <c r="HL39">
        <v>0</v>
      </c>
      <c r="HM39">
        <v>0</v>
      </c>
      <c r="HN39">
        <v>0</v>
      </c>
      <c r="HO39">
        <v>0</v>
      </c>
      <c r="HP39">
        <v>0</v>
      </c>
      <c r="HQ39">
        <v>1</v>
      </c>
      <c r="HR39">
        <v>0</v>
      </c>
      <c r="HS39">
        <v>0</v>
      </c>
      <c r="HT39">
        <v>0</v>
      </c>
      <c r="HU39">
        <v>0</v>
      </c>
      <c r="HV39">
        <v>0</v>
      </c>
      <c r="HW39">
        <v>0</v>
      </c>
      <c r="HX39">
        <v>0</v>
      </c>
      <c r="HY39">
        <v>0</v>
      </c>
      <c r="HZ39">
        <v>1</v>
      </c>
      <c r="IA39">
        <v>0</v>
      </c>
      <c r="IB39">
        <v>0</v>
      </c>
      <c r="IC39">
        <v>1</v>
      </c>
      <c r="ID39">
        <v>0</v>
      </c>
      <c r="IE39">
        <v>1</v>
      </c>
      <c r="IF39">
        <v>0</v>
      </c>
      <c r="IG39">
        <v>0</v>
      </c>
      <c r="IH39">
        <v>0</v>
      </c>
      <c r="II39">
        <v>0</v>
      </c>
      <c r="IJ39">
        <v>0</v>
      </c>
      <c r="IK39">
        <v>0</v>
      </c>
      <c r="IL39">
        <v>0</v>
      </c>
      <c r="IM39">
        <v>0</v>
      </c>
      <c r="IN39">
        <v>0</v>
      </c>
      <c r="IO39">
        <v>1</v>
      </c>
      <c r="IP39">
        <v>0</v>
      </c>
      <c r="IQ39">
        <v>0</v>
      </c>
      <c r="IR39">
        <v>0</v>
      </c>
      <c r="IS39">
        <v>0</v>
      </c>
      <c r="IT39">
        <v>1</v>
      </c>
      <c r="IU39">
        <v>0</v>
      </c>
      <c r="IV39">
        <v>0</v>
      </c>
      <c r="IW39">
        <v>0</v>
      </c>
      <c r="IX39">
        <v>0</v>
      </c>
      <c r="IY39">
        <v>0</v>
      </c>
      <c r="IZ39">
        <v>0</v>
      </c>
      <c r="JA39">
        <v>0</v>
      </c>
      <c r="JB39">
        <v>1</v>
      </c>
      <c r="JC39">
        <v>4</v>
      </c>
      <c r="JD39">
        <v>1</v>
      </c>
      <c r="JE39">
        <v>0</v>
      </c>
      <c r="JF39">
        <v>0</v>
      </c>
      <c r="JG39">
        <v>1</v>
      </c>
      <c r="JH39">
        <v>0</v>
      </c>
      <c r="JI39">
        <v>1</v>
      </c>
      <c r="JJ39">
        <v>1</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8</v>
      </c>
      <c r="KG39">
        <v>0</v>
      </c>
      <c r="KH39">
        <v>0</v>
      </c>
      <c r="KI39">
        <v>0</v>
      </c>
      <c r="KJ39">
        <v>0</v>
      </c>
      <c r="KK39">
        <v>0</v>
      </c>
      <c r="KL39">
        <v>0</v>
      </c>
      <c r="KM39">
        <v>0</v>
      </c>
      <c r="KN39">
        <v>0</v>
      </c>
      <c r="KO39">
        <v>0</v>
      </c>
      <c r="KP39">
        <v>1</v>
      </c>
      <c r="KQ39">
        <v>11</v>
      </c>
      <c r="KR39">
        <v>0</v>
      </c>
      <c r="KS39">
        <v>1</v>
      </c>
      <c r="KT39">
        <v>0</v>
      </c>
      <c r="KU39">
        <v>0</v>
      </c>
      <c r="KV39">
        <v>0</v>
      </c>
      <c r="KW39">
        <v>0</v>
      </c>
      <c r="KX39">
        <v>0</v>
      </c>
      <c r="KY39">
        <v>0</v>
      </c>
      <c r="KZ39">
        <v>3</v>
      </c>
      <c r="LA39">
        <v>3</v>
      </c>
      <c r="LB39">
        <v>2</v>
      </c>
      <c r="LC39">
        <v>0</v>
      </c>
      <c r="LD39" t="s">
        <v>2300</v>
      </c>
      <c r="LE39" t="s">
        <v>2300</v>
      </c>
      <c r="LF39" t="s">
        <v>2300</v>
      </c>
      <c r="LG39" t="s">
        <v>2300</v>
      </c>
      <c r="LH39" t="s">
        <v>2300</v>
      </c>
      <c r="LI39" t="s">
        <v>2300</v>
      </c>
      <c r="LJ39" t="s">
        <v>2300</v>
      </c>
      <c r="LK39" t="s">
        <v>2300</v>
      </c>
      <c r="LL39" t="s">
        <v>2300</v>
      </c>
      <c r="LM39" t="s">
        <v>2300</v>
      </c>
      <c r="LN39" t="s">
        <v>2300</v>
      </c>
      <c r="LO39" t="s">
        <v>2300</v>
      </c>
      <c r="LP39" t="s">
        <v>2300</v>
      </c>
      <c r="LQ39" t="s">
        <v>2300</v>
      </c>
      <c r="LR39" t="s">
        <v>2300</v>
      </c>
    </row>
    <row r="40" spans="1:330">
      <c r="A40" t="s">
        <v>1417</v>
      </c>
      <c r="B40" s="1">
        <v>43943</v>
      </c>
      <c r="C40" s="1">
        <v>44197</v>
      </c>
      <c r="D40">
        <v>1</v>
      </c>
      <c r="E40">
        <v>0</v>
      </c>
      <c r="F40" t="s">
        <v>2300</v>
      </c>
      <c r="G40" t="s">
        <v>2300</v>
      </c>
      <c r="H40" t="s">
        <v>2300</v>
      </c>
      <c r="I40" t="s">
        <v>2300</v>
      </c>
      <c r="J40" t="s">
        <v>2300</v>
      </c>
      <c r="K40" t="s">
        <v>2300</v>
      </c>
      <c r="L40">
        <v>0</v>
      </c>
      <c r="M40" t="s">
        <v>2300</v>
      </c>
      <c r="N40" t="s">
        <v>2300</v>
      </c>
      <c r="O40" t="s">
        <v>2300</v>
      </c>
      <c r="P40" t="s">
        <v>2300</v>
      </c>
      <c r="Q40" t="s">
        <v>2300</v>
      </c>
      <c r="R40" t="s">
        <v>2300</v>
      </c>
      <c r="S40" t="s">
        <v>2300</v>
      </c>
      <c r="T40" t="s">
        <v>2300</v>
      </c>
      <c r="U40" t="s">
        <v>2300</v>
      </c>
      <c r="V40" t="s">
        <v>2300</v>
      </c>
      <c r="W40" t="s">
        <v>2300</v>
      </c>
      <c r="X40">
        <v>1</v>
      </c>
      <c r="Y40">
        <v>0</v>
      </c>
      <c r="Z40">
        <v>1</v>
      </c>
      <c r="AA40">
        <v>0</v>
      </c>
      <c r="AB40">
        <v>1</v>
      </c>
      <c r="AC40">
        <v>0</v>
      </c>
      <c r="AD40">
        <v>1</v>
      </c>
      <c r="AE40">
        <v>0</v>
      </c>
      <c r="AF40">
        <v>0</v>
      </c>
      <c r="AG40">
        <v>1</v>
      </c>
      <c r="AH40">
        <v>0</v>
      </c>
      <c r="AI40">
        <v>0</v>
      </c>
      <c r="AJ40">
        <v>0</v>
      </c>
      <c r="AK40">
        <v>0</v>
      </c>
      <c r="AL40">
        <v>0</v>
      </c>
      <c r="AM40">
        <v>0</v>
      </c>
      <c r="AN40">
        <v>0</v>
      </c>
      <c r="AO40">
        <v>0</v>
      </c>
      <c r="AP40">
        <v>0</v>
      </c>
      <c r="AQ40">
        <v>0</v>
      </c>
      <c r="AR40">
        <v>0</v>
      </c>
      <c r="AS40">
        <v>0</v>
      </c>
      <c r="AT40">
        <v>0</v>
      </c>
      <c r="AU40">
        <v>0</v>
      </c>
      <c r="AV40">
        <v>0</v>
      </c>
      <c r="AW40">
        <v>0</v>
      </c>
      <c r="AX40">
        <v>0</v>
      </c>
      <c r="AY40">
        <v>0</v>
      </c>
      <c r="AZ40">
        <v>1</v>
      </c>
      <c r="BA40">
        <v>0</v>
      </c>
      <c r="BB40">
        <v>0</v>
      </c>
      <c r="BC40">
        <v>0</v>
      </c>
      <c r="BD40">
        <v>0</v>
      </c>
      <c r="BE40">
        <v>0</v>
      </c>
      <c r="BF40">
        <v>1</v>
      </c>
      <c r="BG40">
        <v>2</v>
      </c>
      <c r="BH40">
        <v>1</v>
      </c>
      <c r="BI40">
        <v>1</v>
      </c>
      <c r="BJ40">
        <v>1</v>
      </c>
      <c r="BK40">
        <v>1</v>
      </c>
      <c r="BL40">
        <v>1</v>
      </c>
      <c r="BM40">
        <v>0</v>
      </c>
      <c r="BN40">
        <v>0</v>
      </c>
      <c r="BO40">
        <v>0</v>
      </c>
      <c r="BP40">
        <v>0</v>
      </c>
      <c r="BQ40">
        <v>0</v>
      </c>
      <c r="BR40">
        <v>0</v>
      </c>
      <c r="BS40">
        <v>0</v>
      </c>
      <c r="BT40">
        <v>0</v>
      </c>
      <c r="BU40">
        <v>0</v>
      </c>
      <c r="BV40">
        <v>0</v>
      </c>
      <c r="BW40">
        <v>0</v>
      </c>
      <c r="BX40">
        <v>0</v>
      </c>
      <c r="BY40">
        <v>0</v>
      </c>
      <c r="BZ40">
        <v>0</v>
      </c>
      <c r="CA40">
        <v>0</v>
      </c>
      <c r="CB40">
        <v>0</v>
      </c>
      <c r="CC40">
        <v>1</v>
      </c>
      <c r="CD40">
        <v>0</v>
      </c>
      <c r="CE40">
        <v>0</v>
      </c>
      <c r="CF40">
        <v>0</v>
      </c>
      <c r="CG40">
        <v>0</v>
      </c>
      <c r="CH40">
        <v>1</v>
      </c>
      <c r="CI40">
        <v>1</v>
      </c>
      <c r="CJ40">
        <v>1</v>
      </c>
      <c r="CK40">
        <v>0</v>
      </c>
      <c r="CL40">
        <v>1</v>
      </c>
      <c r="CM40">
        <v>0</v>
      </c>
      <c r="CN40">
        <v>0</v>
      </c>
      <c r="CO40">
        <v>0</v>
      </c>
      <c r="CP40">
        <v>0</v>
      </c>
      <c r="CQ40">
        <v>0</v>
      </c>
      <c r="CR40">
        <v>0</v>
      </c>
      <c r="CS40">
        <v>0</v>
      </c>
      <c r="CT40">
        <v>0</v>
      </c>
      <c r="CU40">
        <v>0</v>
      </c>
      <c r="CV40">
        <v>1</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1</v>
      </c>
      <c r="DY40">
        <v>2</v>
      </c>
      <c r="DZ40">
        <v>1</v>
      </c>
      <c r="EA40">
        <v>1</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1</v>
      </c>
      <c r="EX40">
        <v>0</v>
      </c>
      <c r="EY40">
        <v>0</v>
      </c>
      <c r="EZ40">
        <v>0</v>
      </c>
      <c r="FA40">
        <v>0</v>
      </c>
      <c r="FB40">
        <v>0</v>
      </c>
      <c r="FC40">
        <v>0</v>
      </c>
      <c r="FD40">
        <v>0</v>
      </c>
      <c r="FE40">
        <v>0</v>
      </c>
      <c r="FF40">
        <v>0</v>
      </c>
      <c r="FG40">
        <v>0</v>
      </c>
      <c r="FH40">
        <v>0</v>
      </c>
      <c r="FI40">
        <v>0</v>
      </c>
      <c r="FJ40">
        <v>0</v>
      </c>
      <c r="FK40">
        <v>0</v>
      </c>
      <c r="FL40">
        <v>0</v>
      </c>
      <c r="FM40">
        <v>0</v>
      </c>
      <c r="FN40">
        <v>0</v>
      </c>
      <c r="FO40">
        <v>0</v>
      </c>
      <c r="FP40">
        <v>0</v>
      </c>
      <c r="FQ40">
        <v>1</v>
      </c>
      <c r="FR40">
        <v>0</v>
      </c>
      <c r="FS40">
        <v>0</v>
      </c>
      <c r="FT40">
        <v>0</v>
      </c>
      <c r="FU40">
        <v>0</v>
      </c>
      <c r="FV40">
        <v>0</v>
      </c>
      <c r="FW40">
        <v>0</v>
      </c>
      <c r="FX40">
        <v>0</v>
      </c>
      <c r="FY40">
        <v>0</v>
      </c>
      <c r="FZ40">
        <v>0</v>
      </c>
      <c r="GA40">
        <v>1</v>
      </c>
      <c r="GB40">
        <v>1</v>
      </c>
      <c r="GC40">
        <v>0</v>
      </c>
      <c r="GD40">
        <v>0</v>
      </c>
      <c r="GE40">
        <v>0</v>
      </c>
      <c r="GF40">
        <v>0</v>
      </c>
      <c r="GG40">
        <v>0</v>
      </c>
      <c r="GH40">
        <v>0</v>
      </c>
      <c r="GI40">
        <v>0</v>
      </c>
      <c r="GJ40">
        <v>1</v>
      </c>
      <c r="GK40">
        <v>0</v>
      </c>
      <c r="GL40">
        <v>0</v>
      </c>
      <c r="GM40">
        <v>0</v>
      </c>
      <c r="GN40">
        <v>0</v>
      </c>
      <c r="GO40">
        <v>0</v>
      </c>
      <c r="GP40">
        <v>0</v>
      </c>
      <c r="GQ40">
        <v>0</v>
      </c>
      <c r="GR40">
        <v>0</v>
      </c>
      <c r="GS40">
        <v>0</v>
      </c>
      <c r="GT40">
        <v>0</v>
      </c>
      <c r="GU40">
        <v>1</v>
      </c>
      <c r="GV40">
        <v>0</v>
      </c>
      <c r="GW40">
        <v>0</v>
      </c>
      <c r="GX40">
        <v>0</v>
      </c>
      <c r="GY40">
        <v>0</v>
      </c>
      <c r="GZ40">
        <v>0</v>
      </c>
      <c r="HA40">
        <v>0</v>
      </c>
      <c r="HB40">
        <v>0</v>
      </c>
      <c r="HC40" t="s">
        <v>2300</v>
      </c>
      <c r="HD40" t="s">
        <v>2300</v>
      </c>
      <c r="HE40">
        <v>0</v>
      </c>
      <c r="HF40">
        <v>1</v>
      </c>
      <c r="HG40">
        <v>0</v>
      </c>
      <c r="HH40">
        <v>0</v>
      </c>
      <c r="HI40">
        <v>0</v>
      </c>
      <c r="HJ40">
        <v>0</v>
      </c>
      <c r="HK40">
        <v>0</v>
      </c>
      <c r="HL40">
        <v>0</v>
      </c>
      <c r="HM40">
        <v>0</v>
      </c>
      <c r="HN40">
        <v>0</v>
      </c>
      <c r="HO40">
        <v>0</v>
      </c>
      <c r="HP40">
        <v>0</v>
      </c>
      <c r="HQ40">
        <v>0</v>
      </c>
      <c r="HR40">
        <v>0</v>
      </c>
      <c r="HS40">
        <v>0</v>
      </c>
      <c r="HT40">
        <v>0</v>
      </c>
      <c r="HU40">
        <v>0</v>
      </c>
      <c r="HV40">
        <v>0</v>
      </c>
      <c r="HW40">
        <v>0</v>
      </c>
      <c r="HX40">
        <v>1</v>
      </c>
      <c r="HY40">
        <v>0</v>
      </c>
      <c r="HZ40">
        <v>0</v>
      </c>
      <c r="IA40">
        <v>0</v>
      </c>
      <c r="IB40">
        <v>1</v>
      </c>
      <c r="IC40">
        <v>0</v>
      </c>
      <c r="ID40" t="s">
        <v>2300</v>
      </c>
      <c r="IE40" t="s">
        <v>2300</v>
      </c>
      <c r="IF40" t="s">
        <v>2300</v>
      </c>
      <c r="IG40" t="s">
        <v>2300</v>
      </c>
      <c r="IH40" t="s">
        <v>2300</v>
      </c>
      <c r="II40" t="s">
        <v>2300</v>
      </c>
      <c r="IJ40" t="s">
        <v>2300</v>
      </c>
      <c r="IK40" t="s">
        <v>2300</v>
      </c>
      <c r="IL40" t="s">
        <v>2300</v>
      </c>
      <c r="IM40" t="s">
        <v>2300</v>
      </c>
      <c r="IN40" t="s">
        <v>2300</v>
      </c>
      <c r="IO40" t="s">
        <v>2300</v>
      </c>
      <c r="IP40" t="s">
        <v>2300</v>
      </c>
      <c r="IQ40" t="s">
        <v>2300</v>
      </c>
      <c r="IR40" t="s">
        <v>2300</v>
      </c>
      <c r="IS40">
        <v>0</v>
      </c>
      <c r="IT40">
        <v>0</v>
      </c>
      <c r="IU40">
        <v>1</v>
      </c>
      <c r="IV40">
        <v>0</v>
      </c>
      <c r="IW40">
        <v>0</v>
      </c>
      <c r="IX40">
        <v>0</v>
      </c>
      <c r="IY40">
        <v>0</v>
      </c>
      <c r="IZ40">
        <v>0</v>
      </c>
      <c r="JA40">
        <v>1</v>
      </c>
      <c r="JB40">
        <v>0</v>
      </c>
      <c r="JC40">
        <v>10</v>
      </c>
      <c r="JD40">
        <v>0</v>
      </c>
      <c r="JE40">
        <v>0</v>
      </c>
      <c r="JF40">
        <v>1</v>
      </c>
      <c r="JG40">
        <v>0</v>
      </c>
      <c r="JH40" t="s">
        <v>2300</v>
      </c>
      <c r="JI40" t="s">
        <v>2300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1</v>
      </c>
      <c r="KF40">
        <v>0</v>
      </c>
      <c r="KG40">
        <v>0</v>
      </c>
      <c r="KH40">
        <v>0</v>
      </c>
      <c r="KI40">
        <v>0</v>
      </c>
      <c r="KJ40">
        <v>0</v>
      </c>
      <c r="KK40">
        <v>0</v>
      </c>
      <c r="KL40">
        <v>0</v>
      </c>
      <c r="KM40">
        <v>0</v>
      </c>
      <c r="KN40">
        <v>1</v>
      </c>
      <c r="KO40">
        <v>0</v>
      </c>
      <c r="KP40">
        <v>0</v>
      </c>
      <c r="KQ40">
        <v>10</v>
      </c>
      <c r="KR40">
        <v>0</v>
      </c>
      <c r="KS40">
        <v>0</v>
      </c>
      <c r="KT40">
        <v>0</v>
      </c>
      <c r="KU40">
        <v>0</v>
      </c>
      <c r="KV40">
        <v>0</v>
      </c>
      <c r="KW40">
        <v>0</v>
      </c>
      <c r="KX40">
        <v>0</v>
      </c>
      <c r="KY40">
        <v>1</v>
      </c>
      <c r="KZ40">
        <v>3</v>
      </c>
      <c r="LA40">
        <v>8</v>
      </c>
      <c r="LB40">
        <v>2</v>
      </c>
      <c r="LC40">
        <v>0</v>
      </c>
      <c r="LD40" t="s">
        <v>2300</v>
      </c>
      <c r="LE40" t="s">
        <v>2300</v>
      </c>
      <c r="LF40" t="s">
        <v>2300</v>
      </c>
      <c r="LG40" t="s">
        <v>2300</v>
      </c>
      <c r="LH40" t="s">
        <v>2300</v>
      </c>
      <c r="LI40" t="s">
        <v>2300</v>
      </c>
      <c r="LJ40" t="s">
        <v>2300</v>
      </c>
      <c r="LK40" t="s">
        <v>2300</v>
      </c>
      <c r="LL40" t="s">
        <v>2300</v>
      </c>
      <c r="LM40" t="s">
        <v>2300</v>
      </c>
      <c r="LN40" t="s">
        <v>2300</v>
      </c>
      <c r="LO40" t="s">
        <v>2300</v>
      </c>
      <c r="LP40" t="s">
        <v>2300</v>
      </c>
      <c r="LQ40" t="s">
        <v>2300</v>
      </c>
      <c r="LR40" t="s">
        <v>2300</v>
      </c>
    </row>
    <row r="41" spans="1:330">
      <c r="A41" t="s">
        <v>1429</v>
      </c>
      <c r="B41" s="1">
        <v>43474</v>
      </c>
      <c r="C41" s="1">
        <v>44197</v>
      </c>
      <c r="D41">
        <v>1</v>
      </c>
      <c r="E41">
        <v>0</v>
      </c>
      <c r="F41" t="s">
        <v>2300</v>
      </c>
      <c r="G41" t="s">
        <v>2300</v>
      </c>
      <c r="H41" t="s">
        <v>2300</v>
      </c>
      <c r="I41" t="s">
        <v>2300</v>
      </c>
      <c r="J41" t="s">
        <v>2300</v>
      </c>
      <c r="K41" t="s">
        <v>2300</v>
      </c>
      <c r="L41">
        <v>0</v>
      </c>
      <c r="M41" t="s">
        <v>2300</v>
      </c>
      <c r="N41" t="s">
        <v>2300</v>
      </c>
      <c r="O41" t="s">
        <v>2300</v>
      </c>
      <c r="P41" t="s">
        <v>2300</v>
      </c>
      <c r="Q41" t="s">
        <v>2300</v>
      </c>
      <c r="R41" t="s">
        <v>2300</v>
      </c>
      <c r="S41" t="s">
        <v>2300</v>
      </c>
      <c r="T41" t="s">
        <v>2300</v>
      </c>
      <c r="U41" t="s">
        <v>2300</v>
      </c>
      <c r="V41" t="s">
        <v>2300</v>
      </c>
      <c r="W41" t="s">
        <v>2300</v>
      </c>
      <c r="X41">
        <v>1</v>
      </c>
      <c r="Y41">
        <v>0</v>
      </c>
      <c r="Z41">
        <v>1</v>
      </c>
      <c r="AA41">
        <v>0</v>
      </c>
      <c r="AB41">
        <v>0</v>
      </c>
      <c r="AC41">
        <v>0</v>
      </c>
      <c r="AD41">
        <v>1</v>
      </c>
      <c r="AE41">
        <v>0</v>
      </c>
      <c r="AF41">
        <v>0</v>
      </c>
      <c r="AG41">
        <v>0</v>
      </c>
      <c r="AH41">
        <v>0</v>
      </c>
      <c r="AI41">
        <v>0</v>
      </c>
      <c r="AJ41">
        <v>0</v>
      </c>
      <c r="AK41">
        <v>0</v>
      </c>
      <c r="AL41">
        <v>0</v>
      </c>
      <c r="AM41">
        <v>0</v>
      </c>
      <c r="AN41">
        <v>0</v>
      </c>
      <c r="AO41">
        <v>0</v>
      </c>
      <c r="AP41">
        <v>0</v>
      </c>
      <c r="AQ41">
        <v>0</v>
      </c>
      <c r="AR41">
        <v>1</v>
      </c>
      <c r="AS41">
        <v>0</v>
      </c>
      <c r="AT41">
        <v>1</v>
      </c>
      <c r="AU41">
        <v>0</v>
      </c>
      <c r="AV41">
        <v>0</v>
      </c>
      <c r="AW41">
        <v>0</v>
      </c>
      <c r="AX41">
        <v>0</v>
      </c>
      <c r="AY41">
        <v>0</v>
      </c>
      <c r="AZ41">
        <v>0</v>
      </c>
      <c r="BA41">
        <v>0</v>
      </c>
      <c r="BB41">
        <v>0</v>
      </c>
      <c r="BC41">
        <v>0</v>
      </c>
      <c r="BD41">
        <v>0</v>
      </c>
      <c r="BE41">
        <v>0</v>
      </c>
      <c r="BF41">
        <v>1</v>
      </c>
      <c r="BG41">
        <v>2</v>
      </c>
      <c r="BH41">
        <v>1</v>
      </c>
      <c r="BI41">
        <v>0</v>
      </c>
      <c r="BJ41">
        <v>0</v>
      </c>
      <c r="BK41">
        <v>0</v>
      </c>
      <c r="BL41">
        <v>1</v>
      </c>
      <c r="BM41">
        <v>0</v>
      </c>
      <c r="BN41">
        <v>0</v>
      </c>
      <c r="BO41">
        <v>0</v>
      </c>
      <c r="BP41">
        <v>0</v>
      </c>
      <c r="BQ41">
        <v>0</v>
      </c>
      <c r="BR41">
        <v>0</v>
      </c>
      <c r="BS41">
        <v>0</v>
      </c>
      <c r="BT41">
        <v>0</v>
      </c>
      <c r="BU41">
        <v>0</v>
      </c>
      <c r="BV41">
        <v>0</v>
      </c>
      <c r="BW41">
        <v>0</v>
      </c>
      <c r="BX41">
        <v>0</v>
      </c>
      <c r="BY41">
        <v>0</v>
      </c>
      <c r="BZ41">
        <v>0</v>
      </c>
      <c r="CA41">
        <v>0</v>
      </c>
      <c r="CB41">
        <v>0</v>
      </c>
      <c r="CC41">
        <v>1</v>
      </c>
      <c r="CD41">
        <v>0</v>
      </c>
      <c r="CE41">
        <v>0</v>
      </c>
      <c r="CF41">
        <v>0</v>
      </c>
      <c r="CG41">
        <v>0</v>
      </c>
      <c r="CH41">
        <v>1</v>
      </c>
      <c r="CI41">
        <v>1</v>
      </c>
      <c r="CJ41">
        <v>1</v>
      </c>
      <c r="CK41">
        <v>0</v>
      </c>
      <c r="CL41">
        <v>1</v>
      </c>
      <c r="CM41">
        <v>0</v>
      </c>
      <c r="CN41">
        <v>0</v>
      </c>
      <c r="CO41">
        <v>0</v>
      </c>
      <c r="CP41">
        <v>0</v>
      </c>
      <c r="CQ41">
        <v>0</v>
      </c>
      <c r="CR41">
        <v>0</v>
      </c>
      <c r="CS41">
        <v>0</v>
      </c>
      <c r="CT41">
        <v>0</v>
      </c>
      <c r="CU41">
        <v>0</v>
      </c>
      <c r="CV41">
        <v>0</v>
      </c>
      <c r="CW41">
        <v>0</v>
      </c>
      <c r="CX41">
        <v>0</v>
      </c>
      <c r="CY41">
        <v>0</v>
      </c>
      <c r="CZ41">
        <v>0</v>
      </c>
      <c r="DA41">
        <v>1</v>
      </c>
      <c r="DB41">
        <v>0</v>
      </c>
      <c r="DC41">
        <v>0</v>
      </c>
      <c r="DD41">
        <v>0</v>
      </c>
      <c r="DE41">
        <v>0</v>
      </c>
      <c r="DF41">
        <v>0</v>
      </c>
      <c r="DG41">
        <v>1</v>
      </c>
      <c r="DH41">
        <v>0</v>
      </c>
      <c r="DI41">
        <v>0</v>
      </c>
      <c r="DJ41">
        <v>0</v>
      </c>
      <c r="DK41">
        <v>0</v>
      </c>
      <c r="DL41">
        <v>0</v>
      </c>
      <c r="DM41">
        <v>0</v>
      </c>
      <c r="DN41">
        <v>0</v>
      </c>
      <c r="DO41">
        <v>0</v>
      </c>
      <c r="DP41">
        <v>0</v>
      </c>
      <c r="DQ41">
        <v>1</v>
      </c>
      <c r="DR41">
        <v>1</v>
      </c>
      <c r="DS41">
        <v>1</v>
      </c>
      <c r="DT41">
        <v>0</v>
      </c>
      <c r="DU41">
        <v>0</v>
      </c>
      <c r="DV41">
        <v>0</v>
      </c>
      <c r="DW41">
        <v>0</v>
      </c>
      <c r="DX41">
        <v>0</v>
      </c>
      <c r="DY41">
        <v>2</v>
      </c>
      <c r="DZ41">
        <v>1</v>
      </c>
      <c r="EA41">
        <v>1</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1</v>
      </c>
      <c r="FN41">
        <v>0</v>
      </c>
      <c r="FO41">
        <v>0</v>
      </c>
      <c r="FP41">
        <v>0</v>
      </c>
      <c r="FQ41">
        <v>0</v>
      </c>
      <c r="FR41">
        <v>0</v>
      </c>
      <c r="FS41">
        <v>0</v>
      </c>
      <c r="FT41">
        <v>0</v>
      </c>
      <c r="FU41">
        <v>1</v>
      </c>
      <c r="FV41">
        <v>0</v>
      </c>
      <c r="FW41">
        <v>0</v>
      </c>
      <c r="FX41">
        <v>0</v>
      </c>
      <c r="FY41">
        <v>0</v>
      </c>
      <c r="FZ41">
        <v>0</v>
      </c>
      <c r="GA41">
        <v>1</v>
      </c>
      <c r="GB41">
        <v>0</v>
      </c>
      <c r="GC41">
        <v>0</v>
      </c>
      <c r="GD41">
        <v>0</v>
      </c>
      <c r="GE41">
        <v>0</v>
      </c>
      <c r="GF41">
        <v>0</v>
      </c>
      <c r="GG41">
        <v>0</v>
      </c>
      <c r="GH41">
        <v>0</v>
      </c>
      <c r="GI41">
        <v>0</v>
      </c>
      <c r="GJ41">
        <v>1</v>
      </c>
      <c r="GK41">
        <v>0</v>
      </c>
      <c r="GL41">
        <v>0</v>
      </c>
      <c r="GM41">
        <v>0</v>
      </c>
      <c r="GN41">
        <v>0</v>
      </c>
      <c r="GO41">
        <v>0</v>
      </c>
      <c r="GP41">
        <v>0</v>
      </c>
      <c r="GQ41">
        <v>0</v>
      </c>
      <c r="GR41">
        <v>1</v>
      </c>
      <c r="GS41">
        <v>0</v>
      </c>
      <c r="GT41">
        <v>0</v>
      </c>
      <c r="GU41">
        <v>1</v>
      </c>
      <c r="GV41">
        <v>0</v>
      </c>
      <c r="GW41">
        <v>0</v>
      </c>
      <c r="GX41">
        <v>0</v>
      </c>
      <c r="GY41">
        <v>0</v>
      </c>
      <c r="GZ41">
        <v>0</v>
      </c>
      <c r="HA41">
        <v>0</v>
      </c>
      <c r="HB41">
        <v>1</v>
      </c>
      <c r="HC41">
        <v>2</v>
      </c>
      <c r="HD41" t="s">
        <v>2300</v>
      </c>
      <c r="HE41">
        <v>0</v>
      </c>
      <c r="HF41">
        <v>0</v>
      </c>
      <c r="HG41">
        <v>0</v>
      </c>
      <c r="HH41">
        <v>0</v>
      </c>
      <c r="HI41">
        <v>0</v>
      </c>
      <c r="HJ41">
        <v>0</v>
      </c>
      <c r="HK41">
        <v>0</v>
      </c>
      <c r="HL41">
        <v>0</v>
      </c>
      <c r="HM41">
        <v>0</v>
      </c>
      <c r="HN41">
        <v>1</v>
      </c>
      <c r="HO41">
        <v>1</v>
      </c>
      <c r="HP41">
        <v>1</v>
      </c>
      <c r="HQ41">
        <v>0</v>
      </c>
      <c r="HR41">
        <v>0</v>
      </c>
      <c r="HS41">
        <v>0</v>
      </c>
      <c r="HT41">
        <v>0</v>
      </c>
      <c r="HU41">
        <v>0</v>
      </c>
      <c r="HV41">
        <v>0</v>
      </c>
      <c r="HW41">
        <v>0</v>
      </c>
      <c r="HX41">
        <v>0</v>
      </c>
      <c r="HY41">
        <v>0</v>
      </c>
      <c r="HZ41">
        <v>0</v>
      </c>
      <c r="IA41">
        <v>0</v>
      </c>
      <c r="IB41">
        <v>1</v>
      </c>
      <c r="IC41">
        <v>1</v>
      </c>
      <c r="ID41">
        <v>0</v>
      </c>
      <c r="IE41">
        <v>0</v>
      </c>
      <c r="IF41">
        <v>0</v>
      </c>
      <c r="IG41">
        <v>0</v>
      </c>
      <c r="IH41">
        <v>0</v>
      </c>
      <c r="II41">
        <v>0</v>
      </c>
      <c r="IJ41">
        <v>0</v>
      </c>
      <c r="IK41">
        <v>0</v>
      </c>
      <c r="IL41">
        <v>0</v>
      </c>
      <c r="IM41">
        <v>0</v>
      </c>
      <c r="IN41">
        <v>0</v>
      </c>
      <c r="IO41">
        <v>0</v>
      </c>
      <c r="IP41">
        <v>0</v>
      </c>
      <c r="IQ41">
        <v>1</v>
      </c>
      <c r="IR41">
        <v>1</v>
      </c>
      <c r="IS41">
        <v>0</v>
      </c>
      <c r="IT41">
        <v>0</v>
      </c>
      <c r="IU41">
        <v>1</v>
      </c>
      <c r="IV41">
        <v>0</v>
      </c>
      <c r="IW41">
        <v>0</v>
      </c>
      <c r="IX41">
        <v>0</v>
      </c>
      <c r="IY41">
        <v>0</v>
      </c>
      <c r="IZ41">
        <v>0</v>
      </c>
      <c r="JA41">
        <v>1</v>
      </c>
      <c r="JB41">
        <v>0</v>
      </c>
      <c r="JC41">
        <v>8</v>
      </c>
      <c r="JD41">
        <v>1</v>
      </c>
      <c r="JE41">
        <v>0</v>
      </c>
      <c r="JF41">
        <v>0</v>
      </c>
      <c r="JG41">
        <v>1</v>
      </c>
      <c r="JH41">
        <v>1</v>
      </c>
      <c r="JI41">
        <v>1</v>
      </c>
      <c r="JJ41">
        <v>0</v>
      </c>
      <c r="JK41">
        <v>0</v>
      </c>
      <c r="JL41">
        <v>1</v>
      </c>
      <c r="JM41">
        <v>0</v>
      </c>
      <c r="JN41">
        <v>0</v>
      </c>
      <c r="JO41">
        <v>0</v>
      </c>
      <c r="JP41">
        <v>1</v>
      </c>
      <c r="JQ41">
        <v>0</v>
      </c>
      <c r="JR41">
        <v>0</v>
      </c>
      <c r="JS41">
        <v>0</v>
      </c>
      <c r="JT41">
        <v>0</v>
      </c>
      <c r="JU41">
        <v>0</v>
      </c>
      <c r="JV41">
        <v>0</v>
      </c>
      <c r="JW41">
        <v>0</v>
      </c>
      <c r="JX41">
        <v>0</v>
      </c>
      <c r="JY41">
        <v>0</v>
      </c>
      <c r="JZ41">
        <v>0</v>
      </c>
      <c r="KA41">
        <v>0</v>
      </c>
      <c r="KB41">
        <v>0</v>
      </c>
      <c r="KC41">
        <v>0</v>
      </c>
      <c r="KD41">
        <v>0</v>
      </c>
      <c r="KE41">
        <v>0</v>
      </c>
      <c r="KF41">
        <v>8</v>
      </c>
      <c r="KG41">
        <v>0</v>
      </c>
      <c r="KH41">
        <v>0</v>
      </c>
      <c r="KI41">
        <v>0</v>
      </c>
      <c r="KJ41">
        <v>0</v>
      </c>
      <c r="KK41">
        <v>0</v>
      </c>
      <c r="KL41">
        <v>0</v>
      </c>
      <c r="KM41">
        <v>0</v>
      </c>
      <c r="KN41">
        <v>0</v>
      </c>
      <c r="KO41">
        <v>0</v>
      </c>
      <c r="KP41">
        <v>1</v>
      </c>
      <c r="KQ41">
        <v>8</v>
      </c>
      <c r="KR41">
        <v>0</v>
      </c>
      <c r="KS41">
        <v>0</v>
      </c>
      <c r="KT41">
        <v>0</v>
      </c>
      <c r="KU41">
        <v>0</v>
      </c>
      <c r="KV41">
        <v>0</v>
      </c>
      <c r="KW41">
        <v>0</v>
      </c>
      <c r="KX41">
        <v>0</v>
      </c>
      <c r="KY41">
        <v>1</v>
      </c>
      <c r="KZ41">
        <v>3</v>
      </c>
      <c r="LA41">
        <v>14</v>
      </c>
      <c r="LB41">
        <v>2</v>
      </c>
      <c r="LC41">
        <v>0</v>
      </c>
      <c r="LD41" t="s">
        <v>2300</v>
      </c>
      <c r="LE41" t="s">
        <v>2300</v>
      </c>
      <c r="LF41" t="s">
        <v>2300</v>
      </c>
      <c r="LG41" t="s">
        <v>2300</v>
      </c>
      <c r="LH41" t="s">
        <v>2300</v>
      </c>
      <c r="LI41" t="s">
        <v>2300</v>
      </c>
      <c r="LJ41" t="s">
        <v>2300</v>
      </c>
      <c r="LK41" t="s">
        <v>2300</v>
      </c>
      <c r="LL41" t="s">
        <v>2300</v>
      </c>
      <c r="LM41" t="s">
        <v>2300</v>
      </c>
      <c r="LN41" t="s">
        <v>2300</v>
      </c>
      <c r="LO41" t="s">
        <v>2300</v>
      </c>
      <c r="LP41" t="s">
        <v>2300</v>
      </c>
      <c r="LQ41" t="s">
        <v>2300</v>
      </c>
      <c r="LR41" t="s">
        <v>2300</v>
      </c>
    </row>
    <row r="42" spans="1:330">
      <c r="A42" t="s">
        <v>1449</v>
      </c>
      <c r="B42" s="1">
        <v>43850</v>
      </c>
      <c r="C42" s="1">
        <v>44197</v>
      </c>
      <c r="D42">
        <v>1</v>
      </c>
      <c r="E42">
        <v>1</v>
      </c>
      <c r="F42">
        <v>1</v>
      </c>
      <c r="G42">
        <v>0</v>
      </c>
      <c r="H42">
        <v>0</v>
      </c>
      <c r="I42">
        <v>1</v>
      </c>
      <c r="J42">
        <v>0</v>
      </c>
      <c r="K42">
        <v>1</v>
      </c>
      <c r="L42">
        <v>0</v>
      </c>
      <c r="M42" t="s">
        <v>2300</v>
      </c>
      <c r="N42" t="s">
        <v>2300</v>
      </c>
      <c r="O42" t="s">
        <v>2300</v>
      </c>
      <c r="P42" t="s">
        <v>2300</v>
      </c>
      <c r="Q42" t="s">
        <v>2300</v>
      </c>
      <c r="R42" t="s">
        <v>2300</v>
      </c>
      <c r="S42" t="s">
        <v>2300</v>
      </c>
      <c r="T42" t="s">
        <v>2300</v>
      </c>
      <c r="U42" t="s">
        <v>2300</v>
      </c>
      <c r="V42" t="s">
        <v>2300</v>
      </c>
      <c r="W42" t="s">
        <v>2300</v>
      </c>
      <c r="X42">
        <v>1</v>
      </c>
      <c r="Y42">
        <v>1</v>
      </c>
      <c r="Z42">
        <v>0</v>
      </c>
      <c r="AA42">
        <v>1</v>
      </c>
      <c r="AB42">
        <v>1</v>
      </c>
      <c r="AC42">
        <v>1</v>
      </c>
      <c r="AD42">
        <v>1</v>
      </c>
      <c r="AE42">
        <v>1</v>
      </c>
      <c r="AF42">
        <v>0</v>
      </c>
      <c r="AG42">
        <v>0</v>
      </c>
      <c r="AH42">
        <v>0</v>
      </c>
      <c r="AI42">
        <v>1</v>
      </c>
      <c r="AJ42">
        <v>0</v>
      </c>
      <c r="AK42">
        <v>0</v>
      </c>
      <c r="AL42">
        <v>0</v>
      </c>
      <c r="AM42">
        <v>0</v>
      </c>
      <c r="AN42">
        <v>0</v>
      </c>
      <c r="AO42">
        <v>0</v>
      </c>
      <c r="AP42">
        <v>0</v>
      </c>
      <c r="AQ42">
        <v>0</v>
      </c>
      <c r="AR42">
        <v>0</v>
      </c>
      <c r="AS42">
        <v>0</v>
      </c>
      <c r="AT42">
        <v>0</v>
      </c>
      <c r="AU42">
        <v>0</v>
      </c>
      <c r="AV42">
        <v>1</v>
      </c>
      <c r="AW42">
        <v>1</v>
      </c>
      <c r="AX42">
        <v>0</v>
      </c>
      <c r="AY42">
        <v>0</v>
      </c>
      <c r="AZ42">
        <v>0</v>
      </c>
      <c r="BA42">
        <v>0</v>
      </c>
      <c r="BB42">
        <v>1</v>
      </c>
      <c r="BC42">
        <v>1</v>
      </c>
      <c r="BD42">
        <v>0</v>
      </c>
      <c r="BE42">
        <v>1</v>
      </c>
      <c r="BF42">
        <v>0</v>
      </c>
      <c r="BG42">
        <v>2</v>
      </c>
      <c r="BH42">
        <v>1</v>
      </c>
      <c r="BI42">
        <v>0</v>
      </c>
      <c r="BJ42">
        <v>0</v>
      </c>
      <c r="BK42">
        <v>0</v>
      </c>
      <c r="BL42">
        <v>0</v>
      </c>
      <c r="BM42">
        <v>0</v>
      </c>
      <c r="BN42">
        <v>0</v>
      </c>
      <c r="BO42">
        <v>1</v>
      </c>
      <c r="BP42">
        <v>1</v>
      </c>
      <c r="BQ42">
        <v>0</v>
      </c>
      <c r="BR42">
        <v>0</v>
      </c>
      <c r="BS42">
        <v>0</v>
      </c>
      <c r="BT42">
        <v>0</v>
      </c>
      <c r="BU42">
        <v>0</v>
      </c>
      <c r="BV42">
        <v>0</v>
      </c>
      <c r="BW42">
        <v>0</v>
      </c>
      <c r="BX42">
        <v>0</v>
      </c>
      <c r="BY42">
        <v>0</v>
      </c>
      <c r="BZ42">
        <v>0</v>
      </c>
      <c r="CA42">
        <v>0</v>
      </c>
      <c r="CB42">
        <v>0</v>
      </c>
      <c r="CC42">
        <v>1</v>
      </c>
      <c r="CD42">
        <v>0</v>
      </c>
      <c r="CE42">
        <v>0</v>
      </c>
      <c r="CF42">
        <v>0</v>
      </c>
      <c r="CG42">
        <v>0</v>
      </c>
      <c r="CH42">
        <v>1</v>
      </c>
      <c r="CI42">
        <v>1</v>
      </c>
      <c r="CJ42">
        <v>1</v>
      </c>
      <c r="CK42">
        <v>0</v>
      </c>
      <c r="CL42">
        <v>1</v>
      </c>
      <c r="CM42">
        <v>0</v>
      </c>
      <c r="CN42">
        <v>0</v>
      </c>
      <c r="CO42">
        <v>0</v>
      </c>
      <c r="CP42">
        <v>0</v>
      </c>
      <c r="CQ42">
        <v>0</v>
      </c>
      <c r="CR42">
        <v>0</v>
      </c>
      <c r="CS42">
        <v>0</v>
      </c>
      <c r="CT42">
        <v>0</v>
      </c>
      <c r="CU42">
        <v>0</v>
      </c>
      <c r="CV42">
        <v>1</v>
      </c>
      <c r="CW42">
        <v>0</v>
      </c>
      <c r="CX42">
        <v>0</v>
      </c>
      <c r="CY42">
        <v>1</v>
      </c>
      <c r="CZ42">
        <v>0</v>
      </c>
      <c r="DA42">
        <v>0</v>
      </c>
      <c r="DB42">
        <v>0</v>
      </c>
      <c r="DC42">
        <v>0</v>
      </c>
      <c r="DD42">
        <v>0</v>
      </c>
      <c r="DE42">
        <v>1</v>
      </c>
      <c r="DF42">
        <v>0</v>
      </c>
      <c r="DG42">
        <v>0</v>
      </c>
      <c r="DH42">
        <v>0</v>
      </c>
      <c r="DI42">
        <v>0</v>
      </c>
      <c r="DJ42">
        <v>0</v>
      </c>
      <c r="DK42">
        <v>0</v>
      </c>
      <c r="DL42">
        <v>0</v>
      </c>
      <c r="DM42">
        <v>0</v>
      </c>
      <c r="DN42">
        <v>0</v>
      </c>
      <c r="DO42">
        <v>0</v>
      </c>
      <c r="DP42">
        <v>1</v>
      </c>
      <c r="DQ42">
        <v>1</v>
      </c>
      <c r="DR42">
        <v>0</v>
      </c>
      <c r="DS42">
        <v>0</v>
      </c>
      <c r="DT42">
        <v>0</v>
      </c>
      <c r="DU42">
        <v>1</v>
      </c>
      <c r="DV42">
        <v>0</v>
      </c>
      <c r="DW42">
        <v>0</v>
      </c>
      <c r="DX42">
        <v>0</v>
      </c>
      <c r="DY42">
        <v>1</v>
      </c>
      <c r="DZ42">
        <v>1</v>
      </c>
      <c r="EA42">
        <v>1</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1</v>
      </c>
      <c r="FN42">
        <v>1</v>
      </c>
      <c r="FO42">
        <v>1</v>
      </c>
      <c r="FP42">
        <v>0</v>
      </c>
      <c r="FQ42">
        <v>0</v>
      </c>
      <c r="FR42">
        <v>0</v>
      </c>
      <c r="FS42">
        <v>0</v>
      </c>
      <c r="FT42">
        <v>0</v>
      </c>
      <c r="FU42">
        <v>0</v>
      </c>
      <c r="FV42">
        <v>0</v>
      </c>
      <c r="FW42">
        <v>1</v>
      </c>
      <c r="FX42">
        <v>0</v>
      </c>
      <c r="FY42">
        <v>0</v>
      </c>
      <c r="FZ42">
        <v>0</v>
      </c>
      <c r="GA42">
        <v>0</v>
      </c>
      <c r="GB42">
        <v>0</v>
      </c>
      <c r="GC42">
        <v>0</v>
      </c>
      <c r="GD42">
        <v>0</v>
      </c>
      <c r="GE42">
        <v>0</v>
      </c>
      <c r="GF42">
        <v>0</v>
      </c>
      <c r="GG42">
        <v>0</v>
      </c>
      <c r="GH42">
        <v>1</v>
      </c>
      <c r="GI42">
        <v>1</v>
      </c>
      <c r="GJ42">
        <v>0</v>
      </c>
      <c r="GK42">
        <v>0</v>
      </c>
      <c r="GL42">
        <v>0</v>
      </c>
      <c r="GM42">
        <v>0</v>
      </c>
      <c r="GN42">
        <v>0</v>
      </c>
      <c r="GO42">
        <v>0</v>
      </c>
      <c r="GP42">
        <v>0</v>
      </c>
      <c r="GQ42">
        <v>0</v>
      </c>
      <c r="GR42">
        <v>0</v>
      </c>
      <c r="GS42">
        <v>0</v>
      </c>
      <c r="GT42">
        <v>0</v>
      </c>
      <c r="GU42">
        <v>1</v>
      </c>
      <c r="GV42">
        <v>0</v>
      </c>
      <c r="GW42">
        <v>0</v>
      </c>
      <c r="GX42">
        <v>1</v>
      </c>
      <c r="GY42">
        <v>0</v>
      </c>
      <c r="GZ42">
        <v>0</v>
      </c>
      <c r="HA42">
        <v>0</v>
      </c>
      <c r="HB42">
        <v>0</v>
      </c>
      <c r="HC42" t="s">
        <v>2300</v>
      </c>
      <c r="HD42" t="s">
        <v>2300</v>
      </c>
      <c r="HE42">
        <v>0</v>
      </c>
      <c r="HF42">
        <v>0</v>
      </c>
      <c r="HG42">
        <v>0</v>
      </c>
      <c r="HH42">
        <v>0</v>
      </c>
      <c r="HI42">
        <v>0</v>
      </c>
      <c r="HJ42">
        <v>1</v>
      </c>
      <c r="HK42">
        <v>0</v>
      </c>
      <c r="HL42">
        <v>0</v>
      </c>
      <c r="HM42">
        <v>0</v>
      </c>
      <c r="HN42">
        <v>0</v>
      </c>
      <c r="HO42">
        <v>1</v>
      </c>
      <c r="HP42">
        <v>0</v>
      </c>
      <c r="HQ42">
        <v>0</v>
      </c>
      <c r="HR42">
        <v>0</v>
      </c>
      <c r="HS42">
        <v>1</v>
      </c>
      <c r="HT42">
        <v>0</v>
      </c>
      <c r="HU42">
        <v>1</v>
      </c>
      <c r="HV42">
        <v>0</v>
      </c>
      <c r="HW42">
        <v>1</v>
      </c>
      <c r="HX42">
        <v>0</v>
      </c>
      <c r="HY42">
        <v>0</v>
      </c>
      <c r="HZ42">
        <v>0</v>
      </c>
      <c r="IA42">
        <v>0</v>
      </c>
      <c r="IB42">
        <v>1</v>
      </c>
      <c r="IC42">
        <v>1</v>
      </c>
      <c r="ID42">
        <v>0</v>
      </c>
      <c r="IE42">
        <v>1</v>
      </c>
      <c r="IF42">
        <v>1</v>
      </c>
      <c r="IG42">
        <v>1</v>
      </c>
      <c r="IH42">
        <v>0</v>
      </c>
      <c r="II42">
        <v>1</v>
      </c>
      <c r="IJ42">
        <v>0</v>
      </c>
      <c r="IK42">
        <v>0</v>
      </c>
      <c r="IL42">
        <v>0</v>
      </c>
      <c r="IM42">
        <v>1</v>
      </c>
      <c r="IN42">
        <v>0</v>
      </c>
      <c r="IO42">
        <v>0</v>
      </c>
      <c r="IP42">
        <v>0</v>
      </c>
      <c r="IQ42">
        <v>0</v>
      </c>
      <c r="IR42">
        <v>0</v>
      </c>
      <c r="IS42">
        <v>0</v>
      </c>
      <c r="IT42">
        <v>0</v>
      </c>
      <c r="IU42">
        <v>1</v>
      </c>
      <c r="IV42">
        <v>0</v>
      </c>
      <c r="IW42">
        <v>0</v>
      </c>
      <c r="IX42">
        <v>0</v>
      </c>
      <c r="IY42">
        <v>0</v>
      </c>
      <c r="IZ42">
        <v>0</v>
      </c>
      <c r="JA42">
        <v>0</v>
      </c>
      <c r="JB42">
        <v>1</v>
      </c>
      <c r="JC42">
        <v>10</v>
      </c>
      <c r="JD42">
        <v>0</v>
      </c>
      <c r="JE42">
        <v>0</v>
      </c>
      <c r="JF42">
        <v>1</v>
      </c>
      <c r="JG42">
        <v>1</v>
      </c>
      <c r="JH42">
        <v>0</v>
      </c>
      <c r="JI42">
        <v>1</v>
      </c>
      <c r="JJ42">
        <v>0</v>
      </c>
      <c r="JK42">
        <v>0</v>
      </c>
      <c r="JL42">
        <v>1</v>
      </c>
      <c r="JM42">
        <v>0</v>
      </c>
      <c r="JN42">
        <v>0</v>
      </c>
      <c r="JO42">
        <v>0</v>
      </c>
      <c r="JP42">
        <v>0</v>
      </c>
      <c r="JQ42">
        <v>0</v>
      </c>
      <c r="JR42">
        <v>0</v>
      </c>
      <c r="JS42">
        <v>0</v>
      </c>
      <c r="JT42">
        <v>0</v>
      </c>
      <c r="JU42">
        <v>0</v>
      </c>
      <c r="JV42">
        <v>0</v>
      </c>
      <c r="JW42">
        <v>0</v>
      </c>
      <c r="JX42">
        <v>0</v>
      </c>
      <c r="JY42">
        <v>0</v>
      </c>
      <c r="JZ42">
        <v>0</v>
      </c>
      <c r="KA42">
        <v>0</v>
      </c>
      <c r="KB42">
        <v>0</v>
      </c>
      <c r="KC42">
        <v>0</v>
      </c>
      <c r="KD42">
        <v>0</v>
      </c>
      <c r="KE42">
        <v>0</v>
      </c>
      <c r="KF42">
        <v>8</v>
      </c>
      <c r="KG42">
        <v>0</v>
      </c>
      <c r="KH42">
        <v>0</v>
      </c>
      <c r="KI42">
        <v>0</v>
      </c>
      <c r="KJ42">
        <v>0</v>
      </c>
      <c r="KK42">
        <v>0</v>
      </c>
      <c r="KL42">
        <v>0</v>
      </c>
      <c r="KM42">
        <v>0</v>
      </c>
      <c r="KN42">
        <v>0</v>
      </c>
      <c r="KO42">
        <v>0</v>
      </c>
      <c r="KP42">
        <v>1</v>
      </c>
      <c r="KQ42">
        <v>10</v>
      </c>
      <c r="KR42">
        <v>1</v>
      </c>
      <c r="KS42">
        <v>1</v>
      </c>
      <c r="KT42">
        <v>1</v>
      </c>
      <c r="KU42">
        <v>0</v>
      </c>
      <c r="KV42">
        <v>0</v>
      </c>
      <c r="KW42">
        <v>1</v>
      </c>
      <c r="KX42">
        <v>0</v>
      </c>
      <c r="KY42">
        <v>0</v>
      </c>
      <c r="KZ42">
        <v>3</v>
      </c>
      <c r="LA42">
        <v>14</v>
      </c>
      <c r="LB42">
        <v>2</v>
      </c>
      <c r="LC42">
        <v>0</v>
      </c>
      <c r="LD42" t="s">
        <v>2300</v>
      </c>
      <c r="LE42" t="s">
        <v>2300</v>
      </c>
      <c r="LF42" t="s">
        <v>2300</v>
      </c>
      <c r="LG42" t="s">
        <v>2300</v>
      </c>
      <c r="LH42" t="s">
        <v>2300</v>
      </c>
      <c r="LI42" t="s">
        <v>2300</v>
      </c>
      <c r="LJ42" t="s">
        <v>2300</v>
      </c>
      <c r="LK42" t="s">
        <v>2300</v>
      </c>
      <c r="LL42" t="s">
        <v>2300</v>
      </c>
      <c r="LM42" t="s">
        <v>2300</v>
      </c>
      <c r="LN42" t="s">
        <v>2300</v>
      </c>
      <c r="LO42" t="s">
        <v>2300</v>
      </c>
      <c r="LP42" t="s">
        <v>2300</v>
      </c>
      <c r="LQ42" t="s">
        <v>2300</v>
      </c>
      <c r="LR42" t="s">
        <v>2300</v>
      </c>
    </row>
    <row r="43" spans="1:330">
      <c r="A43" t="s">
        <v>1471</v>
      </c>
      <c r="B43" s="1">
        <v>43770</v>
      </c>
      <c r="C43" s="1">
        <v>44197</v>
      </c>
      <c r="D43">
        <v>1</v>
      </c>
      <c r="E43">
        <v>1</v>
      </c>
      <c r="F43">
        <v>1</v>
      </c>
      <c r="G43">
        <v>0</v>
      </c>
      <c r="H43">
        <v>0</v>
      </c>
      <c r="I43">
        <v>1</v>
      </c>
      <c r="J43">
        <v>0</v>
      </c>
      <c r="K43">
        <v>0</v>
      </c>
      <c r="L43">
        <v>0</v>
      </c>
      <c r="M43" t="s">
        <v>2300</v>
      </c>
      <c r="N43" t="s">
        <v>2300</v>
      </c>
      <c r="O43" t="s">
        <v>2300</v>
      </c>
      <c r="P43" t="s">
        <v>2300</v>
      </c>
      <c r="Q43" t="s">
        <v>2300</v>
      </c>
      <c r="R43" t="s">
        <v>2300</v>
      </c>
      <c r="S43" t="s">
        <v>2300</v>
      </c>
      <c r="T43" t="s">
        <v>2300</v>
      </c>
      <c r="U43" t="s">
        <v>2300</v>
      </c>
      <c r="V43" t="s">
        <v>2300</v>
      </c>
      <c r="W43" t="s">
        <v>2300</v>
      </c>
      <c r="X43">
        <v>1</v>
      </c>
      <c r="Y43">
        <v>1</v>
      </c>
      <c r="Z43">
        <v>1</v>
      </c>
      <c r="AA43">
        <v>1</v>
      </c>
      <c r="AB43">
        <v>1</v>
      </c>
      <c r="AC43">
        <v>0</v>
      </c>
      <c r="AD43">
        <v>1</v>
      </c>
      <c r="AE43">
        <v>1</v>
      </c>
      <c r="AF43">
        <v>0</v>
      </c>
      <c r="AG43">
        <v>0</v>
      </c>
      <c r="AH43">
        <v>1</v>
      </c>
      <c r="AI43">
        <v>1</v>
      </c>
      <c r="AJ43">
        <v>1</v>
      </c>
      <c r="AK43">
        <v>1</v>
      </c>
      <c r="AL43">
        <v>0</v>
      </c>
      <c r="AM43">
        <v>0</v>
      </c>
      <c r="AN43">
        <v>0</v>
      </c>
      <c r="AO43">
        <v>0</v>
      </c>
      <c r="AP43">
        <v>0</v>
      </c>
      <c r="AQ43">
        <v>0</v>
      </c>
      <c r="AR43">
        <v>1</v>
      </c>
      <c r="AS43">
        <v>1</v>
      </c>
      <c r="AT43">
        <v>1</v>
      </c>
      <c r="AU43">
        <v>0</v>
      </c>
      <c r="AV43">
        <v>0</v>
      </c>
      <c r="AW43">
        <v>1</v>
      </c>
      <c r="AX43">
        <v>0</v>
      </c>
      <c r="AY43">
        <v>0</v>
      </c>
      <c r="AZ43">
        <v>0</v>
      </c>
      <c r="BA43">
        <v>0</v>
      </c>
      <c r="BB43">
        <v>1</v>
      </c>
      <c r="BC43">
        <v>0</v>
      </c>
      <c r="BD43">
        <v>0</v>
      </c>
      <c r="BE43">
        <v>1</v>
      </c>
      <c r="BF43">
        <v>0</v>
      </c>
      <c r="BG43">
        <v>2</v>
      </c>
      <c r="BH43">
        <v>1</v>
      </c>
      <c r="BI43">
        <v>0</v>
      </c>
      <c r="BJ43">
        <v>1</v>
      </c>
      <c r="BK43">
        <v>0</v>
      </c>
      <c r="BL43">
        <v>0</v>
      </c>
      <c r="BM43">
        <v>0</v>
      </c>
      <c r="BN43">
        <v>0</v>
      </c>
      <c r="BO43">
        <v>0</v>
      </c>
      <c r="BP43">
        <v>0</v>
      </c>
      <c r="BQ43">
        <v>0</v>
      </c>
      <c r="BR43">
        <v>0</v>
      </c>
      <c r="BS43">
        <v>0</v>
      </c>
      <c r="BT43">
        <v>0</v>
      </c>
      <c r="BU43">
        <v>0</v>
      </c>
      <c r="BV43">
        <v>0</v>
      </c>
      <c r="BW43">
        <v>0</v>
      </c>
      <c r="BX43">
        <v>0</v>
      </c>
      <c r="BY43">
        <v>0</v>
      </c>
      <c r="BZ43">
        <v>0</v>
      </c>
      <c r="CA43">
        <v>0</v>
      </c>
      <c r="CB43">
        <v>0</v>
      </c>
      <c r="CC43">
        <v>1</v>
      </c>
      <c r="CD43">
        <v>0</v>
      </c>
      <c r="CE43">
        <v>0</v>
      </c>
      <c r="CF43">
        <v>0</v>
      </c>
      <c r="CG43">
        <v>0</v>
      </c>
      <c r="CH43">
        <v>1</v>
      </c>
      <c r="CI43">
        <v>1</v>
      </c>
      <c r="CJ43">
        <v>1</v>
      </c>
      <c r="CK43">
        <v>0</v>
      </c>
      <c r="CL43">
        <v>0</v>
      </c>
      <c r="CM43">
        <v>1</v>
      </c>
      <c r="CN43">
        <v>0</v>
      </c>
      <c r="CO43">
        <v>0</v>
      </c>
      <c r="CP43">
        <v>0</v>
      </c>
      <c r="CQ43">
        <v>0</v>
      </c>
      <c r="CR43">
        <v>0</v>
      </c>
      <c r="CS43">
        <v>0</v>
      </c>
      <c r="CT43">
        <v>0</v>
      </c>
      <c r="CU43">
        <v>0</v>
      </c>
      <c r="CV43">
        <v>0</v>
      </c>
      <c r="CW43">
        <v>0</v>
      </c>
      <c r="CX43">
        <v>0</v>
      </c>
      <c r="CY43">
        <v>1</v>
      </c>
      <c r="CZ43">
        <v>0</v>
      </c>
      <c r="DA43">
        <v>1</v>
      </c>
      <c r="DB43">
        <v>0</v>
      </c>
      <c r="DC43">
        <v>0</v>
      </c>
      <c r="DD43">
        <v>0</v>
      </c>
      <c r="DE43">
        <v>1</v>
      </c>
      <c r="DF43">
        <v>0</v>
      </c>
      <c r="DG43">
        <v>0</v>
      </c>
      <c r="DH43">
        <v>0</v>
      </c>
      <c r="DI43">
        <v>0</v>
      </c>
      <c r="DJ43">
        <v>0</v>
      </c>
      <c r="DK43">
        <v>0</v>
      </c>
      <c r="DL43">
        <v>0</v>
      </c>
      <c r="DM43">
        <v>0</v>
      </c>
      <c r="DN43">
        <v>0</v>
      </c>
      <c r="DO43">
        <v>0</v>
      </c>
      <c r="DP43">
        <v>0</v>
      </c>
      <c r="DQ43">
        <v>0</v>
      </c>
      <c r="DR43">
        <v>0</v>
      </c>
      <c r="DS43">
        <v>0</v>
      </c>
      <c r="DT43">
        <v>0</v>
      </c>
      <c r="DU43">
        <v>0</v>
      </c>
      <c r="DV43">
        <v>0</v>
      </c>
      <c r="DW43">
        <v>0</v>
      </c>
      <c r="DX43">
        <v>1</v>
      </c>
      <c r="DY43">
        <v>1</v>
      </c>
      <c r="DZ43">
        <v>1</v>
      </c>
      <c r="EA43">
        <v>0</v>
      </c>
      <c r="EB43">
        <v>1</v>
      </c>
      <c r="EC43">
        <v>0</v>
      </c>
      <c r="ED43">
        <v>0</v>
      </c>
      <c r="EE43">
        <v>0</v>
      </c>
      <c r="EF43">
        <v>0</v>
      </c>
      <c r="EG43">
        <v>0</v>
      </c>
      <c r="EH43">
        <v>0</v>
      </c>
      <c r="EI43">
        <v>0</v>
      </c>
      <c r="EJ43">
        <v>0</v>
      </c>
      <c r="EK43">
        <v>0</v>
      </c>
      <c r="EL43">
        <v>0</v>
      </c>
      <c r="EM43">
        <v>0</v>
      </c>
      <c r="EN43">
        <v>0</v>
      </c>
      <c r="EO43">
        <v>0</v>
      </c>
      <c r="EP43">
        <v>0</v>
      </c>
      <c r="EQ43">
        <v>0</v>
      </c>
      <c r="ER43">
        <v>0</v>
      </c>
      <c r="ES43">
        <v>0</v>
      </c>
      <c r="ET43">
        <v>0</v>
      </c>
      <c r="EU43">
        <v>1</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1</v>
      </c>
      <c r="FR43">
        <v>0</v>
      </c>
      <c r="FS43">
        <v>0</v>
      </c>
      <c r="FT43">
        <v>0</v>
      </c>
      <c r="FU43">
        <v>0</v>
      </c>
      <c r="FV43">
        <v>0</v>
      </c>
      <c r="FW43">
        <v>0</v>
      </c>
      <c r="FX43">
        <v>0</v>
      </c>
      <c r="FY43">
        <v>0</v>
      </c>
      <c r="FZ43">
        <v>0</v>
      </c>
      <c r="GA43">
        <v>1</v>
      </c>
      <c r="GB43">
        <v>0</v>
      </c>
      <c r="GC43">
        <v>0</v>
      </c>
      <c r="GD43">
        <v>0</v>
      </c>
      <c r="GE43">
        <v>0</v>
      </c>
      <c r="GF43">
        <v>0</v>
      </c>
      <c r="GG43">
        <v>0</v>
      </c>
      <c r="GH43">
        <v>0</v>
      </c>
      <c r="GI43">
        <v>0</v>
      </c>
      <c r="GJ43">
        <v>1</v>
      </c>
      <c r="GK43">
        <v>0</v>
      </c>
      <c r="GL43">
        <v>0</v>
      </c>
      <c r="GM43">
        <v>0</v>
      </c>
      <c r="GN43">
        <v>0</v>
      </c>
      <c r="GO43">
        <v>1</v>
      </c>
      <c r="GP43">
        <v>0</v>
      </c>
      <c r="GQ43">
        <v>0</v>
      </c>
      <c r="GR43">
        <v>0</v>
      </c>
      <c r="GS43">
        <v>0</v>
      </c>
      <c r="GT43">
        <v>0</v>
      </c>
      <c r="GU43">
        <v>1</v>
      </c>
      <c r="GV43">
        <v>0</v>
      </c>
      <c r="GW43">
        <v>0</v>
      </c>
      <c r="GX43">
        <v>0</v>
      </c>
      <c r="GY43">
        <v>0</v>
      </c>
      <c r="GZ43">
        <v>0</v>
      </c>
      <c r="HA43">
        <v>0</v>
      </c>
      <c r="HB43">
        <v>0</v>
      </c>
      <c r="HC43" t="s">
        <v>2300</v>
      </c>
      <c r="HD43" t="s">
        <v>2300</v>
      </c>
      <c r="HE43">
        <v>0</v>
      </c>
      <c r="HF43">
        <v>1</v>
      </c>
      <c r="HG43">
        <v>0</v>
      </c>
      <c r="HH43">
        <v>1</v>
      </c>
      <c r="HI43">
        <v>0</v>
      </c>
      <c r="HJ43">
        <v>0</v>
      </c>
      <c r="HK43">
        <v>0</v>
      </c>
      <c r="HL43">
        <v>0</v>
      </c>
      <c r="HM43">
        <v>0</v>
      </c>
      <c r="HN43">
        <v>0</v>
      </c>
      <c r="HO43">
        <v>0</v>
      </c>
      <c r="HP43">
        <v>1</v>
      </c>
      <c r="HQ43">
        <v>1</v>
      </c>
      <c r="HR43">
        <v>0</v>
      </c>
      <c r="HS43">
        <v>0</v>
      </c>
      <c r="HT43">
        <v>0</v>
      </c>
      <c r="HU43">
        <v>0</v>
      </c>
      <c r="HV43">
        <v>0</v>
      </c>
      <c r="HW43">
        <v>0</v>
      </c>
      <c r="HX43">
        <v>0</v>
      </c>
      <c r="HY43">
        <v>0</v>
      </c>
      <c r="HZ43">
        <v>0</v>
      </c>
      <c r="IA43">
        <v>0</v>
      </c>
      <c r="IB43">
        <v>1</v>
      </c>
      <c r="IC43">
        <v>1</v>
      </c>
      <c r="ID43">
        <v>0</v>
      </c>
      <c r="IE43">
        <v>0</v>
      </c>
      <c r="IF43">
        <v>0</v>
      </c>
      <c r="IG43">
        <v>0</v>
      </c>
      <c r="IH43">
        <v>0</v>
      </c>
      <c r="II43">
        <v>0</v>
      </c>
      <c r="IJ43">
        <v>1</v>
      </c>
      <c r="IK43">
        <v>0</v>
      </c>
      <c r="IL43">
        <v>0</v>
      </c>
      <c r="IM43">
        <v>0</v>
      </c>
      <c r="IN43">
        <v>0</v>
      </c>
      <c r="IO43">
        <v>0</v>
      </c>
      <c r="IP43">
        <v>0</v>
      </c>
      <c r="IQ43">
        <v>0</v>
      </c>
      <c r="IR43">
        <v>0</v>
      </c>
      <c r="IS43">
        <v>0</v>
      </c>
      <c r="IT43">
        <v>0</v>
      </c>
      <c r="IU43">
        <v>1</v>
      </c>
      <c r="IV43">
        <v>0</v>
      </c>
      <c r="IW43">
        <v>0</v>
      </c>
      <c r="IX43">
        <v>0</v>
      </c>
      <c r="IY43">
        <v>0</v>
      </c>
      <c r="IZ43">
        <v>0</v>
      </c>
      <c r="JA43">
        <v>0</v>
      </c>
      <c r="JB43">
        <v>1</v>
      </c>
      <c r="JC43">
        <v>0</v>
      </c>
      <c r="JD43">
        <v>1</v>
      </c>
      <c r="JE43">
        <v>0</v>
      </c>
      <c r="JF43">
        <v>0</v>
      </c>
      <c r="JG43">
        <v>1</v>
      </c>
      <c r="JH43">
        <v>0</v>
      </c>
      <c r="JI43">
        <v>1</v>
      </c>
      <c r="JJ43">
        <v>0</v>
      </c>
      <c r="JK43">
        <v>0</v>
      </c>
      <c r="JL43">
        <v>1</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1</v>
      </c>
      <c r="KQ43">
        <v>1</v>
      </c>
      <c r="KR43">
        <v>1</v>
      </c>
      <c r="KS43">
        <v>1</v>
      </c>
      <c r="KT43">
        <v>0</v>
      </c>
      <c r="KU43">
        <v>0</v>
      </c>
      <c r="KV43">
        <v>0</v>
      </c>
      <c r="KW43">
        <v>0</v>
      </c>
      <c r="KX43">
        <v>0</v>
      </c>
      <c r="KY43">
        <v>0</v>
      </c>
      <c r="KZ43">
        <v>0</v>
      </c>
      <c r="LA43">
        <v>9</v>
      </c>
      <c r="LB43">
        <v>2</v>
      </c>
      <c r="LC43">
        <v>0</v>
      </c>
      <c r="LD43" t="s">
        <v>2300</v>
      </c>
      <c r="LE43" t="s">
        <v>2300</v>
      </c>
      <c r="LF43" t="s">
        <v>2300</v>
      </c>
      <c r="LG43" t="s">
        <v>2300</v>
      </c>
      <c r="LH43" t="s">
        <v>2300</v>
      </c>
      <c r="LI43" t="s">
        <v>2300</v>
      </c>
      <c r="LJ43" t="s">
        <v>2300</v>
      </c>
      <c r="LK43" t="s">
        <v>2300</v>
      </c>
      <c r="LL43" t="s">
        <v>2300</v>
      </c>
      <c r="LM43" t="s">
        <v>2300</v>
      </c>
      <c r="LN43" t="s">
        <v>2300</v>
      </c>
      <c r="LO43" t="s">
        <v>2300</v>
      </c>
      <c r="LP43" t="s">
        <v>2300</v>
      </c>
      <c r="LQ43" t="s">
        <v>2300</v>
      </c>
      <c r="LR43" t="s">
        <v>2300</v>
      </c>
    </row>
    <row r="44" spans="1:330">
      <c r="A44" t="s">
        <v>1508</v>
      </c>
      <c r="B44" s="1">
        <v>44197</v>
      </c>
      <c r="C44" s="1">
        <v>44197</v>
      </c>
      <c r="D44">
        <v>1</v>
      </c>
      <c r="E44">
        <v>1</v>
      </c>
      <c r="F44">
        <v>1</v>
      </c>
      <c r="G44">
        <v>0</v>
      </c>
      <c r="H44">
        <v>0</v>
      </c>
      <c r="I44">
        <v>1</v>
      </c>
      <c r="J44">
        <v>1</v>
      </c>
      <c r="K44">
        <v>1</v>
      </c>
      <c r="L44">
        <v>1</v>
      </c>
      <c r="M44">
        <v>0</v>
      </c>
      <c r="N44">
        <v>0</v>
      </c>
      <c r="O44">
        <v>1</v>
      </c>
      <c r="P44">
        <v>0</v>
      </c>
      <c r="Q44">
        <v>0</v>
      </c>
      <c r="R44">
        <v>0</v>
      </c>
      <c r="S44">
        <v>0</v>
      </c>
      <c r="T44">
        <v>0</v>
      </c>
      <c r="U44">
        <v>0</v>
      </c>
      <c r="V44">
        <v>0</v>
      </c>
      <c r="W44">
        <v>0</v>
      </c>
      <c r="X44">
        <v>1</v>
      </c>
      <c r="Y44">
        <v>0</v>
      </c>
      <c r="Z44">
        <v>1</v>
      </c>
      <c r="AA44">
        <v>1</v>
      </c>
      <c r="AB44">
        <v>1</v>
      </c>
      <c r="AC44">
        <v>1</v>
      </c>
      <c r="AD44">
        <v>1</v>
      </c>
      <c r="AE44">
        <v>1</v>
      </c>
      <c r="AF44">
        <v>0</v>
      </c>
      <c r="AG44">
        <v>0</v>
      </c>
      <c r="AH44">
        <v>1</v>
      </c>
      <c r="AI44">
        <v>1</v>
      </c>
      <c r="AJ44">
        <v>1</v>
      </c>
      <c r="AK44">
        <v>0</v>
      </c>
      <c r="AL44">
        <v>0</v>
      </c>
      <c r="AM44">
        <v>0</v>
      </c>
      <c r="AN44">
        <v>0</v>
      </c>
      <c r="AO44">
        <v>0</v>
      </c>
      <c r="AP44">
        <v>0</v>
      </c>
      <c r="AQ44">
        <v>1</v>
      </c>
      <c r="AR44">
        <v>1</v>
      </c>
      <c r="AS44">
        <v>0</v>
      </c>
      <c r="AT44">
        <v>1</v>
      </c>
      <c r="AU44">
        <v>0</v>
      </c>
      <c r="AV44">
        <v>1</v>
      </c>
      <c r="AW44">
        <v>1</v>
      </c>
      <c r="AX44">
        <v>0</v>
      </c>
      <c r="AY44">
        <v>0</v>
      </c>
      <c r="AZ44">
        <v>0</v>
      </c>
      <c r="BA44">
        <v>0</v>
      </c>
      <c r="BB44">
        <v>1</v>
      </c>
      <c r="BC44">
        <v>1</v>
      </c>
      <c r="BD44">
        <v>0</v>
      </c>
      <c r="BE44">
        <v>1</v>
      </c>
      <c r="BF44">
        <v>0</v>
      </c>
      <c r="BG44">
        <v>0</v>
      </c>
      <c r="BH44">
        <v>1</v>
      </c>
      <c r="BI44">
        <v>1</v>
      </c>
      <c r="BJ44">
        <v>0</v>
      </c>
      <c r="BK44">
        <v>1</v>
      </c>
      <c r="BL44">
        <v>1</v>
      </c>
      <c r="BM44">
        <v>1</v>
      </c>
      <c r="BN44">
        <v>0</v>
      </c>
      <c r="BO44">
        <v>0</v>
      </c>
      <c r="BP44">
        <v>0</v>
      </c>
      <c r="BQ44">
        <v>0</v>
      </c>
      <c r="BR44">
        <v>0</v>
      </c>
      <c r="BS44">
        <v>0</v>
      </c>
      <c r="BT44">
        <v>0</v>
      </c>
      <c r="BU44">
        <v>0</v>
      </c>
      <c r="BV44">
        <v>0</v>
      </c>
      <c r="BW44">
        <v>1</v>
      </c>
      <c r="BX44">
        <v>0</v>
      </c>
      <c r="BY44">
        <v>1</v>
      </c>
      <c r="BZ44">
        <v>0</v>
      </c>
      <c r="CA44">
        <v>0</v>
      </c>
      <c r="CB44">
        <v>0</v>
      </c>
      <c r="CC44">
        <v>0</v>
      </c>
      <c r="CD44">
        <v>1</v>
      </c>
      <c r="CE44">
        <v>0</v>
      </c>
      <c r="CF44">
        <v>0</v>
      </c>
      <c r="CG44">
        <v>0</v>
      </c>
      <c r="CH44">
        <v>0</v>
      </c>
      <c r="CI44">
        <v>1</v>
      </c>
      <c r="CJ44">
        <v>1</v>
      </c>
      <c r="CK44">
        <v>0</v>
      </c>
      <c r="CL44">
        <v>0</v>
      </c>
      <c r="CM44">
        <v>0</v>
      </c>
      <c r="CN44">
        <v>0</v>
      </c>
      <c r="CO44">
        <v>1</v>
      </c>
      <c r="CP44">
        <v>1</v>
      </c>
      <c r="CQ44">
        <v>0</v>
      </c>
      <c r="CR44">
        <v>0</v>
      </c>
      <c r="CS44">
        <v>0</v>
      </c>
      <c r="CT44">
        <v>0</v>
      </c>
      <c r="CU44">
        <v>1</v>
      </c>
      <c r="CV44">
        <v>0</v>
      </c>
      <c r="CW44">
        <v>0</v>
      </c>
      <c r="CX44">
        <v>0</v>
      </c>
      <c r="CY44">
        <v>1</v>
      </c>
      <c r="CZ44">
        <v>1</v>
      </c>
      <c r="DA44">
        <v>0</v>
      </c>
      <c r="DB44">
        <v>0</v>
      </c>
      <c r="DC44">
        <v>0</v>
      </c>
      <c r="DD44">
        <v>0</v>
      </c>
      <c r="DE44">
        <v>1</v>
      </c>
      <c r="DF44">
        <v>0</v>
      </c>
      <c r="DG44">
        <v>0</v>
      </c>
      <c r="DH44">
        <v>0</v>
      </c>
      <c r="DI44">
        <v>0</v>
      </c>
      <c r="DJ44">
        <v>0</v>
      </c>
      <c r="DK44">
        <v>0</v>
      </c>
      <c r="DL44">
        <v>0</v>
      </c>
      <c r="DM44">
        <v>0</v>
      </c>
      <c r="DN44">
        <v>0</v>
      </c>
      <c r="DO44">
        <v>0</v>
      </c>
      <c r="DP44">
        <v>1</v>
      </c>
      <c r="DQ44">
        <v>0</v>
      </c>
      <c r="DR44">
        <v>1</v>
      </c>
      <c r="DS44">
        <v>1</v>
      </c>
      <c r="DT44">
        <v>1</v>
      </c>
      <c r="DU44">
        <v>0</v>
      </c>
      <c r="DV44">
        <v>0</v>
      </c>
      <c r="DW44">
        <v>0</v>
      </c>
      <c r="DX44">
        <v>0</v>
      </c>
      <c r="DY44">
        <v>1</v>
      </c>
      <c r="DZ44">
        <v>1</v>
      </c>
      <c r="EA44">
        <v>0</v>
      </c>
      <c r="EB44">
        <v>0</v>
      </c>
      <c r="EC44">
        <v>0</v>
      </c>
      <c r="ED44">
        <v>0</v>
      </c>
      <c r="EE44">
        <v>1</v>
      </c>
      <c r="EF44">
        <v>0</v>
      </c>
      <c r="EG44">
        <v>0</v>
      </c>
      <c r="EH44">
        <v>0</v>
      </c>
      <c r="EI44">
        <v>0</v>
      </c>
      <c r="EJ44">
        <v>0</v>
      </c>
      <c r="EK44">
        <v>0</v>
      </c>
      <c r="EL44">
        <v>0</v>
      </c>
      <c r="EM44">
        <v>0</v>
      </c>
      <c r="EN44">
        <v>0</v>
      </c>
      <c r="EO44">
        <v>0</v>
      </c>
      <c r="EP44">
        <v>0</v>
      </c>
      <c r="EQ44">
        <v>0</v>
      </c>
      <c r="ER44">
        <v>0</v>
      </c>
      <c r="ES44">
        <v>0</v>
      </c>
      <c r="ET44">
        <v>0</v>
      </c>
      <c r="EU44">
        <v>0</v>
      </c>
      <c r="EV44">
        <v>0</v>
      </c>
      <c r="EW44">
        <v>0</v>
      </c>
      <c r="EX44">
        <v>0</v>
      </c>
      <c r="EY44">
        <v>1</v>
      </c>
      <c r="EZ44">
        <v>0</v>
      </c>
      <c r="FA44">
        <v>0</v>
      </c>
      <c r="FB44">
        <v>0</v>
      </c>
      <c r="FC44">
        <v>0</v>
      </c>
      <c r="FD44">
        <v>0</v>
      </c>
      <c r="FE44">
        <v>0</v>
      </c>
      <c r="FF44">
        <v>0</v>
      </c>
      <c r="FG44">
        <v>0</v>
      </c>
      <c r="FH44">
        <v>0</v>
      </c>
      <c r="FI44">
        <v>0</v>
      </c>
      <c r="FJ44">
        <v>0</v>
      </c>
      <c r="FK44">
        <v>0</v>
      </c>
      <c r="FL44">
        <v>0</v>
      </c>
      <c r="FM44">
        <v>0</v>
      </c>
      <c r="FN44">
        <v>0</v>
      </c>
      <c r="FO44">
        <v>0</v>
      </c>
      <c r="FP44">
        <v>1</v>
      </c>
      <c r="FQ44">
        <v>0</v>
      </c>
      <c r="FR44">
        <v>0</v>
      </c>
      <c r="FS44">
        <v>0</v>
      </c>
      <c r="FT44">
        <v>0</v>
      </c>
      <c r="FU44">
        <v>0</v>
      </c>
      <c r="FV44">
        <v>0</v>
      </c>
      <c r="FW44">
        <v>0</v>
      </c>
      <c r="FX44">
        <v>0</v>
      </c>
      <c r="FY44">
        <v>0</v>
      </c>
      <c r="FZ44">
        <v>0</v>
      </c>
      <c r="GA44">
        <v>0</v>
      </c>
      <c r="GB44">
        <v>0</v>
      </c>
      <c r="GC44">
        <v>0</v>
      </c>
      <c r="GD44">
        <v>0</v>
      </c>
      <c r="GE44">
        <v>0</v>
      </c>
      <c r="GF44">
        <v>0</v>
      </c>
      <c r="GG44">
        <v>1</v>
      </c>
      <c r="GH44">
        <v>1</v>
      </c>
      <c r="GI44">
        <v>0</v>
      </c>
      <c r="GJ44">
        <v>0</v>
      </c>
      <c r="GK44">
        <v>0</v>
      </c>
      <c r="GL44">
        <v>0</v>
      </c>
      <c r="GM44">
        <v>0</v>
      </c>
      <c r="GN44">
        <v>0</v>
      </c>
      <c r="GO44">
        <v>0</v>
      </c>
      <c r="GP44">
        <v>0</v>
      </c>
      <c r="GQ44">
        <v>0</v>
      </c>
      <c r="GR44">
        <v>0</v>
      </c>
      <c r="GS44">
        <v>0</v>
      </c>
      <c r="GT44">
        <v>0</v>
      </c>
      <c r="GU44">
        <v>0</v>
      </c>
      <c r="GV44">
        <v>0</v>
      </c>
      <c r="GW44">
        <v>0</v>
      </c>
      <c r="GX44">
        <v>0</v>
      </c>
      <c r="GY44">
        <v>0</v>
      </c>
      <c r="GZ44">
        <v>0</v>
      </c>
      <c r="HA44">
        <v>1</v>
      </c>
      <c r="HB44">
        <v>0</v>
      </c>
      <c r="HC44" t="s">
        <v>2300</v>
      </c>
      <c r="HD44" t="s">
        <v>2300</v>
      </c>
      <c r="HE44">
        <v>0</v>
      </c>
      <c r="HF44">
        <v>0</v>
      </c>
      <c r="HG44">
        <v>0</v>
      </c>
      <c r="HH44">
        <v>0</v>
      </c>
      <c r="HI44">
        <v>0</v>
      </c>
      <c r="HJ44">
        <v>1</v>
      </c>
      <c r="HK44">
        <v>0</v>
      </c>
      <c r="HL44">
        <v>0</v>
      </c>
      <c r="HM44">
        <v>0</v>
      </c>
      <c r="HN44">
        <v>0</v>
      </c>
      <c r="HO44">
        <v>0</v>
      </c>
      <c r="HP44">
        <v>1</v>
      </c>
      <c r="HQ44">
        <v>1</v>
      </c>
      <c r="HR44">
        <v>0</v>
      </c>
      <c r="HS44">
        <v>1</v>
      </c>
      <c r="HT44">
        <v>0</v>
      </c>
      <c r="HU44">
        <v>0</v>
      </c>
      <c r="HV44">
        <v>0</v>
      </c>
      <c r="HW44">
        <v>0</v>
      </c>
      <c r="HX44">
        <v>0</v>
      </c>
      <c r="HY44">
        <v>0</v>
      </c>
      <c r="HZ44">
        <v>0</v>
      </c>
      <c r="IA44">
        <v>0</v>
      </c>
      <c r="IB44">
        <v>1</v>
      </c>
      <c r="IC44">
        <v>1</v>
      </c>
      <c r="ID44">
        <v>1</v>
      </c>
      <c r="IE44">
        <v>1</v>
      </c>
      <c r="IF44">
        <v>0</v>
      </c>
      <c r="IG44">
        <v>0</v>
      </c>
      <c r="IH44">
        <v>1</v>
      </c>
      <c r="II44">
        <v>0</v>
      </c>
      <c r="IJ44">
        <v>1</v>
      </c>
      <c r="IK44">
        <v>0</v>
      </c>
      <c r="IL44">
        <v>0</v>
      </c>
      <c r="IM44">
        <v>0</v>
      </c>
      <c r="IN44">
        <v>0</v>
      </c>
      <c r="IO44">
        <v>0</v>
      </c>
      <c r="IP44">
        <v>0</v>
      </c>
      <c r="IQ44">
        <v>0</v>
      </c>
      <c r="IR44">
        <v>0</v>
      </c>
      <c r="IS44">
        <v>0</v>
      </c>
      <c r="IT44">
        <v>0</v>
      </c>
      <c r="IU44">
        <v>1</v>
      </c>
      <c r="IV44">
        <v>0</v>
      </c>
      <c r="IW44">
        <v>0</v>
      </c>
      <c r="IX44">
        <v>0</v>
      </c>
      <c r="IY44">
        <v>0</v>
      </c>
      <c r="IZ44">
        <v>1</v>
      </c>
      <c r="JA44">
        <v>0</v>
      </c>
      <c r="JB44">
        <v>0</v>
      </c>
      <c r="JC44">
        <v>10</v>
      </c>
      <c r="JD44">
        <v>1</v>
      </c>
      <c r="JE44">
        <v>0</v>
      </c>
      <c r="JF44">
        <v>0</v>
      </c>
      <c r="JG44">
        <v>1</v>
      </c>
      <c r="JH44">
        <v>1</v>
      </c>
      <c r="JI44">
        <v>1</v>
      </c>
      <c r="JJ44">
        <v>0</v>
      </c>
      <c r="JK44">
        <v>0</v>
      </c>
      <c r="JL44">
        <v>1</v>
      </c>
      <c r="JM44">
        <v>0</v>
      </c>
      <c r="JN44">
        <v>0</v>
      </c>
      <c r="JO44">
        <v>0</v>
      </c>
      <c r="JP44">
        <v>0</v>
      </c>
      <c r="JQ44">
        <v>0</v>
      </c>
      <c r="JR44">
        <v>0</v>
      </c>
      <c r="JS44">
        <v>0</v>
      </c>
      <c r="JT44">
        <v>0</v>
      </c>
      <c r="JU44">
        <v>0</v>
      </c>
      <c r="JV44">
        <v>0</v>
      </c>
      <c r="JW44">
        <v>0</v>
      </c>
      <c r="JX44">
        <v>0</v>
      </c>
      <c r="JY44">
        <v>0</v>
      </c>
      <c r="JZ44">
        <v>0</v>
      </c>
      <c r="KA44">
        <v>1</v>
      </c>
      <c r="KB44">
        <v>0</v>
      </c>
      <c r="KC44">
        <v>0</v>
      </c>
      <c r="KD44">
        <v>0</v>
      </c>
      <c r="KE44">
        <v>0</v>
      </c>
      <c r="KF44">
        <v>0</v>
      </c>
      <c r="KG44">
        <v>1</v>
      </c>
      <c r="KH44">
        <v>1</v>
      </c>
      <c r="KI44">
        <v>0</v>
      </c>
      <c r="KJ44">
        <v>0</v>
      </c>
      <c r="KK44">
        <v>0</v>
      </c>
      <c r="KL44">
        <v>0</v>
      </c>
      <c r="KM44">
        <v>0</v>
      </c>
      <c r="KN44">
        <v>0</v>
      </c>
      <c r="KO44">
        <v>0</v>
      </c>
      <c r="KP44">
        <v>0</v>
      </c>
      <c r="KQ44">
        <v>3</v>
      </c>
      <c r="KR44">
        <v>0</v>
      </c>
      <c r="KS44">
        <v>1</v>
      </c>
      <c r="KT44">
        <v>0</v>
      </c>
      <c r="KU44">
        <v>0</v>
      </c>
      <c r="KV44">
        <v>1</v>
      </c>
      <c r="KW44">
        <v>0</v>
      </c>
      <c r="KX44">
        <v>0</v>
      </c>
      <c r="KY44">
        <v>0</v>
      </c>
      <c r="KZ44">
        <v>3</v>
      </c>
      <c r="LA44">
        <v>7</v>
      </c>
      <c r="LB44">
        <v>2</v>
      </c>
      <c r="LC44">
        <v>1</v>
      </c>
      <c r="LD44">
        <v>1</v>
      </c>
      <c r="LE44">
        <v>0</v>
      </c>
      <c r="LF44">
        <v>0</v>
      </c>
      <c r="LG44">
        <v>0</v>
      </c>
      <c r="LH44">
        <v>1</v>
      </c>
      <c r="LI44">
        <v>0</v>
      </c>
      <c r="LJ44">
        <v>0</v>
      </c>
      <c r="LK44">
        <v>0</v>
      </c>
      <c r="LL44">
        <v>1</v>
      </c>
      <c r="LM44">
        <v>1</v>
      </c>
      <c r="LN44">
        <v>0</v>
      </c>
      <c r="LO44">
        <v>1</v>
      </c>
      <c r="LP44">
        <v>0</v>
      </c>
      <c r="LQ44">
        <v>0</v>
      </c>
      <c r="LR44">
        <v>1</v>
      </c>
    </row>
    <row r="45" spans="1:330">
      <c r="A45" t="s">
        <v>1554</v>
      </c>
      <c r="B45" s="1">
        <v>44197</v>
      </c>
      <c r="C45" s="1">
        <v>44197</v>
      </c>
      <c r="D45">
        <v>0</v>
      </c>
      <c r="E45" t="s">
        <v>2300</v>
      </c>
      <c r="F45" t="s">
        <v>2300</v>
      </c>
      <c r="G45" t="s">
        <v>2300</v>
      </c>
      <c r="H45" t="s">
        <v>2300</v>
      </c>
      <c r="I45" t="s">
        <v>2300</v>
      </c>
      <c r="J45" t="s">
        <v>2300</v>
      </c>
      <c r="K45" t="s">
        <v>2300</v>
      </c>
      <c r="L45" t="s">
        <v>2300</v>
      </c>
      <c r="M45" t="s">
        <v>2300</v>
      </c>
      <c r="N45" t="s">
        <v>2300</v>
      </c>
      <c r="O45" t="s">
        <v>2300</v>
      </c>
      <c r="P45" t="s">
        <v>2300</v>
      </c>
      <c r="Q45" t="s">
        <v>2300</v>
      </c>
      <c r="R45" t="s">
        <v>2300</v>
      </c>
      <c r="S45" t="s">
        <v>2300</v>
      </c>
      <c r="T45" t="s">
        <v>2300</v>
      </c>
      <c r="U45" t="s">
        <v>2300</v>
      </c>
      <c r="V45" t="s">
        <v>2300</v>
      </c>
      <c r="W45" t="s">
        <v>2300</v>
      </c>
      <c r="X45" t="s">
        <v>2300</v>
      </c>
      <c r="Y45" t="s">
        <v>2300</v>
      </c>
      <c r="Z45" t="s">
        <v>2300</v>
      </c>
      <c r="AA45" t="s">
        <v>2300</v>
      </c>
      <c r="AB45" t="s">
        <v>2300</v>
      </c>
      <c r="AC45" t="s">
        <v>2300</v>
      </c>
      <c r="AD45" t="s">
        <v>2300</v>
      </c>
      <c r="AE45" t="s">
        <v>2300</v>
      </c>
      <c r="AF45" t="s">
        <v>2300</v>
      </c>
      <c r="AG45" t="s">
        <v>2300</v>
      </c>
      <c r="AH45" t="s">
        <v>2300</v>
      </c>
      <c r="AI45" t="s">
        <v>2300</v>
      </c>
      <c r="AJ45" t="s">
        <v>2300</v>
      </c>
      <c r="AK45" t="s">
        <v>2300</v>
      </c>
      <c r="AL45" t="s">
        <v>2300</v>
      </c>
      <c r="AM45" t="s">
        <v>2300</v>
      </c>
      <c r="AN45" t="s">
        <v>2300</v>
      </c>
      <c r="AO45" t="s">
        <v>2300</v>
      </c>
      <c r="AP45" t="s">
        <v>2300</v>
      </c>
      <c r="AQ45" t="s">
        <v>2300</v>
      </c>
      <c r="AR45" t="s">
        <v>2300</v>
      </c>
      <c r="AS45" t="s">
        <v>2300</v>
      </c>
      <c r="AT45" t="s">
        <v>2300</v>
      </c>
      <c r="AU45" t="s">
        <v>2300</v>
      </c>
      <c r="AV45" t="s">
        <v>2300</v>
      </c>
      <c r="AW45" t="s">
        <v>2300</v>
      </c>
      <c r="AX45" t="s">
        <v>2300</v>
      </c>
      <c r="AY45" t="s">
        <v>2300</v>
      </c>
      <c r="AZ45" t="s">
        <v>2300</v>
      </c>
      <c r="BA45" t="s">
        <v>2300</v>
      </c>
      <c r="BB45" t="s">
        <v>2300</v>
      </c>
      <c r="BC45" t="s">
        <v>2300</v>
      </c>
      <c r="BD45" t="s">
        <v>2300</v>
      </c>
      <c r="BE45" t="s">
        <v>2300</v>
      </c>
      <c r="BF45" t="s">
        <v>2300</v>
      </c>
      <c r="BG45" t="s">
        <v>2300</v>
      </c>
      <c r="BH45" t="s">
        <v>2300</v>
      </c>
      <c r="BI45" t="s">
        <v>2300</v>
      </c>
      <c r="BJ45" t="s">
        <v>2300</v>
      </c>
      <c r="BK45" t="s">
        <v>2300</v>
      </c>
      <c r="BL45" t="s">
        <v>2300</v>
      </c>
      <c r="BM45" t="s">
        <v>2300</v>
      </c>
      <c r="BN45" t="s">
        <v>2300</v>
      </c>
      <c r="BO45" t="s">
        <v>2300</v>
      </c>
      <c r="BP45" t="s">
        <v>2300</v>
      </c>
      <c r="BQ45" t="s">
        <v>2300</v>
      </c>
      <c r="BR45" t="s">
        <v>2300</v>
      </c>
      <c r="BS45" t="s">
        <v>2300</v>
      </c>
      <c r="BT45" t="s">
        <v>2300</v>
      </c>
      <c r="BU45" t="s">
        <v>2300</v>
      </c>
      <c r="BV45" t="s">
        <v>2300</v>
      </c>
      <c r="BW45" t="s">
        <v>2300</v>
      </c>
      <c r="BX45" t="s">
        <v>2300</v>
      </c>
      <c r="BY45" t="s">
        <v>2300</v>
      </c>
      <c r="BZ45" t="s">
        <v>2300</v>
      </c>
      <c r="CA45" t="s">
        <v>2300</v>
      </c>
      <c r="CB45" t="s">
        <v>2300</v>
      </c>
      <c r="CC45" t="s">
        <v>2300</v>
      </c>
      <c r="CD45" t="s">
        <v>2300</v>
      </c>
      <c r="CE45" t="s">
        <v>2300</v>
      </c>
      <c r="CF45" t="s">
        <v>2300</v>
      </c>
      <c r="CG45" t="s">
        <v>2300</v>
      </c>
      <c r="CH45" t="s">
        <v>2300</v>
      </c>
      <c r="CI45" t="s">
        <v>2300</v>
      </c>
      <c r="CJ45" t="s">
        <v>2300</v>
      </c>
      <c r="CK45" t="s">
        <v>2300</v>
      </c>
      <c r="CL45" t="s">
        <v>2300</v>
      </c>
      <c r="CM45" t="s">
        <v>2300</v>
      </c>
      <c r="CN45" t="s">
        <v>2300</v>
      </c>
      <c r="CO45" t="s">
        <v>2300</v>
      </c>
      <c r="CP45" t="s">
        <v>2300</v>
      </c>
      <c r="CQ45" t="s">
        <v>2300</v>
      </c>
      <c r="CR45" t="s">
        <v>2300</v>
      </c>
      <c r="CS45" t="s">
        <v>2300</v>
      </c>
      <c r="CT45" t="s">
        <v>2300</v>
      </c>
      <c r="CU45" t="s">
        <v>2300</v>
      </c>
      <c r="CV45" t="s">
        <v>2300</v>
      </c>
      <c r="CW45" t="s">
        <v>2300</v>
      </c>
      <c r="CX45" t="s">
        <v>2300</v>
      </c>
      <c r="CY45" t="s">
        <v>2300</v>
      </c>
      <c r="CZ45" t="s">
        <v>2300</v>
      </c>
      <c r="DA45" t="s">
        <v>2300</v>
      </c>
      <c r="DB45" t="s">
        <v>2300</v>
      </c>
      <c r="DC45" t="s">
        <v>2300</v>
      </c>
      <c r="DD45" t="s">
        <v>2300</v>
      </c>
      <c r="DE45" t="s">
        <v>2300</v>
      </c>
      <c r="DF45" t="s">
        <v>2300</v>
      </c>
      <c r="DG45" t="s">
        <v>2300</v>
      </c>
      <c r="DH45" t="s">
        <v>2300</v>
      </c>
      <c r="DI45" t="s">
        <v>2300</v>
      </c>
      <c r="DJ45" t="s">
        <v>2300</v>
      </c>
      <c r="DK45" t="s">
        <v>2300</v>
      </c>
      <c r="DL45" t="s">
        <v>2300</v>
      </c>
      <c r="DM45" t="s">
        <v>2300</v>
      </c>
      <c r="DN45" t="s">
        <v>2300</v>
      </c>
      <c r="DO45" t="s">
        <v>2300</v>
      </c>
      <c r="DP45" t="s">
        <v>2300</v>
      </c>
      <c r="DQ45" t="s">
        <v>2300</v>
      </c>
      <c r="DR45" t="s">
        <v>2300</v>
      </c>
      <c r="DS45" t="s">
        <v>2300</v>
      </c>
      <c r="DT45" t="s">
        <v>2300</v>
      </c>
      <c r="DU45" t="s">
        <v>2300</v>
      </c>
      <c r="DV45" t="s">
        <v>2300</v>
      </c>
      <c r="DW45" t="s">
        <v>2300</v>
      </c>
      <c r="DX45" t="s">
        <v>2300</v>
      </c>
      <c r="DY45" t="s">
        <v>2300</v>
      </c>
      <c r="DZ45" t="s">
        <v>2300</v>
      </c>
      <c r="EA45" t="s">
        <v>2300</v>
      </c>
      <c r="EB45" t="s">
        <v>2300</v>
      </c>
      <c r="EC45" t="s">
        <v>2300</v>
      </c>
      <c r="ED45" t="s">
        <v>2300</v>
      </c>
      <c r="EE45" t="s">
        <v>2300</v>
      </c>
      <c r="EF45" t="s">
        <v>2300</v>
      </c>
      <c r="EG45" t="s">
        <v>2300</v>
      </c>
      <c r="EH45" t="s">
        <v>2300</v>
      </c>
      <c r="EI45" t="s">
        <v>2300</v>
      </c>
      <c r="EJ45" t="s">
        <v>2300</v>
      </c>
      <c r="EK45" t="s">
        <v>2300</v>
      </c>
      <c r="EL45" t="s">
        <v>2300</v>
      </c>
      <c r="EM45" t="s">
        <v>2300</v>
      </c>
      <c r="EN45" t="s">
        <v>2300</v>
      </c>
      <c r="EO45" t="s">
        <v>2300</v>
      </c>
      <c r="EP45" t="s">
        <v>2300</v>
      </c>
      <c r="EQ45" t="s">
        <v>2300</v>
      </c>
      <c r="ER45" t="s">
        <v>2300</v>
      </c>
      <c r="ES45" t="s">
        <v>2300</v>
      </c>
      <c r="ET45" t="s">
        <v>2300</v>
      </c>
      <c r="EU45" t="s">
        <v>2300</v>
      </c>
      <c r="EV45" t="s">
        <v>2300</v>
      </c>
      <c r="EW45" t="s">
        <v>2300</v>
      </c>
      <c r="EX45" t="s">
        <v>2300</v>
      </c>
      <c r="EY45" t="s">
        <v>2300</v>
      </c>
      <c r="EZ45" t="s">
        <v>2300</v>
      </c>
      <c r="FA45" t="s">
        <v>2300</v>
      </c>
      <c r="FB45" t="s">
        <v>2300</v>
      </c>
      <c r="FC45" t="s">
        <v>2300</v>
      </c>
      <c r="FD45" t="s">
        <v>2300</v>
      </c>
      <c r="FE45" t="s">
        <v>2300</v>
      </c>
      <c r="FF45" t="s">
        <v>2300</v>
      </c>
      <c r="FG45" t="s">
        <v>2300</v>
      </c>
      <c r="FH45" t="s">
        <v>2300</v>
      </c>
      <c r="FI45" t="s">
        <v>2300</v>
      </c>
      <c r="FJ45" t="s">
        <v>2300</v>
      </c>
      <c r="FK45" t="s">
        <v>2300</v>
      </c>
      <c r="FL45" t="s">
        <v>2300</v>
      </c>
      <c r="FM45" t="s">
        <v>2300</v>
      </c>
      <c r="FN45" t="s">
        <v>2300</v>
      </c>
      <c r="FO45" t="s">
        <v>2300</v>
      </c>
      <c r="FP45" t="s">
        <v>2300</v>
      </c>
      <c r="FQ45" t="s">
        <v>2300</v>
      </c>
      <c r="FR45" t="s">
        <v>2300</v>
      </c>
      <c r="FS45" t="s">
        <v>2300</v>
      </c>
      <c r="FT45" t="s">
        <v>2300</v>
      </c>
      <c r="FU45" t="s">
        <v>2300</v>
      </c>
      <c r="FV45" t="s">
        <v>2300</v>
      </c>
      <c r="FW45" t="s">
        <v>2300</v>
      </c>
      <c r="FX45" t="s">
        <v>2300</v>
      </c>
      <c r="FY45" t="s">
        <v>2300</v>
      </c>
      <c r="FZ45" t="s">
        <v>2300</v>
      </c>
      <c r="GA45" t="s">
        <v>2300</v>
      </c>
      <c r="GB45" t="s">
        <v>2300</v>
      </c>
      <c r="GC45" t="s">
        <v>2300</v>
      </c>
      <c r="GD45" t="s">
        <v>2300</v>
      </c>
      <c r="GE45" t="s">
        <v>2300</v>
      </c>
      <c r="GF45" t="s">
        <v>2300</v>
      </c>
      <c r="GG45" t="s">
        <v>2300</v>
      </c>
      <c r="GH45" t="s">
        <v>2300</v>
      </c>
      <c r="GI45" t="s">
        <v>2300</v>
      </c>
      <c r="GJ45" t="s">
        <v>2300</v>
      </c>
      <c r="GK45" t="s">
        <v>2300</v>
      </c>
      <c r="GL45" t="s">
        <v>2300</v>
      </c>
      <c r="GM45" t="s">
        <v>2300</v>
      </c>
      <c r="GN45" t="s">
        <v>2300</v>
      </c>
      <c r="GO45" t="s">
        <v>2300</v>
      </c>
      <c r="GP45" t="s">
        <v>2300</v>
      </c>
      <c r="GQ45" t="s">
        <v>2300</v>
      </c>
      <c r="GR45" t="s">
        <v>2300</v>
      </c>
      <c r="GS45" t="s">
        <v>2300</v>
      </c>
      <c r="GT45" t="s">
        <v>2300</v>
      </c>
      <c r="GU45" t="s">
        <v>2300</v>
      </c>
      <c r="GV45" t="s">
        <v>2300</v>
      </c>
      <c r="GW45" t="s">
        <v>2300</v>
      </c>
      <c r="GX45" t="s">
        <v>2300</v>
      </c>
      <c r="GY45" t="s">
        <v>2300</v>
      </c>
      <c r="GZ45" t="s">
        <v>2300</v>
      </c>
      <c r="HA45" t="s">
        <v>2300</v>
      </c>
      <c r="HB45" t="s">
        <v>2300</v>
      </c>
      <c r="HC45" t="s">
        <v>2300</v>
      </c>
      <c r="HD45" t="s">
        <v>2300</v>
      </c>
      <c r="HE45" t="s">
        <v>2300</v>
      </c>
      <c r="HF45" t="s">
        <v>2300</v>
      </c>
      <c r="HG45" t="s">
        <v>2300</v>
      </c>
      <c r="HH45" t="s">
        <v>2300</v>
      </c>
      <c r="HI45" t="s">
        <v>2300</v>
      </c>
      <c r="HJ45" t="s">
        <v>2300</v>
      </c>
      <c r="HK45" t="s">
        <v>2300</v>
      </c>
      <c r="HL45" t="s">
        <v>2300</v>
      </c>
      <c r="HM45" t="s">
        <v>2300</v>
      </c>
      <c r="HN45" t="s">
        <v>2300</v>
      </c>
      <c r="HO45" t="s">
        <v>2300</v>
      </c>
      <c r="HP45" t="s">
        <v>2300</v>
      </c>
      <c r="HQ45" t="s">
        <v>2300</v>
      </c>
      <c r="HR45" t="s">
        <v>2300</v>
      </c>
      <c r="HS45" t="s">
        <v>2300</v>
      </c>
      <c r="HT45" t="s">
        <v>2300</v>
      </c>
      <c r="HU45" t="s">
        <v>2300</v>
      </c>
      <c r="HV45" t="s">
        <v>2300</v>
      </c>
      <c r="HW45" t="s">
        <v>2300</v>
      </c>
      <c r="HX45" t="s">
        <v>2300</v>
      </c>
      <c r="HY45" t="s">
        <v>2300</v>
      </c>
      <c r="HZ45" t="s">
        <v>2300</v>
      </c>
      <c r="IA45" t="s">
        <v>2300</v>
      </c>
      <c r="IB45" t="s">
        <v>2300</v>
      </c>
      <c r="IC45" t="s">
        <v>2300</v>
      </c>
      <c r="ID45" t="s">
        <v>2300</v>
      </c>
      <c r="IE45" t="s">
        <v>2300</v>
      </c>
      <c r="IF45" t="s">
        <v>2300</v>
      </c>
      <c r="IG45" t="s">
        <v>2300</v>
      </c>
      <c r="IH45" t="s">
        <v>2300</v>
      </c>
      <c r="II45" t="s">
        <v>2300</v>
      </c>
      <c r="IJ45" t="s">
        <v>2300</v>
      </c>
      <c r="IK45" t="s">
        <v>2300</v>
      </c>
      <c r="IL45" t="s">
        <v>2300</v>
      </c>
      <c r="IM45" t="s">
        <v>2300</v>
      </c>
      <c r="IN45" t="s">
        <v>2300</v>
      </c>
      <c r="IO45" t="s">
        <v>2300</v>
      </c>
      <c r="IP45" t="s">
        <v>2300</v>
      </c>
      <c r="IQ45" t="s">
        <v>2300</v>
      </c>
      <c r="IR45" t="s">
        <v>2300</v>
      </c>
      <c r="IS45" t="s">
        <v>2300</v>
      </c>
      <c r="IT45" t="s">
        <v>2300</v>
      </c>
      <c r="IU45" t="s">
        <v>2300</v>
      </c>
      <c r="IV45" t="s">
        <v>2300</v>
      </c>
      <c r="IW45" t="s">
        <v>2300</v>
      </c>
      <c r="IX45" t="s">
        <v>2300</v>
      </c>
      <c r="IY45" t="s">
        <v>2300</v>
      </c>
      <c r="IZ45" t="s">
        <v>2300</v>
      </c>
      <c r="JA45" t="s">
        <v>2300</v>
      </c>
      <c r="JB45" t="s">
        <v>2300</v>
      </c>
      <c r="JC45" t="s">
        <v>2300</v>
      </c>
      <c r="JD45" t="s">
        <v>2300</v>
      </c>
      <c r="JE45" t="s">
        <v>2300</v>
      </c>
      <c r="JF45" t="s">
        <v>2300</v>
      </c>
      <c r="JG45" t="s">
        <v>2300</v>
      </c>
      <c r="JH45" t="s">
        <v>2300</v>
      </c>
      <c r="JI45" t="s">
        <v>2300</v>
      </c>
      <c r="JJ45" t="s">
        <v>2300</v>
      </c>
      <c r="JK45" t="s">
        <v>2300</v>
      </c>
      <c r="JL45" t="s">
        <v>2300</v>
      </c>
      <c r="JM45" t="s">
        <v>2300</v>
      </c>
      <c r="JN45" t="s">
        <v>2300</v>
      </c>
      <c r="JO45" t="s">
        <v>2300</v>
      </c>
      <c r="JP45" t="s">
        <v>2300</v>
      </c>
      <c r="JQ45" t="s">
        <v>2300</v>
      </c>
      <c r="JR45" t="s">
        <v>2300</v>
      </c>
      <c r="JS45" t="s">
        <v>2300</v>
      </c>
      <c r="JT45" t="s">
        <v>2300</v>
      </c>
      <c r="JU45" t="s">
        <v>2300</v>
      </c>
      <c r="JV45" t="s">
        <v>2300</v>
      </c>
      <c r="JW45" t="s">
        <v>2300</v>
      </c>
      <c r="JX45" t="s">
        <v>2300</v>
      </c>
      <c r="JY45" t="s">
        <v>2300</v>
      </c>
      <c r="JZ45" t="s">
        <v>2300</v>
      </c>
      <c r="KA45" t="s">
        <v>2300</v>
      </c>
      <c r="KB45" t="s">
        <v>2300</v>
      </c>
      <c r="KC45" t="s">
        <v>2300</v>
      </c>
      <c r="KD45" t="s">
        <v>2300</v>
      </c>
      <c r="KE45" t="s">
        <v>2300</v>
      </c>
      <c r="KF45" t="s">
        <v>2300</v>
      </c>
      <c r="KG45" t="s">
        <v>2300</v>
      </c>
      <c r="KH45" t="s">
        <v>2300</v>
      </c>
      <c r="KI45" t="s">
        <v>2300</v>
      </c>
      <c r="KJ45" t="s">
        <v>2300</v>
      </c>
      <c r="KK45" t="s">
        <v>2300</v>
      </c>
      <c r="KL45" t="s">
        <v>2300</v>
      </c>
      <c r="KM45" t="s">
        <v>2300</v>
      </c>
      <c r="KN45" t="s">
        <v>2300</v>
      </c>
      <c r="KO45" t="s">
        <v>2300</v>
      </c>
      <c r="KP45" t="s">
        <v>2300</v>
      </c>
      <c r="KQ45" t="s">
        <v>2300</v>
      </c>
      <c r="KR45" t="s">
        <v>2300</v>
      </c>
      <c r="KS45" t="s">
        <v>2300</v>
      </c>
      <c r="KT45" t="s">
        <v>2300</v>
      </c>
      <c r="KU45" t="s">
        <v>2300</v>
      </c>
      <c r="KV45" t="s">
        <v>2300</v>
      </c>
      <c r="KW45" t="s">
        <v>2300</v>
      </c>
      <c r="KX45" t="s">
        <v>2300</v>
      </c>
      <c r="KY45" t="s">
        <v>2300</v>
      </c>
      <c r="KZ45" t="s">
        <v>2300</v>
      </c>
      <c r="LA45" t="s">
        <v>2300</v>
      </c>
      <c r="LB45" t="s">
        <v>2300</v>
      </c>
      <c r="LC45" t="s">
        <v>2300</v>
      </c>
      <c r="LD45" t="s">
        <v>2300</v>
      </c>
      <c r="LE45" t="s">
        <v>2300</v>
      </c>
      <c r="LF45" t="s">
        <v>2300</v>
      </c>
      <c r="LG45" t="s">
        <v>2300</v>
      </c>
      <c r="LH45" t="s">
        <v>2300</v>
      </c>
      <c r="LI45" t="s">
        <v>2300</v>
      </c>
      <c r="LJ45" t="s">
        <v>2300</v>
      </c>
      <c r="LK45" t="s">
        <v>2300</v>
      </c>
      <c r="LL45" t="s">
        <v>2300</v>
      </c>
      <c r="LM45" t="s">
        <v>2300</v>
      </c>
      <c r="LN45" t="s">
        <v>2300</v>
      </c>
      <c r="LO45" t="s">
        <v>2300</v>
      </c>
      <c r="LP45" t="s">
        <v>2300</v>
      </c>
      <c r="LQ45" t="s">
        <v>2300</v>
      </c>
      <c r="LR45" t="s">
        <v>2300</v>
      </c>
    </row>
    <row r="46" spans="1:330">
      <c r="A46" t="s">
        <v>1556</v>
      </c>
      <c r="B46" s="1">
        <v>44197</v>
      </c>
      <c r="C46" s="1">
        <v>44197</v>
      </c>
      <c r="D46">
        <v>1</v>
      </c>
      <c r="E46">
        <v>1</v>
      </c>
      <c r="F46">
        <v>1</v>
      </c>
      <c r="G46">
        <v>0</v>
      </c>
      <c r="H46">
        <v>0</v>
      </c>
      <c r="I46">
        <v>1</v>
      </c>
      <c r="J46">
        <v>0</v>
      </c>
      <c r="K46">
        <v>1</v>
      </c>
      <c r="L46">
        <v>0</v>
      </c>
      <c r="M46" t="s">
        <v>2300</v>
      </c>
      <c r="N46" t="s">
        <v>2300</v>
      </c>
      <c r="O46" t="s">
        <v>2300</v>
      </c>
      <c r="P46" t="s">
        <v>2300</v>
      </c>
      <c r="Q46" t="s">
        <v>2300</v>
      </c>
      <c r="R46" t="s">
        <v>2300</v>
      </c>
      <c r="S46" t="s">
        <v>2300</v>
      </c>
      <c r="T46" t="s">
        <v>2300</v>
      </c>
      <c r="U46" t="s">
        <v>2300</v>
      </c>
      <c r="V46" t="s">
        <v>2300</v>
      </c>
      <c r="W46" t="s">
        <v>2300</v>
      </c>
      <c r="X46">
        <v>1</v>
      </c>
      <c r="Y46">
        <v>1</v>
      </c>
      <c r="Z46">
        <v>0</v>
      </c>
      <c r="AA46">
        <v>1</v>
      </c>
      <c r="AB46">
        <v>0</v>
      </c>
      <c r="AC46">
        <v>0</v>
      </c>
      <c r="AD46">
        <v>1</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1</v>
      </c>
      <c r="BA46">
        <v>0</v>
      </c>
      <c r="BB46">
        <v>0</v>
      </c>
      <c r="BC46">
        <v>0</v>
      </c>
      <c r="BD46">
        <v>0</v>
      </c>
      <c r="BE46">
        <v>0</v>
      </c>
      <c r="BF46">
        <v>1</v>
      </c>
      <c r="BG46">
        <v>2</v>
      </c>
      <c r="BH46">
        <v>1</v>
      </c>
      <c r="BI46">
        <v>0</v>
      </c>
      <c r="BJ46">
        <v>1</v>
      </c>
      <c r="BK46">
        <v>0</v>
      </c>
      <c r="BL46">
        <v>0</v>
      </c>
      <c r="BM46">
        <v>0</v>
      </c>
      <c r="BN46">
        <v>0</v>
      </c>
      <c r="BO46">
        <v>0</v>
      </c>
      <c r="BP46">
        <v>1</v>
      </c>
      <c r="BQ46">
        <v>0</v>
      </c>
      <c r="BR46">
        <v>1</v>
      </c>
      <c r="BS46">
        <v>0</v>
      </c>
      <c r="BT46">
        <v>0</v>
      </c>
      <c r="BU46">
        <v>0</v>
      </c>
      <c r="BV46">
        <v>0</v>
      </c>
      <c r="BW46">
        <v>0</v>
      </c>
      <c r="BX46">
        <v>0</v>
      </c>
      <c r="BY46">
        <v>0</v>
      </c>
      <c r="BZ46">
        <v>0</v>
      </c>
      <c r="CA46">
        <v>0</v>
      </c>
      <c r="CB46">
        <v>0</v>
      </c>
      <c r="CC46">
        <v>1</v>
      </c>
      <c r="CD46">
        <v>0</v>
      </c>
      <c r="CE46">
        <v>0</v>
      </c>
      <c r="CF46">
        <v>0</v>
      </c>
      <c r="CG46">
        <v>0</v>
      </c>
      <c r="CH46">
        <v>1</v>
      </c>
      <c r="CI46">
        <v>1</v>
      </c>
      <c r="CJ46">
        <v>1</v>
      </c>
      <c r="CK46">
        <v>0</v>
      </c>
      <c r="CL46">
        <v>0</v>
      </c>
      <c r="CM46">
        <v>0</v>
      </c>
      <c r="CN46">
        <v>0</v>
      </c>
      <c r="CO46">
        <v>1</v>
      </c>
      <c r="CP46">
        <v>0</v>
      </c>
      <c r="CQ46">
        <v>0</v>
      </c>
      <c r="CR46">
        <v>0</v>
      </c>
      <c r="CS46">
        <v>0</v>
      </c>
      <c r="CT46">
        <v>0</v>
      </c>
      <c r="CU46">
        <v>0</v>
      </c>
      <c r="CV46">
        <v>0</v>
      </c>
      <c r="CW46">
        <v>0</v>
      </c>
      <c r="CX46">
        <v>0</v>
      </c>
      <c r="CY46">
        <v>0</v>
      </c>
      <c r="CZ46">
        <v>0</v>
      </c>
      <c r="DA46">
        <v>1</v>
      </c>
      <c r="DB46">
        <v>0</v>
      </c>
      <c r="DC46">
        <v>0</v>
      </c>
      <c r="DD46">
        <v>0</v>
      </c>
      <c r="DE46">
        <v>1</v>
      </c>
      <c r="DF46">
        <v>0</v>
      </c>
      <c r="DG46">
        <v>0</v>
      </c>
      <c r="DH46">
        <v>0</v>
      </c>
      <c r="DI46">
        <v>0</v>
      </c>
      <c r="DJ46">
        <v>0</v>
      </c>
      <c r="DK46">
        <v>0</v>
      </c>
      <c r="DL46">
        <v>0</v>
      </c>
      <c r="DM46">
        <v>0</v>
      </c>
      <c r="DN46">
        <v>0</v>
      </c>
      <c r="DO46">
        <v>0</v>
      </c>
      <c r="DP46">
        <v>0</v>
      </c>
      <c r="DQ46">
        <v>0</v>
      </c>
      <c r="DR46">
        <v>0</v>
      </c>
      <c r="DS46">
        <v>0</v>
      </c>
      <c r="DT46">
        <v>0</v>
      </c>
      <c r="DU46">
        <v>0</v>
      </c>
      <c r="DV46">
        <v>0</v>
      </c>
      <c r="DW46">
        <v>0</v>
      </c>
      <c r="DX46">
        <v>1</v>
      </c>
      <c r="DY46">
        <v>0</v>
      </c>
      <c r="DZ46">
        <v>1</v>
      </c>
      <c r="EA46">
        <v>0</v>
      </c>
      <c r="EB46">
        <v>0</v>
      </c>
      <c r="EC46">
        <v>0</v>
      </c>
      <c r="ED46">
        <v>0</v>
      </c>
      <c r="EE46">
        <v>1</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1</v>
      </c>
      <c r="FN46">
        <v>0</v>
      </c>
      <c r="FO46">
        <v>0</v>
      </c>
      <c r="FP46">
        <v>0</v>
      </c>
      <c r="FQ46">
        <v>1</v>
      </c>
      <c r="FR46">
        <v>0</v>
      </c>
      <c r="FS46">
        <v>1</v>
      </c>
      <c r="FT46">
        <v>1</v>
      </c>
      <c r="FU46">
        <v>0</v>
      </c>
      <c r="FV46">
        <v>0</v>
      </c>
      <c r="FW46">
        <v>0</v>
      </c>
      <c r="FX46">
        <v>0</v>
      </c>
      <c r="FY46">
        <v>0</v>
      </c>
      <c r="FZ46">
        <v>0</v>
      </c>
      <c r="GA46">
        <v>1</v>
      </c>
      <c r="GB46">
        <v>1</v>
      </c>
      <c r="GC46">
        <v>0</v>
      </c>
      <c r="GD46">
        <v>0</v>
      </c>
      <c r="GE46">
        <v>0</v>
      </c>
      <c r="GF46">
        <v>1</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1</v>
      </c>
      <c r="HB46">
        <v>0</v>
      </c>
      <c r="HC46" t="s">
        <v>2300</v>
      </c>
      <c r="HD46" t="s">
        <v>2300</v>
      </c>
      <c r="HE46">
        <v>0</v>
      </c>
      <c r="HF46">
        <v>0</v>
      </c>
      <c r="HG46">
        <v>0</v>
      </c>
      <c r="HH46">
        <v>0</v>
      </c>
      <c r="HI46">
        <v>0</v>
      </c>
      <c r="HJ46">
        <v>1</v>
      </c>
      <c r="HK46">
        <v>0</v>
      </c>
      <c r="HL46">
        <v>0</v>
      </c>
      <c r="HM46">
        <v>0</v>
      </c>
      <c r="HN46">
        <v>0</v>
      </c>
      <c r="HO46">
        <v>1</v>
      </c>
      <c r="HP46">
        <v>0</v>
      </c>
      <c r="HQ46">
        <v>0</v>
      </c>
      <c r="HR46">
        <v>0</v>
      </c>
      <c r="HS46">
        <v>0</v>
      </c>
      <c r="HT46">
        <v>0</v>
      </c>
      <c r="HU46">
        <v>0</v>
      </c>
      <c r="HV46">
        <v>0</v>
      </c>
      <c r="HW46">
        <v>0</v>
      </c>
      <c r="HX46">
        <v>0</v>
      </c>
      <c r="HY46">
        <v>0</v>
      </c>
      <c r="HZ46">
        <v>0</v>
      </c>
      <c r="IA46">
        <v>0</v>
      </c>
      <c r="IB46">
        <v>1</v>
      </c>
      <c r="IC46">
        <v>1</v>
      </c>
      <c r="ID46">
        <v>0</v>
      </c>
      <c r="IE46">
        <v>1</v>
      </c>
      <c r="IF46">
        <v>0</v>
      </c>
      <c r="IG46">
        <v>0</v>
      </c>
      <c r="IH46">
        <v>0</v>
      </c>
      <c r="II46">
        <v>1</v>
      </c>
      <c r="IJ46">
        <v>0</v>
      </c>
      <c r="IK46">
        <v>1</v>
      </c>
      <c r="IL46">
        <v>0</v>
      </c>
      <c r="IM46">
        <v>0</v>
      </c>
      <c r="IN46">
        <v>0</v>
      </c>
      <c r="IO46">
        <v>1</v>
      </c>
      <c r="IP46">
        <v>0</v>
      </c>
      <c r="IQ46">
        <v>0</v>
      </c>
      <c r="IR46">
        <v>0</v>
      </c>
      <c r="IS46">
        <v>0</v>
      </c>
      <c r="IT46">
        <v>0</v>
      </c>
      <c r="IU46">
        <v>1</v>
      </c>
      <c r="IV46">
        <v>0</v>
      </c>
      <c r="IW46">
        <v>0</v>
      </c>
      <c r="IX46">
        <v>0</v>
      </c>
      <c r="IY46">
        <v>0</v>
      </c>
      <c r="IZ46">
        <v>0</v>
      </c>
      <c r="JA46">
        <v>0</v>
      </c>
      <c r="JB46">
        <v>1</v>
      </c>
      <c r="JC46">
        <v>4</v>
      </c>
      <c r="JD46">
        <v>1</v>
      </c>
      <c r="JE46">
        <v>0</v>
      </c>
      <c r="JF46">
        <v>0</v>
      </c>
      <c r="JG46">
        <v>1</v>
      </c>
      <c r="JH46">
        <v>1</v>
      </c>
      <c r="JI46">
        <v>1</v>
      </c>
      <c r="JJ46">
        <v>1</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3</v>
      </c>
      <c r="KG46">
        <v>0</v>
      </c>
      <c r="KH46">
        <v>0</v>
      </c>
      <c r="KI46">
        <v>0</v>
      </c>
      <c r="KJ46">
        <v>1</v>
      </c>
      <c r="KK46">
        <v>0</v>
      </c>
      <c r="KL46">
        <v>0</v>
      </c>
      <c r="KM46">
        <v>0</v>
      </c>
      <c r="KN46">
        <v>0</v>
      </c>
      <c r="KO46">
        <v>1</v>
      </c>
      <c r="KP46">
        <v>0</v>
      </c>
      <c r="KQ46">
        <v>7</v>
      </c>
      <c r="KR46">
        <v>0</v>
      </c>
      <c r="KS46">
        <v>1</v>
      </c>
      <c r="KT46">
        <v>1</v>
      </c>
      <c r="KU46">
        <v>0</v>
      </c>
      <c r="KV46">
        <v>0</v>
      </c>
      <c r="KW46">
        <v>0</v>
      </c>
      <c r="KX46">
        <v>0</v>
      </c>
      <c r="KY46">
        <v>0</v>
      </c>
      <c r="KZ46">
        <v>0</v>
      </c>
      <c r="LA46">
        <v>5</v>
      </c>
      <c r="LB46">
        <v>2</v>
      </c>
      <c r="LC46">
        <v>0</v>
      </c>
      <c r="LD46" t="s">
        <v>2300</v>
      </c>
      <c r="LE46" t="s">
        <v>2300</v>
      </c>
      <c r="LF46" t="s">
        <v>2300</v>
      </c>
      <c r="LG46" t="s">
        <v>2300</v>
      </c>
      <c r="LH46" t="s">
        <v>2300</v>
      </c>
      <c r="LI46" t="s">
        <v>2300</v>
      </c>
      <c r="LJ46" t="s">
        <v>2300</v>
      </c>
      <c r="LK46" t="s">
        <v>2300</v>
      </c>
      <c r="LL46" t="s">
        <v>2300</v>
      </c>
      <c r="LM46" t="s">
        <v>2300</v>
      </c>
      <c r="LN46" t="s">
        <v>2300</v>
      </c>
      <c r="LO46" t="s">
        <v>2300</v>
      </c>
      <c r="LP46" t="s">
        <v>2300</v>
      </c>
      <c r="LQ46" t="s">
        <v>2300</v>
      </c>
      <c r="LR46" t="s">
        <v>2300</v>
      </c>
    </row>
    <row r="47" spans="1:330">
      <c r="A47" t="s">
        <v>1577</v>
      </c>
      <c r="B47" s="1">
        <v>44197</v>
      </c>
      <c r="C47" s="1">
        <v>44197</v>
      </c>
      <c r="D47">
        <v>1</v>
      </c>
      <c r="E47">
        <v>0</v>
      </c>
      <c r="F47" t="s">
        <v>2300</v>
      </c>
      <c r="G47" t="s">
        <v>2300</v>
      </c>
      <c r="H47" t="s">
        <v>2300</v>
      </c>
      <c r="I47" t="s">
        <v>2300</v>
      </c>
      <c r="J47" t="s">
        <v>2300</v>
      </c>
      <c r="K47" t="s">
        <v>2300</v>
      </c>
      <c r="L47">
        <v>0</v>
      </c>
      <c r="M47" t="s">
        <v>2300</v>
      </c>
      <c r="N47" t="s">
        <v>2300</v>
      </c>
      <c r="O47" t="s">
        <v>2300</v>
      </c>
      <c r="P47" t="s">
        <v>2300</v>
      </c>
      <c r="Q47" t="s">
        <v>2300</v>
      </c>
      <c r="R47" t="s">
        <v>2300</v>
      </c>
      <c r="S47" t="s">
        <v>2300</v>
      </c>
      <c r="T47" t="s">
        <v>2300</v>
      </c>
      <c r="U47" t="s">
        <v>2300</v>
      </c>
      <c r="V47" t="s">
        <v>2300</v>
      </c>
      <c r="W47" t="s">
        <v>2300</v>
      </c>
      <c r="X47">
        <v>1</v>
      </c>
      <c r="Y47">
        <v>1</v>
      </c>
      <c r="Z47">
        <v>0</v>
      </c>
      <c r="AA47">
        <v>0</v>
      </c>
      <c r="AB47">
        <v>0</v>
      </c>
      <c r="AC47">
        <v>0</v>
      </c>
      <c r="AD47">
        <v>1</v>
      </c>
      <c r="AE47">
        <v>1</v>
      </c>
      <c r="AF47">
        <v>0</v>
      </c>
      <c r="AG47">
        <v>1</v>
      </c>
      <c r="AH47">
        <v>0</v>
      </c>
      <c r="AI47">
        <v>0</v>
      </c>
      <c r="AJ47">
        <v>0</v>
      </c>
      <c r="AK47">
        <v>0</v>
      </c>
      <c r="AL47">
        <v>0</v>
      </c>
      <c r="AM47">
        <v>0</v>
      </c>
      <c r="AN47">
        <v>0</v>
      </c>
      <c r="AO47">
        <v>0</v>
      </c>
      <c r="AP47">
        <v>0</v>
      </c>
      <c r="AQ47">
        <v>0</v>
      </c>
      <c r="AR47">
        <v>0</v>
      </c>
      <c r="AS47">
        <v>0</v>
      </c>
      <c r="AT47">
        <v>0</v>
      </c>
      <c r="AU47">
        <v>0</v>
      </c>
      <c r="AV47">
        <v>0</v>
      </c>
      <c r="AW47">
        <v>0</v>
      </c>
      <c r="AX47">
        <v>0</v>
      </c>
      <c r="AY47">
        <v>0</v>
      </c>
      <c r="AZ47">
        <v>1</v>
      </c>
      <c r="BA47">
        <v>0</v>
      </c>
      <c r="BB47">
        <v>0</v>
      </c>
      <c r="BC47">
        <v>0</v>
      </c>
      <c r="BD47">
        <v>0</v>
      </c>
      <c r="BE47">
        <v>0</v>
      </c>
      <c r="BF47">
        <v>1</v>
      </c>
      <c r="BG47">
        <v>2</v>
      </c>
      <c r="BH47">
        <v>1</v>
      </c>
      <c r="BI47">
        <v>0</v>
      </c>
      <c r="BJ47">
        <v>0</v>
      </c>
      <c r="BK47">
        <v>0</v>
      </c>
      <c r="BL47">
        <v>0</v>
      </c>
      <c r="BM47">
        <v>0</v>
      </c>
      <c r="BN47">
        <v>0</v>
      </c>
      <c r="BO47">
        <v>0</v>
      </c>
      <c r="BP47">
        <v>0</v>
      </c>
      <c r="BQ47">
        <v>0</v>
      </c>
      <c r="BR47">
        <v>0</v>
      </c>
      <c r="BS47">
        <v>0</v>
      </c>
      <c r="BT47">
        <v>1</v>
      </c>
      <c r="BU47">
        <v>0</v>
      </c>
      <c r="BV47">
        <v>0</v>
      </c>
      <c r="BW47">
        <v>0</v>
      </c>
      <c r="BX47">
        <v>0</v>
      </c>
      <c r="BY47">
        <v>0</v>
      </c>
      <c r="BZ47">
        <v>0</v>
      </c>
      <c r="CA47">
        <v>0</v>
      </c>
      <c r="CB47">
        <v>0</v>
      </c>
      <c r="CC47">
        <v>1</v>
      </c>
      <c r="CD47">
        <v>0</v>
      </c>
      <c r="CE47">
        <v>0</v>
      </c>
      <c r="CF47">
        <v>0</v>
      </c>
      <c r="CG47">
        <v>0</v>
      </c>
      <c r="CH47">
        <v>1</v>
      </c>
      <c r="CI47">
        <v>0</v>
      </c>
      <c r="CJ47">
        <v>0</v>
      </c>
      <c r="CK47">
        <v>1</v>
      </c>
      <c r="CL47" t="s">
        <v>2300</v>
      </c>
      <c r="CM47" t="s">
        <v>2300</v>
      </c>
      <c r="CN47" t="s">
        <v>2300</v>
      </c>
      <c r="CO47" t="s">
        <v>2300</v>
      </c>
      <c r="CP47" t="s">
        <v>2300</v>
      </c>
      <c r="CQ47" t="s">
        <v>2300</v>
      </c>
      <c r="CR47" t="s">
        <v>2300</v>
      </c>
      <c r="CS47" t="s">
        <v>2300</v>
      </c>
      <c r="CT47" t="s">
        <v>2300</v>
      </c>
      <c r="CU47" t="s">
        <v>2300</v>
      </c>
      <c r="CV47" t="s">
        <v>2300</v>
      </c>
      <c r="CW47" t="s">
        <v>2300</v>
      </c>
      <c r="CX47" t="s">
        <v>2300</v>
      </c>
      <c r="CY47" t="s">
        <v>2300</v>
      </c>
      <c r="CZ47" t="s">
        <v>2300</v>
      </c>
      <c r="DA47" t="s">
        <v>2300</v>
      </c>
      <c r="DB47" t="s">
        <v>2300</v>
      </c>
      <c r="DC47" t="s">
        <v>2300</v>
      </c>
      <c r="DD47" t="s">
        <v>2300</v>
      </c>
      <c r="DE47" t="s">
        <v>2300</v>
      </c>
      <c r="DF47" t="s">
        <v>2300</v>
      </c>
      <c r="DG47" t="s">
        <v>2300</v>
      </c>
      <c r="DH47" t="s">
        <v>2300</v>
      </c>
      <c r="DI47" t="s">
        <v>2300</v>
      </c>
      <c r="DJ47" t="s">
        <v>2300</v>
      </c>
      <c r="DK47" t="s">
        <v>2300</v>
      </c>
      <c r="DL47" t="s">
        <v>2300</v>
      </c>
      <c r="DM47" t="s">
        <v>2300</v>
      </c>
      <c r="DN47" t="s">
        <v>2300</v>
      </c>
      <c r="DO47" t="s">
        <v>2300</v>
      </c>
      <c r="DP47" t="s">
        <v>2300</v>
      </c>
      <c r="DQ47" t="s">
        <v>2300</v>
      </c>
      <c r="DR47" t="s">
        <v>2300</v>
      </c>
      <c r="DS47" t="s">
        <v>2300</v>
      </c>
      <c r="DT47" t="s">
        <v>2300</v>
      </c>
      <c r="DU47" t="s">
        <v>2300</v>
      </c>
      <c r="DV47" t="s">
        <v>2300</v>
      </c>
      <c r="DW47" t="s">
        <v>2300</v>
      </c>
      <c r="DX47" t="s">
        <v>2300</v>
      </c>
      <c r="DY47">
        <v>2</v>
      </c>
      <c r="DZ47">
        <v>0</v>
      </c>
      <c r="EA47" t="s">
        <v>2300</v>
      </c>
      <c r="EB47" t="s">
        <v>2300</v>
      </c>
      <c r="EC47" t="s">
        <v>2300</v>
      </c>
      <c r="ED47" t="s">
        <v>2300</v>
      </c>
      <c r="EE47" t="s">
        <v>2300</v>
      </c>
      <c r="EF47" t="s">
        <v>2300</v>
      </c>
      <c r="EG47" t="s">
        <v>2300</v>
      </c>
      <c r="EH47" t="s">
        <v>2300</v>
      </c>
      <c r="EI47" t="s">
        <v>2300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1</v>
      </c>
      <c r="FN47">
        <v>1</v>
      </c>
      <c r="FO47">
        <v>0</v>
      </c>
      <c r="FP47">
        <v>0</v>
      </c>
      <c r="FQ47">
        <v>1</v>
      </c>
      <c r="FR47">
        <v>0</v>
      </c>
      <c r="FS47">
        <v>0</v>
      </c>
      <c r="FT47">
        <v>0</v>
      </c>
      <c r="FU47">
        <v>0</v>
      </c>
      <c r="FV47">
        <v>0</v>
      </c>
      <c r="FW47">
        <v>0</v>
      </c>
      <c r="FX47">
        <v>0</v>
      </c>
      <c r="FY47">
        <v>0</v>
      </c>
      <c r="FZ47">
        <v>0</v>
      </c>
      <c r="GA47">
        <v>1</v>
      </c>
      <c r="GB47">
        <v>0</v>
      </c>
      <c r="GC47">
        <v>0</v>
      </c>
      <c r="GD47">
        <v>0</v>
      </c>
      <c r="GE47">
        <v>0</v>
      </c>
      <c r="GF47">
        <v>0</v>
      </c>
      <c r="GG47">
        <v>0</v>
      </c>
      <c r="GH47">
        <v>0</v>
      </c>
      <c r="GI47">
        <v>0</v>
      </c>
      <c r="GJ47">
        <v>0</v>
      </c>
      <c r="GK47">
        <v>0</v>
      </c>
      <c r="GL47">
        <v>0</v>
      </c>
      <c r="GM47">
        <v>0</v>
      </c>
      <c r="GN47">
        <v>0</v>
      </c>
      <c r="GO47">
        <v>0</v>
      </c>
      <c r="GP47">
        <v>0</v>
      </c>
      <c r="GQ47">
        <v>0</v>
      </c>
      <c r="GR47">
        <v>0</v>
      </c>
      <c r="GS47">
        <v>0</v>
      </c>
      <c r="GT47">
        <v>1</v>
      </c>
      <c r="GU47">
        <v>0</v>
      </c>
      <c r="GV47">
        <v>0</v>
      </c>
      <c r="GW47">
        <v>1</v>
      </c>
      <c r="GX47">
        <v>0</v>
      </c>
      <c r="GY47">
        <v>0</v>
      </c>
      <c r="GZ47">
        <v>0</v>
      </c>
      <c r="HA47">
        <v>0</v>
      </c>
      <c r="HB47">
        <v>0</v>
      </c>
      <c r="HC47" t="s">
        <v>2300</v>
      </c>
      <c r="HD47" t="s">
        <v>2300</v>
      </c>
      <c r="HE47">
        <v>0</v>
      </c>
      <c r="HF47">
        <v>0</v>
      </c>
      <c r="HG47">
        <v>0</v>
      </c>
      <c r="HH47">
        <v>0</v>
      </c>
      <c r="HI47">
        <v>0</v>
      </c>
      <c r="HJ47">
        <v>0</v>
      </c>
      <c r="HK47">
        <v>0</v>
      </c>
      <c r="HL47">
        <v>0</v>
      </c>
      <c r="HM47">
        <v>0</v>
      </c>
      <c r="HN47">
        <v>1</v>
      </c>
      <c r="HO47">
        <v>0</v>
      </c>
      <c r="HP47">
        <v>1</v>
      </c>
      <c r="HQ47">
        <v>1</v>
      </c>
      <c r="HR47">
        <v>0</v>
      </c>
      <c r="HS47">
        <v>0</v>
      </c>
      <c r="HT47">
        <v>0</v>
      </c>
      <c r="HU47">
        <v>0</v>
      </c>
      <c r="HV47">
        <v>0</v>
      </c>
      <c r="HW47">
        <v>0</v>
      </c>
      <c r="HX47">
        <v>0</v>
      </c>
      <c r="HY47">
        <v>0</v>
      </c>
      <c r="HZ47">
        <v>0</v>
      </c>
      <c r="IA47">
        <v>0</v>
      </c>
      <c r="IB47">
        <v>1</v>
      </c>
      <c r="IC47">
        <v>0</v>
      </c>
      <c r="ID47" t="s">
        <v>2300</v>
      </c>
      <c r="IE47" t="s">
        <v>2300</v>
      </c>
      <c r="IF47" t="s">
        <v>2300</v>
      </c>
      <c r="IG47" t="s">
        <v>2300</v>
      </c>
      <c r="IH47" t="s">
        <v>2300</v>
      </c>
      <c r="II47" t="s">
        <v>2300</v>
      </c>
      <c r="IJ47" t="s">
        <v>2300</v>
      </c>
      <c r="IK47" t="s">
        <v>2300</v>
      </c>
      <c r="IL47" t="s">
        <v>2300</v>
      </c>
      <c r="IM47" t="s">
        <v>2300</v>
      </c>
      <c r="IN47" t="s">
        <v>2300</v>
      </c>
      <c r="IO47" t="s">
        <v>2300</v>
      </c>
      <c r="IP47" t="s">
        <v>2300</v>
      </c>
      <c r="IQ47" t="s">
        <v>2300</v>
      </c>
      <c r="IR47" t="s">
        <v>2300</v>
      </c>
      <c r="IS47">
        <v>0</v>
      </c>
      <c r="IT47">
        <v>0</v>
      </c>
      <c r="IU47">
        <v>1</v>
      </c>
      <c r="IV47">
        <v>0</v>
      </c>
      <c r="IW47">
        <v>0</v>
      </c>
      <c r="IX47">
        <v>0</v>
      </c>
      <c r="IY47">
        <v>0</v>
      </c>
      <c r="IZ47">
        <v>0</v>
      </c>
      <c r="JA47">
        <v>0</v>
      </c>
      <c r="JB47">
        <v>1</v>
      </c>
      <c r="JC47">
        <v>2</v>
      </c>
      <c r="JD47">
        <v>1</v>
      </c>
      <c r="JE47">
        <v>0</v>
      </c>
      <c r="JF47">
        <v>0</v>
      </c>
      <c r="JG47">
        <v>0</v>
      </c>
      <c r="JH47" t="s">
        <v>2300</v>
      </c>
      <c r="JI47" t="s">
        <v>2300</v>
      </c>
      <c r="JJ47">
        <v>0</v>
      </c>
      <c r="JK47">
        <v>0</v>
      </c>
      <c r="JL47">
        <v>1</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1</v>
      </c>
      <c r="KH47">
        <v>1</v>
      </c>
      <c r="KI47">
        <v>1</v>
      </c>
      <c r="KJ47">
        <v>0</v>
      </c>
      <c r="KK47">
        <v>0</v>
      </c>
      <c r="KL47">
        <v>0</v>
      </c>
      <c r="KM47">
        <v>1</v>
      </c>
      <c r="KN47">
        <v>0</v>
      </c>
      <c r="KO47">
        <v>0</v>
      </c>
      <c r="KP47">
        <v>0</v>
      </c>
      <c r="KQ47">
        <v>10</v>
      </c>
      <c r="KR47">
        <v>0</v>
      </c>
      <c r="KS47">
        <v>0</v>
      </c>
      <c r="KT47">
        <v>0</v>
      </c>
      <c r="KU47">
        <v>1</v>
      </c>
      <c r="KV47">
        <v>0</v>
      </c>
      <c r="KW47">
        <v>0</v>
      </c>
      <c r="KX47">
        <v>0</v>
      </c>
      <c r="KY47">
        <v>0</v>
      </c>
      <c r="KZ47">
        <v>3</v>
      </c>
      <c r="LA47">
        <v>14</v>
      </c>
      <c r="LB47">
        <v>2</v>
      </c>
      <c r="LC47">
        <v>0</v>
      </c>
      <c r="LD47" t="s">
        <v>2300</v>
      </c>
      <c r="LE47" t="s">
        <v>2300</v>
      </c>
      <c r="LF47" t="s">
        <v>2300</v>
      </c>
      <c r="LG47" t="s">
        <v>2300</v>
      </c>
      <c r="LH47" t="s">
        <v>2300</v>
      </c>
      <c r="LI47" t="s">
        <v>2300</v>
      </c>
      <c r="LJ47" t="s">
        <v>2300</v>
      </c>
      <c r="LK47" t="s">
        <v>2300</v>
      </c>
      <c r="LL47" t="s">
        <v>2300</v>
      </c>
      <c r="LM47" t="s">
        <v>2300</v>
      </c>
      <c r="LN47" t="s">
        <v>2300</v>
      </c>
      <c r="LO47" t="s">
        <v>2300</v>
      </c>
      <c r="LP47" t="s">
        <v>2300</v>
      </c>
      <c r="LQ47" t="s">
        <v>2300</v>
      </c>
      <c r="LR47" t="s">
        <v>2300</v>
      </c>
    </row>
    <row r="48" spans="1:330">
      <c r="A48" t="s">
        <v>1595</v>
      </c>
      <c r="B48" s="1">
        <v>43770</v>
      </c>
      <c r="C48" s="1">
        <v>44197</v>
      </c>
      <c r="D48">
        <v>1</v>
      </c>
      <c r="E48">
        <v>1</v>
      </c>
      <c r="F48">
        <v>1</v>
      </c>
      <c r="G48">
        <v>0</v>
      </c>
      <c r="H48">
        <v>0</v>
      </c>
      <c r="I48">
        <v>1</v>
      </c>
      <c r="J48">
        <v>0</v>
      </c>
      <c r="K48">
        <v>1</v>
      </c>
      <c r="L48">
        <v>0</v>
      </c>
      <c r="M48" t="s">
        <v>2300</v>
      </c>
      <c r="N48" t="s">
        <v>2300</v>
      </c>
      <c r="O48" t="s">
        <v>2300</v>
      </c>
      <c r="P48" t="s">
        <v>2300</v>
      </c>
      <c r="Q48" t="s">
        <v>2300</v>
      </c>
      <c r="R48" t="s">
        <v>2300</v>
      </c>
      <c r="S48" t="s">
        <v>2300</v>
      </c>
      <c r="T48" t="s">
        <v>2300</v>
      </c>
      <c r="U48" t="s">
        <v>2300</v>
      </c>
      <c r="V48" t="s">
        <v>2300</v>
      </c>
      <c r="W48" t="s">
        <v>2300</v>
      </c>
      <c r="X48">
        <v>1</v>
      </c>
      <c r="Y48">
        <v>0</v>
      </c>
      <c r="Z48">
        <v>1</v>
      </c>
      <c r="AA48">
        <v>1</v>
      </c>
      <c r="AB48">
        <v>1</v>
      </c>
      <c r="AC48">
        <v>1</v>
      </c>
      <c r="AD48">
        <v>1</v>
      </c>
      <c r="AE48">
        <v>1</v>
      </c>
      <c r="AF48">
        <v>0</v>
      </c>
      <c r="AG48">
        <v>0</v>
      </c>
      <c r="AH48">
        <v>0</v>
      </c>
      <c r="AI48">
        <v>0</v>
      </c>
      <c r="AJ48">
        <v>0</v>
      </c>
      <c r="AK48">
        <v>0</v>
      </c>
      <c r="AL48">
        <v>0</v>
      </c>
      <c r="AM48">
        <v>0</v>
      </c>
      <c r="AN48">
        <v>0</v>
      </c>
      <c r="AO48">
        <v>0</v>
      </c>
      <c r="AP48">
        <v>0</v>
      </c>
      <c r="AQ48">
        <v>0</v>
      </c>
      <c r="AR48">
        <v>1</v>
      </c>
      <c r="AS48">
        <v>0</v>
      </c>
      <c r="AT48">
        <v>1</v>
      </c>
      <c r="AU48">
        <v>0</v>
      </c>
      <c r="AV48">
        <v>1</v>
      </c>
      <c r="AW48">
        <v>1</v>
      </c>
      <c r="AX48">
        <v>0</v>
      </c>
      <c r="AY48">
        <v>0</v>
      </c>
      <c r="AZ48">
        <v>0</v>
      </c>
      <c r="BA48">
        <v>0</v>
      </c>
      <c r="BB48">
        <v>1</v>
      </c>
      <c r="BC48">
        <v>1</v>
      </c>
      <c r="BD48">
        <v>0</v>
      </c>
      <c r="BE48">
        <v>1</v>
      </c>
      <c r="BF48">
        <v>0</v>
      </c>
      <c r="BG48">
        <v>1</v>
      </c>
      <c r="BH48">
        <v>1</v>
      </c>
      <c r="BI48">
        <v>1</v>
      </c>
      <c r="BJ48">
        <v>1</v>
      </c>
      <c r="BK48">
        <v>0</v>
      </c>
      <c r="BL48">
        <v>1</v>
      </c>
      <c r="BM48">
        <v>1</v>
      </c>
      <c r="BN48">
        <v>1</v>
      </c>
      <c r="BO48">
        <v>1</v>
      </c>
      <c r="BP48">
        <v>0</v>
      </c>
      <c r="BQ48">
        <v>0</v>
      </c>
      <c r="BR48">
        <v>0</v>
      </c>
      <c r="BS48">
        <v>0</v>
      </c>
      <c r="BT48">
        <v>0</v>
      </c>
      <c r="BU48">
        <v>0</v>
      </c>
      <c r="BV48">
        <v>0</v>
      </c>
      <c r="BW48">
        <v>0</v>
      </c>
      <c r="BX48">
        <v>0</v>
      </c>
      <c r="BY48">
        <v>0</v>
      </c>
      <c r="BZ48">
        <v>0</v>
      </c>
      <c r="CA48">
        <v>0</v>
      </c>
      <c r="CB48">
        <v>0</v>
      </c>
      <c r="CC48">
        <v>1</v>
      </c>
      <c r="CD48">
        <v>1</v>
      </c>
      <c r="CE48">
        <v>1</v>
      </c>
      <c r="CF48">
        <v>0</v>
      </c>
      <c r="CG48">
        <v>0</v>
      </c>
      <c r="CH48">
        <v>0</v>
      </c>
      <c r="CI48">
        <v>1</v>
      </c>
      <c r="CJ48">
        <v>1</v>
      </c>
      <c r="CK48">
        <v>0</v>
      </c>
      <c r="CL48">
        <v>0</v>
      </c>
      <c r="CM48">
        <v>1</v>
      </c>
      <c r="CN48">
        <v>0</v>
      </c>
      <c r="CO48">
        <v>0</v>
      </c>
      <c r="CP48">
        <v>0</v>
      </c>
      <c r="CQ48">
        <v>0</v>
      </c>
      <c r="CR48">
        <v>0</v>
      </c>
      <c r="CS48">
        <v>0</v>
      </c>
      <c r="CT48">
        <v>0</v>
      </c>
      <c r="CU48">
        <v>0</v>
      </c>
      <c r="CV48">
        <v>0</v>
      </c>
      <c r="CW48">
        <v>0</v>
      </c>
      <c r="CX48">
        <v>0</v>
      </c>
      <c r="CY48">
        <v>0</v>
      </c>
      <c r="CZ48">
        <v>0</v>
      </c>
      <c r="DA48">
        <v>0</v>
      </c>
      <c r="DB48">
        <v>0</v>
      </c>
      <c r="DC48">
        <v>1</v>
      </c>
      <c r="DD48">
        <v>0</v>
      </c>
      <c r="DE48">
        <v>1</v>
      </c>
      <c r="DF48">
        <v>0</v>
      </c>
      <c r="DG48">
        <v>0</v>
      </c>
      <c r="DH48">
        <v>1</v>
      </c>
      <c r="DI48">
        <v>0</v>
      </c>
      <c r="DJ48">
        <v>0</v>
      </c>
      <c r="DK48">
        <v>0</v>
      </c>
      <c r="DL48">
        <v>0</v>
      </c>
      <c r="DM48">
        <v>0</v>
      </c>
      <c r="DN48">
        <v>0</v>
      </c>
      <c r="DO48">
        <v>0</v>
      </c>
      <c r="DP48">
        <v>1</v>
      </c>
      <c r="DQ48">
        <v>0</v>
      </c>
      <c r="DR48">
        <v>0</v>
      </c>
      <c r="DS48">
        <v>1</v>
      </c>
      <c r="DT48">
        <v>1</v>
      </c>
      <c r="DU48">
        <v>1</v>
      </c>
      <c r="DV48">
        <v>0</v>
      </c>
      <c r="DW48">
        <v>0</v>
      </c>
      <c r="DX48">
        <v>0</v>
      </c>
      <c r="DY48">
        <v>1</v>
      </c>
      <c r="DZ48">
        <v>1</v>
      </c>
      <c r="EA48">
        <v>0</v>
      </c>
      <c r="EB48">
        <v>0</v>
      </c>
      <c r="EC48">
        <v>0</v>
      </c>
      <c r="ED48">
        <v>0</v>
      </c>
      <c r="EE48">
        <v>0</v>
      </c>
      <c r="EF48">
        <v>0</v>
      </c>
      <c r="EG48">
        <v>0</v>
      </c>
      <c r="EH48">
        <v>1</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1</v>
      </c>
      <c r="FN48">
        <v>0</v>
      </c>
      <c r="FO48">
        <v>0</v>
      </c>
      <c r="FP48">
        <v>0</v>
      </c>
      <c r="FQ48">
        <v>1</v>
      </c>
      <c r="FR48">
        <v>0</v>
      </c>
      <c r="FS48">
        <v>0</v>
      </c>
      <c r="FT48">
        <v>0</v>
      </c>
      <c r="FU48">
        <v>0</v>
      </c>
      <c r="FV48">
        <v>1</v>
      </c>
      <c r="FW48">
        <v>0</v>
      </c>
      <c r="FX48">
        <v>0</v>
      </c>
      <c r="FY48">
        <v>0</v>
      </c>
      <c r="FZ48">
        <v>0</v>
      </c>
      <c r="GA48">
        <v>1</v>
      </c>
      <c r="GB48">
        <v>0</v>
      </c>
      <c r="GC48">
        <v>0</v>
      </c>
      <c r="GD48">
        <v>0</v>
      </c>
      <c r="GE48">
        <v>0</v>
      </c>
      <c r="GF48">
        <v>0</v>
      </c>
      <c r="GG48">
        <v>0</v>
      </c>
      <c r="GH48">
        <v>1</v>
      </c>
      <c r="GI48">
        <v>0</v>
      </c>
      <c r="GJ48">
        <v>1</v>
      </c>
      <c r="GK48">
        <v>0</v>
      </c>
      <c r="GL48">
        <v>0</v>
      </c>
      <c r="GM48">
        <v>0</v>
      </c>
      <c r="GN48">
        <v>0</v>
      </c>
      <c r="GO48">
        <v>0</v>
      </c>
      <c r="GP48">
        <v>0</v>
      </c>
      <c r="GQ48">
        <v>0</v>
      </c>
      <c r="GR48">
        <v>0</v>
      </c>
      <c r="GS48">
        <v>0</v>
      </c>
      <c r="GT48">
        <v>0</v>
      </c>
      <c r="GU48">
        <v>1</v>
      </c>
      <c r="GV48">
        <v>0</v>
      </c>
      <c r="GW48">
        <v>0</v>
      </c>
      <c r="GX48">
        <v>0</v>
      </c>
      <c r="GY48">
        <v>0</v>
      </c>
      <c r="GZ48">
        <v>0</v>
      </c>
      <c r="HA48">
        <v>0</v>
      </c>
      <c r="HB48">
        <v>1</v>
      </c>
      <c r="HC48">
        <v>0</v>
      </c>
      <c r="HD48">
        <v>1</v>
      </c>
      <c r="HE48">
        <v>0</v>
      </c>
      <c r="HF48">
        <v>0</v>
      </c>
      <c r="HG48">
        <v>0</v>
      </c>
      <c r="HH48">
        <v>1</v>
      </c>
      <c r="HI48">
        <v>0</v>
      </c>
      <c r="HJ48">
        <v>0</v>
      </c>
      <c r="HK48">
        <v>0</v>
      </c>
      <c r="HL48">
        <v>0</v>
      </c>
      <c r="HM48">
        <v>0</v>
      </c>
      <c r="HN48">
        <v>0</v>
      </c>
      <c r="HO48">
        <v>1</v>
      </c>
      <c r="HP48">
        <v>0</v>
      </c>
      <c r="HQ48">
        <v>1</v>
      </c>
      <c r="HR48">
        <v>1</v>
      </c>
      <c r="HS48">
        <v>0</v>
      </c>
      <c r="HT48">
        <v>0</v>
      </c>
      <c r="HU48">
        <v>0</v>
      </c>
      <c r="HV48">
        <v>0</v>
      </c>
      <c r="HW48">
        <v>0</v>
      </c>
      <c r="HX48">
        <v>0</v>
      </c>
      <c r="HY48">
        <v>0</v>
      </c>
      <c r="HZ48">
        <v>1</v>
      </c>
      <c r="IA48">
        <v>0</v>
      </c>
      <c r="IB48">
        <v>0</v>
      </c>
      <c r="IC48">
        <v>1</v>
      </c>
      <c r="ID48">
        <v>1</v>
      </c>
      <c r="IE48">
        <v>1</v>
      </c>
      <c r="IF48">
        <v>1</v>
      </c>
      <c r="IG48">
        <v>1</v>
      </c>
      <c r="IH48">
        <v>1</v>
      </c>
      <c r="II48">
        <v>1</v>
      </c>
      <c r="IJ48">
        <v>0</v>
      </c>
      <c r="IK48">
        <v>0</v>
      </c>
      <c r="IL48">
        <v>0</v>
      </c>
      <c r="IM48">
        <v>0</v>
      </c>
      <c r="IN48">
        <v>0</v>
      </c>
      <c r="IO48">
        <v>0</v>
      </c>
      <c r="IP48">
        <v>0</v>
      </c>
      <c r="IQ48">
        <v>0</v>
      </c>
      <c r="IR48">
        <v>0</v>
      </c>
      <c r="IS48">
        <v>0</v>
      </c>
      <c r="IT48">
        <v>0</v>
      </c>
      <c r="IU48">
        <v>1</v>
      </c>
      <c r="IV48">
        <v>0</v>
      </c>
      <c r="IW48">
        <v>0</v>
      </c>
      <c r="IX48">
        <v>0</v>
      </c>
      <c r="IY48">
        <v>0</v>
      </c>
      <c r="IZ48">
        <v>0</v>
      </c>
      <c r="JA48">
        <v>0</v>
      </c>
      <c r="JB48">
        <v>1</v>
      </c>
      <c r="JC48">
        <v>2</v>
      </c>
      <c r="JD48">
        <v>1</v>
      </c>
      <c r="JE48">
        <v>0</v>
      </c>
      <c r="JF48">
        <v>0</v>
      </c>
      <c r="JG48">
        <v>0</v>
      </c>
      <c r="JH48" t="s">
        <v>2300</v>
      </c>
      <c r="JI48" t="s">
        <v>2300</v>
      </c>
      <c r="JJ48">
        <v>0</v>
      </c>
      <c r="JK48">
        <v>0</v>
      </c>
      <c r="JL48">
        <v>0</v>
      </c>
      <c r="JM48">
        <v>0</v>
      </c>
      <c r="JN48">
        <v>0</v>
      </c>
      <c r="JO48">
        <v>0</v>
      </c>
      <c r="JP48">
        <v>0</v>
      </c>
      <c r="JQ48">
        <v>0</v>
      </c>
      <c r="JR48">
        <v>0</v>
      </c>
      <c r="JS48">
        <v>0</v>
      </c>
      <c r="JT48">
        <v>0</v>
      </c>
      <c r="JU48">
        <v>0</v>
      </c>
      <c r="JV48">
        <v>0</v>
      </c>
      <c r="JW48">
        <v>0</v>
      </c>
      <c r="JX48">
        <v>0</v>
      </c>
      <c r="JY48">
        <v>0</v>
      </c>
      <c r="JZ48">
        <v>0</v>
      </c>
      <c r="KA48">
        <v>0</v>
      </c>
      <c r="KB48">
        <v>1</v>
      </c>
      <c r="KC48">
        <v>0</v>
      </c>
      <c r="KD48">
        <v>0</v>
      </c>
      <c r="KE48">
        <v>0</v>
      </c>
      <c r="KF48">
        <v>4</v>
      </c>
      <c r="KG48">
        <v>0</v>
      </c>
      <c r="KH48">
        <v>0</v>
      </c>
      <c r="KI48">
        <v>0</v>
      </c>
      <c r="KJ48">
        <v>0</v>
      </c>
      <c r="KK48">
        <v>0</v>
      </c>
      <c r="KL48">
        <v>0</v>
      </c>
      <c r="KM48">
        <v>0</v>
      </c>
      <c r="KN48">
        <v>0</v>
      </c>
      <c r="KO48">
        <v>0</v>
      </c>
      <c r="KP48">
        <v>1</v>
      </c>
      <c r="KQ48">
        <v>11</v>
      </c>
      <c r="KR48">
        <v>0</v>
      </c>
      <c r="KS48">
        <v>1</v>
      </c>
      <c r="KT48">
        <v>1</v>
      </c>
      <c r="KU48">
        <v>0</v>
      </c>
      <c r="KV48">
        <v>0</v>
      </c>
      <c r="KW48">
        <v>0</v>
      </c>
      <c r="KX48">
        <v>0</v>
      </c>
      <c r="KY48">
        <v>0</v>
      </c>
      <c r="KZ48">
        <v>3</v>
      </c>
      <c r="LA48">
        <v>14</v>
      </c>
      <c r="LB48">
        <v>2</v>
      </c>
      <c r="LC48">
        <v>0</v>
      </c>
      <c r="LD48" t="s">
        <v>2300</v>
      </c>
      <c r="LE48" t="s">
        <v>2300</v>
      </c>
      <c r="LF48" t="s">
        <v>2300</v>
      </c>
      <c r="LG48" t="s">
        <v>2300</v>
      </c>
      <c r="LH48" t="s">
        <v>2300</v>
      </c>
      <c r="LI48" t="s">
        <v>2300</v>
      </c>
      <c r="LJ48" t="s">
        <v>2300</v>
      </c>
      <c r="LK48" t="s">
        <v>2300</v>
      </c>
      <c r="LL48" t="s">
        <v>2300</v>
      </c>
      <c r="LM48" t="s">
        <v>2300</v>
      </c>
      <c r="LN48" t="s">
        <v>2300</v>
      </c>
      <c r="LO48" t="s">
        <v>2300</v>
      </c>
      <c r="LP48" t="s">
        <v>2300</v>
      </c>
      <c r="LQ48" t="s">
        <v>2300</v>
      </c>
      <c r="LR48" t="s">
        <v>2300</v>
      </c>
    </row>
    <row r="49" spans="1:330">
      <c r="A49" t="s">
        <v>1629</v>
      </c>
      <c r="B49" s="1">
        <v>44197</v>
      </c>
      <c r="C49" s="1">
        <v>44197</v>
      </c>
      <c r="D49">
        <v>1</v>
      </c>
      <c r="E49">
        <v>1</v>
      </c>
      <c r="F49">
        <v>1</v>
      </c>
      <c r="G49">
        <v>0</v>
      </c>
      <c r="H49">
        <v>0</v>
      </c>
      <c r="I49">
        <v>1</v>
      </c>
      <c r="J49">
        <v>0</v>
      </c>
      <c r="K49">
        <v>1</v>
      </c>
      <c r="L49">
        <v>0</v>
      </c>
      <c r="M49" t="s">
        <v>2300</v>
      </c>
      <c r="N49" t="s">
        <v>2300</v>
      </c>
      <c r="O49" t="s">
        <v>2300</v>
      </c>
      <c r="P49" t="s">
        <v>2300</v>
      </c>
      <c r="Q49" t="s">
        <v>2300</v>
      </c>
      <c r="R49" t="s">
        <v>2300</v>
      </c>
      <c r="S49" t="s">
        <v>2300</v>
      </c>
      <c r="T49" t="s">
        <v>2300</v>
      </c>
      <c r="U49" t="s">
        <v>2300</v>
      </c>
      <c r="V49" t="s">
        <v>2300</v>
      </c>
      <c r="W49" t="s">
        <v>2300</v>
      </c>
      <c r="X49">
        <v>1</v>
      </c>
      <c r="Y49">
        <v>1</v>
      </c>
      <c r="Z49">
        <v>0</v>
      </c>
      <c r="AA49">
        <v>1</v>
      </c>
      <c r="AB49">
        <v>1</v>
      </c>
      <c r="AC49">
        <v>1</v>
      </c>
      <c r="AD49">
        <v>1</v>
      </c>
      <c r="AE49">
        <v>1</v>
      </c>
      <c r="AF49">
        <v>0</v>
      </c>
      <c r="AG49">
        <v>0</v>
      </c>
      <c r="AH49">
        <v>0</v>
      </c>
      <c r="AI49">
        <v>1</v>
      </c>
      <c r="AJ49">
        <v>0</v>
      </c>
      <c r="AK49">
        <v>0</v>
      </c>
      <c r="AL49">
        <v>0</v>
      </c>
      <c r="AM49">
        <v>0</v>
      </c>
      <c r="AN49">
        <v>0</v>
      </c>
      <c r="AO49">
        <v>0</v>
      </c>
      <c r="AP49">
        <v>0</v>
      </c>
      <c r="AQ49">
        <v>0</v>
      </c>
      <c r="AR49">
        <v>1</v>
      </c>
      <c r="AS49">
        <v>1</v>
      </c>
      <c r="AT49">
        <v>0</v>
      </c>
      <c r="AU49">
        <v>0</v>
      </c>
      <c r="AV49">
        <v>1</v>
      </c>
      <c r="AW49">
        <v>1</v>
      </c>
      <c r="AX49">
        <v>0</v>
      </c>
      <c r="AY49">
        <v>1</v>
      </c>
      <c r="AZ49">
        <v>0</v>
      </c>
      <c r="BA49">
        <v>0</v>
      </c>
      <c r="BB49">
        <v>1</v>
      </c>
      <c r="BC49">
        <v>1</v>
      </c>
      <c r="BD49">
        <v>0</v>
      </c>
      <c r="BE49">
        <v>1</v>
      </c>
      <c r="BF49">
        <v>0</v>
      </c>
      <c r="BG49">
        <v>1</v>
      </c>
      <c r="BH49">
        <v>1</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1</v>
      </c>
      <c r="CD49">
        <v>0</v>
      </c>
      <c r="CE49">
        <v>0</v>
      </c>
      <c r="CF49">
        <v>0</v>
      </c>
      <c r="CG49">
        <v>0</v>
      </c>
      <c r="CH49">
        <v>1</v>
      </c>
      <c r="CI49">
        <v>1</v>
      </c>
      <c r="CJ49">
        <v>1</v>
      </c>
      <c r="CK49">
        <v>0</v>
      </c>
      <c r="CL49">
        <v>0</v>
      </c>
      <c r="CM49">
        <v>1</v>
      </c>
      <c r="CN49">
        <v>0</v>
      </c>
      <c r="CO49">
        <v>0</v>
      </c>
      <c r="CP49">
        <v>0</v>
      </c>
      <c r="CQ49">
        <v>0</v>
      </c>
      <c r="CR49">
        <v>0</v>
      </c>
      <c r="CS49">
        <v>0</v>
      </c>
      <c r="CT49">
        <v>0</v>
      </c>
      <c r="CU49">
        <v>0</v>
      </c>
      <c r="CV49">
        <v>0</v>
      </c>
      <c r="CW49">
        <v>0</v>
      </c>
      <c r="CX49">
        <v>0</v>
      </c>
      <c r="CY49">
        <v>0</v>
      </c>
      <c r="CZ49">
        <v>1</v>
      </c>
      <c r="DA49">
        <v>0</v>
      </c>
      <c r="DB49">
        <v>0</v>
      </c>
      <c r="DC49">
        <v>0</v>
      </c>
      <c r="DD49">
        <v>0</v>
      </c>
      <c r="DE49">
        <v>1</v>
      </c>
      <c r="DF49">
        <v>0</v>
      </c>
      <c r="DG49">
        <v>0</v>
      </c>
      <c r="DH49">
        <v>0</v>
      </c>
      <c r="DI49">
        <v>0</v>
      </c>
      <c r="DJ49">
        <v>0</v>
      </c>
      <c r="DK49">
        <v>0</v>
      </c>
      <c r="DL49">
        <v>0</v>
      </c>
      <c r="DM49">
        <v>0</v>
      </c>
      <c r="DN49">
        <v>0</v>
      </c>
      <c r="DO49">
        <v>0</v>
      </c>
      <c r="DP49">
        <v>1</v>
      </c>
      <c r="DQ49">
        <v>1</v>
      </c>
      <c r="DR49">
        <v>0</v>
      </c>
      <c r="DS49">
        <v>0</v>
      </c>
      <c r="DT49">
        <v>0</v>
      </c>
      <c r="DU49">
        <v>0</v>
      </c>
      <c r="DV49">
        <v>0</v>
      </c>
      <c r="DW49">
        <v>0</v>
      </c>
      <c r="DX49">
        <v>0</v>
      </c>
      <c r="DY49">
        <v>0</v>
      </c>
      <c r="DZ49">
        <v>1</v>
      </c>
      <c r="EA49">
        <v>0</v>
      </c>
      <c r="EB49">
        <v>1</v>
      </c>
      <c r="EC49">
        <v>0</v>
      </c>
      <c r="ED49">
        <v>0</v>
      </c>
      <c r="EE49">
        <v>0</v>
      </c>
      <c r="EF49">
        <v>0</v>
      </c>
      <c r="EG49">
        <v>0</v>
      </c>
      <c r="EH49">
        <v>0</v>
      </c>
      <c r="EI49">
        <v>0</v>
      </c>
      <c r="EJ49">
        <v>0</v>
      </c>
      <c r="EK49">
        <v>0</v>
      </c>
      <c r="EL49">
        <v>0</v>
      </c>
      <c r="EM49">
        <v>0</v>
      </c>
      <c r="EN49">
        <v>0</v>
      </c>
      <c r="EO49">
        <v>1</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1</v>
      </c>
      <c r="FT49">
        <v>0</v>
      </c>
      <c r="FU49">
        <v>0</v>
      </c>
      <c r="FV49">
        <v>0</v>
      </c>
      <c r="FW49">
        <v>0</v>
      </c>
      <c r="FX49">
        <v>0</v>
      </c>
      <c r="FY49">
        <v>0</v>
      </c>
      <c r="FZ49">
        <v>0</v>
      </c>
      <c r="GA49">
        <v>1</v>
      </c>
      <c r="GB49">
        <v>0</v>
      </c>
      <c r="GC49">
        <v>1</v>
      </c>
      <c r="GD49">
        <v>1</v>
      </c>
      <c r="GE49">
        <v>0</v>
      </c>
      <c r="GF49">
        <v>0</v>
      </c>
      <c r="GG49">
        <v>0</v>
      </c>
      <c r="GH49">
        <v>0</v>
      </c>
      <c r="GI49">
        <v>0</v>
      </c>
      <c r="GJ49">
        <v>1</v>
      </c>
      <c r="GK49">
        <v>0</v>
      </c>
      <c r="GL49">
        <v>0</v>
      </c>
      <c r="GM49">
        <v>0</v>
      </c>
      <c r="GN49">
        <v>0</v>
      </c>
      <c r="GO49">
        <v>0</v>
      </c>
      <c r="GP49">
        <v>0</v>
      </c>
      <c r="GQ49">
        <v>0</v>
      </c>
      <c r="GR49">
        <v>0</v>
      </c>
      <c r="GS49">
        <v>0</v>
      </c>
      <c r="GT49">
        <v>0</v>
      </c>
      <c r="GU49">
        <v>1</v>
      </c>
      <c r="GV49">
        <v>0</v>
      </c>
      <c r="GW49">
        <v>0</v>
      </c>
      <c r="GX49">
        <v>0</v>
      </c>
      <c r="GY49">
        <v>0</v>
      </c>
      <c r="GZ49">
        <v>0</v>
      </c>
      <c r="HA49">
        <v>0</v>
      </c>
      <c r="HB49">
        <v>1</v>
      </c>
      <c r="HC49">
        <v>0</v>
      </c>
      <c r="HD49">
        <v>1</v>
      </c>
      <c r="HE49">
        <v>0</v>
      </c>
      <c r="HF49">
        <v>0</v>
      </c>
      <c r="HG49">
        <v>0</v>
      </c>
      <c r="HH49">
        <v>0</v>
      </c>
      <c r="HI49">
        <v>0</v>
      </c>
      <c r="HJ49">
        <v>0</v>
      </c>
      <c r="HK49">
        <v>0</v>
      </c>
      <c r="HL49">
        <v>0</v>
      </c>
      <c r="HM49">
        <v>0</v>
      </c>
      <c r="HN49">
        <v>1</v>
      </c>
      <c r="HO49">
        <v>1</v>
      </c>
      <c r="HP49">
        <v>1</v>
      </c>
      <c r="HQ49">
        <v>1</v>
      </c>
      <c r="HR49">
        <v>0</v>
      </c>
      <c r="HS49">
        <v>0</v>
      </c>
      <c r="HT49">
        <v>0</v>
      </c>
      <c r="HU49">
        <v>0</v>
      </c>
      <c r="HV49">
        <v>0</v>
      </c>
      <c r="HW49">
        <v>0</v>
      </c>
      <c r="HX49">
        <v>0</v>
      </c>
      <c r="HY49">
        <v>0</v>
      </c>
      <c r="HZ49">
        <v>0</v>
      </c>
      <c r="IA49">
        <v>0</v>
      </c>
      <c r="IB49">
        <v>1</v>
      </c>
      <c r="IC49">
        <v>1</v>
      </c>
      <c r="ID49">
        <v>0</v>
      </c>
      <c r="IE49">
        <v>1</v>
      </c>
      <c r="IF49">
        <v>1</v>
      </c>
      <c r="IG49">
        <v>1</v>
      </c>
      <c r="IH49">
        <v>0</v>
      </c>
      <c r="II49">
        <v>1</v>
      </c>
      <c r="IJ49">
        <v>0</v>
      </c>
      <c r="IK49">
        <v>0</v>
      </c>
      <c r="IL49">
        <v>0</v>
      </c>
      <c r="IM49">
        <v>0</v>
      </c>
      <c r="IN49">
        <v>0</v>
      </c>
      <c r="IO49">
        <v>0</v>
      </c>
      <c r="IP49">
        <v>0</v>
      </c>
      <c r="IQ49">
        <v>0</v>
      </c>
      <c r="IR49">
        <v>0</v>
      </c>
      <c r="IS49">
        <v>0</v>
      </c>
      <c r="IT49">
        <v>0</v>
      </c>
      <c r="IU49">
        <v>1</v>
      </c>
      <c r="IV49">
        <v>0</v>
      </c>
      <c r="IW49">
        <v>0</v>
      </c>
      <c r="IX49">
        <v>0</v>
      </c>
      <c r="IY49">
        <v>0</v>
      </c>
      <c r="IZ49">
        <v>0</v>
      </c>
      <c r="JA49">
        <v>0</v>
      </c>
      <c r="JB49">
        <v>1</v>
      </c>
      <c r="JC49">
        <v>8</v>
      </c>
      <c r="JD49">
        <v>1</v>
      </c>
      <c r="JE49">
        <v>0</v>
      </c>
      <c r="JF49">
        <v>0</v>
      </c>
      <c r="JG49">
        <v>1</v>
      </c>
      <c r="JH49">
        <v>0</v>
      </c>
      <c r="JI49">
        <v>1</v>
      </c>
      <c r="JJ49">
        <v>0</v>
      </c>
      <c r="JK49">
        <v>1</v>
      </c>
      <c r="JL49">
        <v>0</v>
      </c>
      <c r="JM49">
        <v>1</v>
      </c>
      <c r="JN49">
        <v>0</v>
      </c>
      <c r="JO49">
        <v>0</v>
      </c>
      <c r="JP49">
        <v>0</v>
      </c>
      <c r="JQ49">
        <v>1</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1</v>
      </c>
      <c r="KQ49">
        <v>0</v>
      </c>
      <c r="KR49">
        <v>0</v>
      </c>
      <c r="KS49">
        <v>1</v>
      </c>
      <c r="KT49">
        <v>1</v>
      </c>
      <c r="KU49">
        <v>0</v>
      </c>
      <c r="KV49">
        <v>0</v>
      </c>
      <c r="KW49">
        <v>0</v>
      </c>
      <c r="KX49">
        <v>0</v>
      </c>
      <c r="KY49">
        <v>0</v>
      </c>
      <c r="KZ49">
        <v>2</v>
      </c>
      <c r="LA49">
        <v>13</v>
      </c>
      <c r="LB49">
        <v>2</v>
      </c>
      <c r="LC49">
        <v>0</v>
      </c>
      <c r="LD49" t="s">
        <v>2300</v>
      </c>
      <c r="LE49" t="s">
        <v>2300</v>
      </c>
      <c r="LF49" t="s">
        <v>2300</v>
      </c>
      <c r="LG49" t="s">
        <v>2300</v>
      </c>
      <c r="LH49" t="s">
        <v>2300</v>
      </c>
      <c r="LI49" t="s">
        <v>2300</v>
      </c>
      <c r="LJ49" t="s">
        <v>2300</v>
      </c>
      <c r="LK49" t="s">
        <v>2300</v>
      </c>
      <c r="LL49" t="s">
        <v>2300</v>
      </c>
      <c r="LM49" t="s">
        <v>2300</v>
      </c>
      <c r="LN49" t="s">
        <v>2300</v>
      </c>
      <c r="LO49" t="s">
        <v>2300</v>
      </c>
      <c r="LP49" t="s">
        <v>2300</v>
      </c>
      <c r="LQ49" t="s">
        <v>2300</v>
      </c>
      <c r="LR49" t="s">
        <v>2300</v>
      </c>
    </row>
    <row r="50" spans="1:330">
      <c r="A50" t="s">
        <v>1669</v>
      </c>
      <c r="B50" s="1">
        <v>44013</v>
      </c>
      <c r="C50" s="1">
        <v>44197</v>
      </c>
      <c r="D50">
        <v>1</v>
      </c>
      <c r="E50">
        <v>1</v>
      </c>
      <c r="F50">
        <v>1</v>
      </c>
      <c r="G50">
        <v>0</v>
      </c>
      <c r="H50">
        <v>0</v>
      </c>
      <c r="I50">
        <v>1</v>
      </c>
      <c r="J50">
        <v>0</v>
      </c>
      <c r="K50">
        <v>1</v>
      </c>
      <c r="L50">
        <v>0</v>
      </c>
      <c r="M50" t="s">
        <v>2300</v>
      </c>
      <c r="N50" t="s">
        <v>2300</v>
      </c>
      <c r="O50" t="s">
        <v>2300</v>
      </c>
      <c r="P50" t="s">
        <v>2300</v>
      </c>
      <c r="Q50" t="s">
        <v>2300</v>
      </c>
      <c r="R50" t="s">
        <v>2300</v>
      </c>
      <c r="S50" t="s">
        <v>2300</v>
      </c>
      <c r="T50" t="s">
        <v>2300</v>
      </c>
      <c r="U50" t="s">
        <v>2300</v>
      </c>
      <c r="V50" t="s">
        <v>2300</v>
      </c>
      <c r="W50" t="s">
        <v>2300</v>
      </c>
      <c r="X50">
        <v>1</v>
      </c>
      <c r="Y50">
        <v>1</v>
      </c>
      <c r="Z50">
        <v>0</v>
      </c>
      <c r="AA50">
        <v>0</v>
      </c>
      <c r="AB50">
        <v>0</v>
      </c>
      <c r="AC50">
        <v>0</v>
      </c>
      <c r="AD50">
        <v>1</v>
      </c>
      <c r="AE50">
        <v>1</v>
      </c>
      <c r="AF50">
        <v>0</v>
      </c>
      <c r="AG50">
        <v>0</v>
      </c>
      <c r="AH50">
        <v>0</v>
      </c>
      <c r="AI50">
        <v>0</v>
      </c>
      <c r="AJ50">
        <v>0</v>
      </c>
      <c r="AK50">
        <v>1</v>
      </c>
      <c r="AL50">
        <v>0</v>
      </c>
      <c r="AM50">
        <v>0</v>
      </c>
      <c r="AN50">
        <v>0</v>
      </c>
      <c r="AO50">
        <v>0</v>
      </c>
      <c r="AP50">
        <v>0</v>
      </c>
      <c r="AQ50">
        <v>0</v>
      </c>
      <c r="AR50">
        <v>0</v>
      </c>
      <c r="AS50">
        <v>0</v>
      </c>
      <c r="AT50">
        <v>0</v>
      </c>
      <c r="AU50">
        <v>0</v>
      </c>
      <c r="AV50">
        <v>0</v>
      </c>
      <c r="AW50">
        <v>0</v>
      </c>
      <c r="AX50">
        <v>0</v>
      </c>
      <c r="AY50">
        <v>0</v>
      </c>
      <c r="AZ50">
        <v>1</v>
      </c>
      <c r="BA50">
        <v>0</v>
      </c>
      <c r="BB50">
        <v>1</v>
      </c>
      <c r="BC50">
        <v>1</v>
      </c>
      <c r="BD50">
        <v>0</v>
      </c>
      <c r="BE50">
        <v>1</v>
      </c>
      <c r="BF50">
        <v>0</v>
      </c>
      <c r="BG50">
        <v>2</v>
      </c>
      <c r="BH50">
        <v>1</v>
      </c>
      <c r="BI50">
        <v>1</v>
      </c>
      <c r="BJ50">
        <v>0</v>
      </c>
      <c r="BK50">
        <v>0</v>
      </c>
      <c r="BL50">
        <v>0</v>
      </c>
      <c r="BM50">
        <v>0</v>
      </c>
      <c r="BN50">
        <v>0</v>
      </c>
      <c r="BO50">
        <v>0</v>
      </c>
      <c r="BP50">
        <v>1</v>
      </c>
      <c r="BQ50">
        <v>0</v>
      </c>
      <c r="BR50">
        <v>1</v>
      </c>
      <c r="BS50">
        <v>1</v>
      </c>
      <c r="BT50">
        <v>0</v>
      </c>
      <c r="BU50">
        <v>0</v>
      </c>
      <c r="BV50">
        <v>0</v>
      </c>
      <c r="BW50">
        <v>0</v>
      </c>
      <c r="BX50">
        <v>0</v>
      </c>
      <c r="BY50">
        <v>0</v>
      </c>
      <c r="BZ50">
        <v>0</v>
      </c>
      <c r="CA50">
        <v>0</v>
      </c>
      <c r="CB50">
        <v>0</v>
      </c>
      <c r="CC50">
        <v>1</v>
      </c>
      <c r="CD50">
        <v>0</v>
      </c>
      <c r="CE50">
        <v>0</v>
      </c>
      <c r="CF50">
        <v>0</v>
      </c>
      <c r="CG50">
        <v>0</v>
      </c>
      <c r="CH50">
        <v>1</v>
      </c>
      <c r="CI50">
        <v>1</v>
      </c>
      <c r="CJ50">
        <v>1</v>
      </c>
      <c r="CK50">
        <v>0</v>
      </c>
      <c r="CL50">
        <v>1</v>
      </c>
      <c r="CM50">
        <v>0</v>
      </c>
      <c r="CN50">
        <v>0</v>
      </c>
      <c r="CO50">
        <v>0</v>
      </c>
      <c r="CP50">
        <v>0</v>
      </c>
      <c r="CQ50">
        <v>0</v>
      </c>
      <c r="CR50">
        <v>0</v>
      </c>
      <c r="CS50">
        <v>0</v>
      </c>
      <c r="CT50">
        <v>0</v>
      </c>
      <c r="CU50">
        <v>0</v>
      </c>
      <c r="CV50">
        <v>1</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1</v>
      </c>
      <c r="DY50">
        <v>2</v>
      </c>
      <c r="DZ50">
        <v>1</v>
      </c>
      <c r="EA50">
        <v>0</v>
      </c>
      <c r="EB50">
        <v>0</v>
      </c>
      <c r="EC50">
        <v>1</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1</v>
      </c>
      <c r="FN50">
        <v>0</v>
      </c>
      <c r="FO50">
        <v>0</v>
      </c>
      <c r="FP50">
        <v>1</v>
      </c>
      <c r="FQ50">
        <v>0</v>
      </c>
      <c r="FR50">
        <v>0</v>
      </c>
      <c r="FS50">
        <v>1</v>
      </c>
      <c r="FT50">
        <v>0</v>
      </c>
      <c r="FU50">
        <v>0</v>
      </c>
      <c r="FV50">
        <v>0</v>
      </c>
      <c r="FW50">
        <v>0</v>
      </c>
      <c r="FX50">
        <v>0</v>
      </c>
      <c r="FY50">
        <v>0</v>
      </c>
      <c r="FZ50">
        <v>0</v>
      </c>
      <c r="GA50">
        <v>1</v>
      </c>
      <c r="GB50">
        <v>0</v>
      </c>
      <c r="GC50">
        <v>0</v>
      </c>
      <c r="GD50">
        <v>0</v>
      </c>
      <c r="GE50">
        <v>0</v>
      </c>
      <c r="GF50">
        <v>0</v>
      </c>
      <c r="GG50">
        <v>0</v>
      </c>
      <c r="GH50">
        <v>0</v>
      </c>
      <c r="GI50">
        <v>0</v>
      </c>
      <c r="GJ50">
        <v>1</v>
      </c>
      <c r="GK50">
        <v>0</v>
      </c>
      <c r="GL50">
        <v>0</v>
      </c>
      <c r="GM50">
        <v>0</v>
      </c>
      <c r="GN50">
        <v>0</v>
      </c>
      <c r="GO50">
        <v>0</v>
      </c>
      <c r="GP50">
        <v>0</v>
      </c>
      <c r="GQ50">
        <v>1</v>
      </c>
      <c r="GR50">
        <v>0</v>
      </c>
      <c r="GS50">
        <v>0</v>
      </c>
      <c r="GT50">
        <v>0</v>
      </c>
      <c r="GU50">
        <v>0</v>
      </c>
      <c r="GV50">
        <v>0</v>
      </c>
      <c r="GW50">
        <v>0</v>
      </c>
      <c r="GX50">
        <v>1</v>
      </c>
      <c r="GY50">
        <v>1</v>
      </c>
      <c r="GZ50">
        <v>0</v>
      </c>
      <c r="HA50">
        <v>0</v>
      </c>
      <c r="HB50">
        <v>1</v>
      </c>
      <c r="HC50">
        <v>0</v>
      </c>
      <c r="HD50">
        <v>1</v>
      </c>
      <c r="HE50">
        <v>0</v>
      </c>
      <c r="HF50">
        <v>0</v>
      </c>
      <c r="HG50">
        <v>1</v>
      </c>
      <c r="HH50">
        <v>0</v>
      </c>
      <c r="HI50">
        <v>0</v>
      </c>
      <c r="HJ50">
        <v>0</v>
      </c>
      <c r="HK50">
        <v>0</v>
      </c>
      <c r="HL50">
        <v>0</v>
      </c>
      <c r="HM50">
        <v>1</v>
      </c>
      <c r="HN50">
        <v>0</v>
      </c>
      <c r="HO50">
        <v>0</v>
      </c>
      <c r="HP50">
        <v>1</v>
      </c>
      <c r="HQ50">
        <v>0</v>
      </c>
      <c r="HR50">
        <v>0</v>
      </c>
      <c r="HS50">
        <v>0</v>
      </c>
      <c r="HT50">
        <v>0</v>
      </c>
      <c r="HU50">
        <v>0</v>
      </c>
      <c r="HV50">
        <v>0</v>
      </c>
      <c r="HW50">
        <v>0</v>
      </c>
      <c r="HX50">
        <v>0</v>
      </c>
      <c r="HY50">
        <v>0</v>
      </c>
      <c r="HZ50">
        <v>0</v>
      </c>
      <c r="IA50">
        <v>0</v>
      </c>
      <c r="IB50">
        <v>1</v>
      </c>
      <c r="IC50">
        <v>1</v>
      </c>
      <c r="ID50">
        <v>0</v>
      </c>
      <c r="IE50">
        <v>1</v>
      </c>
      <c r="IF50">
        <v>0</v>
      </c>
      <c r="IG50">
        <v>0</v>
      </c>
      <c r="IH50">
        <v>0</v>
      </c>
      <c r="II50">
        <v>0</v>
      </c>
      <c r="IJ50">
        <v>0</v>
      </c>
      <c r="IK50">
        <v>0</v>
      </c>
      <c r="IL50">
        <v>0</v>
      </c>
      <c r="IM50">
        <v>0</v>
      </c>
      <c r="IN50">
        <v>0</v>
      </c>
      <c r="IO50">
        <v>0</v>
      </c>
      <c r="IP50">
        <v>0</v>
      </c>
      <c r="IQ50">
        <v>0</v>
      </c>
      <c r="IR50">
        <v>0</v>
      </c>
      <c r="IS50">
        <v>0</v>
      </c>
      <c r="IT50">
        <v>0</v>
      </c>
      <c r="IU50">
        <v>1</v>
      </c>
      <c r="IV50">
        <v>0</v>
      </c>
      <c r="IW50">
        <v>0</v>
      </c>
      <c r="IX50">
        <v>0</v>
      </c>
      <c r="IY50">
        <v>0</v>
      </c>
      <c r="IZ50">
        <v>0</v>
      </c>
      <c r="JA50">
        <v>0</v>
      </c>
      <c r="JB50">
        <v>1</v>
      </c>
      <c r="JC50">
        <v>10</v>
      </c>
      <c r="JD50">
        <v>0</v>
      </c>
      <c r="JE50">
        <v>0</v>
      </c>
      <c r="JF50">
        <v>1</v>
      </c>
      <c r="JG50">
        <v>0</v>
      </c>
      <c r="JH50" t="s">
        <v>2300</v>
      </c>
      <c r="JI50" t="s">
        <v>2300</v>
      </c>
      <c r="JJ50">
        <v>0</v>
      </c>
      <c r="JK50">
        <v>0</v>
      </c>
      <c r="JL50">
        <v>0</v>
      </c>
      <c r="JM50">
        <v>0</v>
      </c>
      <c r="JN50">
        <v>0</v>
      </c>
      <c r="JO50">
        <v>0</v>
      </c>
      <c r="JP50">
        <v>0</v>
      </c>
      <c r="JQ50">
        <v>0</v>
      </c>
      <c r="JR50">
        <v>0</v>
      </c>
      <c r="JS50">
        <v>0</v>
      </c>
      <c r="JT50">
        <v>0</v>
      </c>
      <c r="JU50">
        <v>0</v>
      </c>
      <c r="JV50">
        <v>0</v>
      </c>
      <c r="JW50">
        <v>0</v>
      </c>
      <c r="JX50">
        <v>1</v>
      </c>
      <c r="JY50">
        <v>0</v>
      </c>
      <c r="JZ50">
        <v>0</v>
      </c>
      <c r="KA50">
        <v>0</v>
      </c>
      <c r="KB50">
        <v>0</v>
      </c>
      <c r="KC50">
        <v>0</v>
      </c>
      <c r="KD50">
        <v>0</v>
      </c>
      <c r="KE50">
        <v>0</v>
      </c>
      <c r="KF50">
        <v>8</v>
      </c>
      <c r="KG50">
        <v>0</v>
      </c>
      <c r="KH50">
        <v>0</v>
      </c>
      <c r="KI50">
        <v>1</v>
      </c>
      <c r="KJ50">
        <v>0</v>
      </c>
      <c r="KK50">
        <v>0</v>
      </c>
      <c r="KL50">
        <v>0</v>
      </c>
      <c r="KM50">
        <v>0</v>
      </c>
      <c r="KN50">
        <v>0</v>
      </c>
      <c r="KO50">
        <v>0</v>
      </c>
      <c r="KP50">
        <v>0</v>
      </c>
      <c r="KQ50">
        <v>11</v>
      </c>
      <c r="KR50">
        <v>0</v>
      </c>
      <c r="KS50">
        <v>0</v>
      </c>
      <c r="KT50">
        <v>0</v>
      </c>
      <c r="KU50">
        <v>0</v>
      </c>
      <c r="KV50">
        <v>0</v>
      </c>
      <c r="KW50">
        <v>0</v>
      </c>
      <c r="KX50">
        <v>0</v>
      </c>
      <c r="KY50">
        <v>1</v>
      </c>
      <c r="KZ50">
        <v>3</v>
      </c>
      <c r="LA50">
        <v>5</v>
      </c>
      <c r="LB50">
        <v>2</v>
      </c>
      <c r="LC50">
        <v>0</v>
      </c>
      <c r="LD50" t="s">
        <v>2300</v>
      </c>
      <c r="LE50" t="s">
        <v>2300</v>
      </c>
      <c r="LF50" t="s">
        <v>2300</v>
      </c>
      <c r="LG50" t="s">
        <v>2300</v>
      </c>
      <c r="LH50" t="s">
        <v>2300</v>
      </c>
      <c r="LI50" t="s">
        <v>2300</v>
      </c>
      <c r="LJ50" t="s">
        <v>2300</v>
      </c>
      <c r="LK50" t="s">
        <v>2300</v>
      </c>
      <c r="LL50" t="s">
        <v>2300</v>
      </c>
      <c r="LM50" t="s">
        <v>2300</v>
      </c>
      <c r="LN50" t="s">
        <v>2300</v>
      </c>
      <c r="LO50" t="s">
        <v>2300</v>
      </c>
      <c r="LP50" t="s">
        <v>2300</v>
      </c>
      <c r="LQ50" t="s">
        <v>2300</v>
      </c>
      <c r="LR50" t="s">
        <v>2300</v>
      </c>
    </row>
    <row r="51" spans="1:330">
      <c r="A51" t="s">
        <v>1686</v>
      </c>
      <c r="B51" s="1">
        <v>44013</v>
      </c>
      <c r="C51" s="1">
        <v>44197</v>
      </c>
      <c r="D51">
        <v>1</v>
      </c>
      <c r="E51">
        <v>0</v>
      </c>
      <c r="F51" t="s">
        <v>2300</v>
      </c>
      <c r="G51" t="s">
        <v>2300</v>
      </c>
      <c r="H51" t="s">
        <v>2300</v>
      </c>
      <c r="I51" t="s">
        <v>2300</v>
      </c>
      <c r="J51" t="s">
        <v>2300</v>
      </c>
      <c r="K51" t="s">
        <v>2300</v>
      </c>
      <c r="L51">
        <v>1</v>
      </c>
      <c r="M51">
        <v>0</v>
      </c>
      <c r="N51">
        <v>0</v>
      </c>
      <c r="O51">
        <v>0</v>
      </c>
      <c r="P51">
        <v>0</v>
      </c>
      <c r="Q51">
        <v>1</v>
      </c>
      <c r="R51">
        <v>0</v>
      </c>
      <c r="S51">
        <v>0</v>
      </c>
      <c r="T51">
        <v>0</v>
      </c>
      <c r="U51">
        <v>0</v>
      </c>
      <c r="V51">
        <v>0</v>
      </c>
      <c r="W51">
        <v>0</v>
      </c>
      <c r="X51">
        <v>1</v>
      </c>
      <c r="Y51">
        <v>0</v>
      </c>
      <c r="Z51">
        <v>1</v>
      </c>
      <c r="AA51">
        <v>1</v>
      </c>
      <c r="AB51">
        <v>0</v>
      </c>
      <c r="AC51">
        <v>1</v>
      </c>
      <c r="AD51">
        <v>1</v>
      </c>
      <c r="AE51">
        <v>1</v>
      </c>
      <c r="AF51">
        <v>0</v>
      </c>
      <c r="AG51">
        <v>0</v>
      </c>
      <c r="AH51">
        <v>1</v>
      </c>
      <c r="AI51">
        <v>0</v>
      </c>
      <c r="AJ51">
        <v>1</v>
      </c>
      <c r="AK51">
        <v>0</v>
      </c>
      <c r="AL51">
        <v>1</v>
      </c>
      <c r="AM51">
        <v>0</v>
      </c>
      <c r="AN51">
        <v>0</v>
      </c>
      <c r="AO51">
        <v>1</v>
      </c>
      <c r="AP51">
        <v>0</v>
      </c>
      <c r="AQ51">
        <v>0</v>
      </c>
      <c r="AR51">
        <v>1</v>
      </c>
      <c r="AS51">
        <v>0</v>
      </c>
      <c r="AT51">
        <v>1</v>
      </c>
      <c r="AU51">
        <v>0</v>
      </c>
      <c r="AV51">
        <v>0</v>
      </c>
      <c r="AW51">
        <v>1</v>
      </c>
      <c r="AX51">
        <v>0</v>
      </c>
      <c r="AY51">
        <v>1</v>
      </c>
      <c r="AZ51">
        <v>0</v>
      </c>
      <c r="BA51">
        <v>0</v>
      </c>
      <c r="BB51">
        <v>1</v>
      </c>
      <c r="BC51">
        <v>1</v>
      </c>
      <c r="BD51">
        <v>0</v>
      </c>
      <c r="BE51">
        <v>1</v>
      </c>
      <c r="BF51">
        <v>0</v>
      </c>
      <c r="BG51">
        <v>1</v>
      </c>
      <c r="BH51">
        <v>1</v>
      </c>
      <c r="BI51">
        <v>1</v>
      </c>
      <c r="BJ51">
        <v>0</v>
      </c>
      <c r="BK51">
        <v>0</v>
      </c>
      <c r="BL51">
        <v>0</v>
      </c>
      <c r="BM51">
        <v>0</v>
      </c>
      <c r="BN51">
        <v>0</v>
      </c>
      <c r="BO51">
        <v>0</v>
      </c>
      <c r="BP51">
        <v>0</v>
      </c>
      <c r="BQ51">
        <v>0</v>
      </c>
      <c r="BR51">
        <v>1</v>
      </c>
      <c r="BS51">
        <v>0</v>
      </c>
      <c r="BT51">
        <v>0</v>
      </c>
      <c r="BU51">
        <v>0</v>
      </c>
      <c r="BV51">
        <v>0</v>
      </c>
      <c r="BW51">
        <v>0</v>
      </c>
      <c r="BX51">
        <v>0</v>
      </c>
      <c r="BY51">
        <v>0</v>
      </c>
      <c r="BZ51">
        <v>0</v>
      </c>
      <c r="CA51">
        <v>0</v>
      </c>
      <c r="CB51">
        <v>0</v>
      </c>
      <c r="CC51">
        <v>1</v>
      </c>
      <c r="CD51">
        <v>0</v>
      </c>
      <c r="CE51">
        <v>0</v>
      </c>
      <c r="CF51">
        <v>0</v>
      </c>
      <c r="CG51">
        <v>0</v>
      </c>
      <c r="CH51">
        <v>1</v>
      </c>
      <c r="CI51">
        <v>1</v>
      </c>
      <c r="CJ51">
        <v>1</v>
      </c>
      <c r="CK51">
        <v>0</v>
      </c>
      <c r="CL51">
        <v>0</v>
      </c>
      <c r="CM51">
        <v>0</v>
      </c>
      <c r="CN51">
        <v>0</v>
      </c>
      <c r="CO51">
        <v>0</v>
      </c>
      <c r="CP51">
        <v>0</v>
      </c>
      <c r="CQ51">
        <v>1</v>
      </c>
      <c r="CR51">
        <v>0</v>
      </c>
      <c r="CS51">
        <v>0</v>
      </c>
      <c r="CT51">
        <v>0</v>
      </c>
      <c r="CU51">
        <v>0</v>
      </c>
      <c r="CV51">
        <v>1</v>
      </c>
      <c r="CW51">
        <v>0</v>
      </c>
      <c r="CX51">
        <v>0</v>
      </c>
      <c r="CY51">
        <v>0</v>
      </c>
      <c r="CZ51">
        <v>1</v>
      </c>
      <c r="DA51">
        <v>0</v>
      </c>
      <c r="DB51">
        <v>0</v>
      </c>
      <c r="DC51">
        <v>0</v>
      </c>
      <c r="DD51">
        <v>0</v>
      </c>
      <c r="DE51">
        <v>1</v>
      </c>
      <c r="DF51">
        <v>0</v>
      </c>
      <c r="DG51">
        <v>0</v>
      </c>
      <c r="DH51">
        <v>0</v>
      </c>
      <c r="DI51">
        <v>0</v>
      </c>
      <c r="DJ51">
        <v>0</v>
      </c>
      <c r="DK51">
        <v>0</v>
      </c>
      <c r="DL51">
        <v>0</v>
      </c>
      <c r="DM51">
        <v>0</v>
      </c>
      <c r="DN51">
        <v>0</v>
      </c>
      <c r="DO51">
        <v>0</v>
      </c>
      <c r="DP51">
        <v>1</v>
      </c>
      <c r="DQ51">
        <v>0</v>
      </c>
      <c r="DR51">
        <v>0</v>
      </c>
      <c r="DS51">
        <v>0</v>
      </c>
      <c r="DT51">
        <v>0</v>
      </c>
      <c r="DU51">
        <v>0</v>
      </c>
      <c r="DV51">
        <v>0</v>
      </c>
      <c r="DW51">
        <v>0</v>
      </c>
      <c r="DX51">
        <v>0</v>
      </c>
      <c r="DY51">
        <v>0</v>
      </c>
      <c r="DZ51">
        <v>1</v>
      </c>
      <c r="EA51">
        <v>0</v>
      </c>
      <c r="EB51">
        <v>0</v>
      </c>
      <c r="EC51">
        <v>0</v>
      </c>
      <c r="ED51">
        <v>0</v>
      </c>
      <c r="EE51">
        <v>0</v>
      </c>
      <c r="EF51">
        <v>0</v>
      </c>
      <c r="EG51">
        <v>1</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1</v>
      </c>
      <c r="FJ51">
        <v>0</v>
      </c>
      <c r="FK51">
        <v>0</v>
      </c>
      <c r="FL51">
        <v>0</v>
      </c>
      <c r="FM51">
        <v>0</v>
      </c>
      <c r="FN51">
        <v>0</v>
      </c>
      <c r="FO51">
        <v>1</v>
      </c>
      <c r="FP51">
        <v>1</v>
      </c>
      <c r="FQ51">
        <v>0</v>
      </c>
      <c r="FR51">
        <v>0</v>
      </c>
      <c r="FS51">
        <v>0</v>
      </c>
      <c r="FT51">
        <v>0</v>
      </c>
      <c r="FU51">
        <v>0</v>
      </c>
      <c r="FV51">
        <v>0</v>
      </c>
      <c r="FW51">
        <v>0</v>
      </c>
      <c r="FX51">
        <v>0</v>
      </c>
      <c r="FY51">
        <v>0</v>
      </c>
      <c r="FZ51">
        <v>0</v>
      </c>
      <c r="GA51">
        <v>1</v>
      </c>
      <c r="GB51">
        <v>0</v>
      </c>
      <c r="GC51">
        <v>1</v>
      </c>
      <c r="GD51">
        <v>0</v>
      </c>
      <c r="GE51">
        <v>0</v>
      </c>
      <c r="GF51">
        <v>0</v>
      </c>
      <c r="GG51">
        <v>0</v>
      </c>
      <c r="GH51">
        <v>0</v>
      </c>
      <c r="GI51">
        <v>0</v>
      </c>
      <c r="GJ51">
        <v>1</v>
      </c>
      <c r="GK51">
        <v>0</v>
      </c>
      <c r="GL51">
        <v>0</v>
      </c>
      <c r="GM51">
        <v>0</v>
      </c>
      <c r="GN51">
        <v>0</v>
      </c>
      <c r="GO51">
        <v>0</v>
      </c>
      <c r="GP51">
        <v>0</v>
      </c>
      <c r="GQ51">
        <v>0</v>
      </c>
      <c r="GR51">
        <v>1</v>
      </c>
      <c r="GS51">
        <v>0</v>
      </c>
      <c r="GT51">
        <v>0</v>
      </c>
      <c r="GU51">
        <v>0</v>
      </c>
      <c r="GV51">
        <v>0</v>
      </c>
      <c r="GW51">
        <v>0</v>
      </c>
      <c r="GX51">
        <v>0</v>
      </c>
      <c r="GY51">
        <v>0</v>
      </c>
      <c r="GZ51">
        <v>0</v>
      </c>
      <c r="HA51">
        <v>0</v>
      </c>
      <c r="HB51">
        <v>0</v>
      </c>
      <c r="HC51" t="s">
        <v>2300</v>
      </c>
      <c r="HD51" t="s">
        <v>2300</v>
      </c>
      <c r="HE51">
        <v>0</v>
      </c>
      <c r="HF51">
        <v>0</v>
      </c>
      <c r="HG51">
        <v>0</v>
      </c>
      <c r="HH51">
        <v>0</v>
      </c>
      <c r="HI51">
        <v>1</v>
      </c>
      <c r="HJ51">
        <v>0</v>
      </c>
      <c r="HK51">
        <v>0</v>
      </c>
      <c r="HL51">
        <v>0</v>
      </c>
      <c r="HM51">
        <v>0</v>
      </c>
      <c r="HN51">
        <v>0</v>
      </c>
      <c r="HO51">
        <v>0</v>
      </c>
      <c r="HP51">
        <v>0</v>
      </c>
      <c r="HQ51">
        <v>1</v>
      </c>
      <c r="HR51">
        <v>0</v>
      </c>
      <c r="HS51">
        <v>0</v>
      </c>
      <c r="HT51">
        <v>0</v>
      </c>
      <c r="HU51">
        <v>0</v>
      </c>
      <c r="HV51">
        <v>0</v>
      </c>
      <c r="HW51">
        <v>0</v>
      </c>
      <c r="HX51">
        <v>0</v>
      </c>
      <c r="HY51">
        <v>0</v>
      </c>
      <c r="HZ51">
        <v>0</v>
      </c>
      <c r="IA51">
        <v>0</v>
      </c>
      <c r="IB51">
        <v>1</v>
      </c>
      <c r="IC51">
        <v>1</v>
      </c>
      <c r="ID51">
        <v>0</v>
      </c>
      <c r="IE51">
        <v>0</v>
      </c>
      <c r="IF51">
        <v>0</v>
      </c>
      <c r="IG51">
        <v>1</v>
      </c>
      <c r="IH51">
        <v>1</v>
      </c>
      <c r="II51">
        <v>1</v>
      </c>
      <c r="IJ51">
        <v>1</v>
      </c>
      <c r="IK51">
        <v>1</v>
      </c>
      <c r="IL51">
        <v>0</v>
      </c>
      <c r="IM51">
        <v>1</v>
      </c>
      <c r="IN51">
        <v>0</v>
      </c>
      <c r="IO51">
        <v>0</v>
      </c>
      <c r="IP51">
        <v>0</v>
      </c>
      <c r="IQ51">
        <v>0</v>
      </c>
      <c r="IR51">
        <v>0</v>
      </c>
      <c r="IS51">
        <v>0</v>
      </c>
      <c r="IT51">
        <v>0</v>
      </c>
      <c r="IU51">
        <v>1</v>
      </c>
      <c r="IV51">
        <v>0</v>
      </c>
      <c r="IW51">
        <v>0</v>
      </c>
      <c r="IX51">
        <v>0</v>
      </c>
      <c r="IY51">
        <v>0</v>
      </c>
      <c r="IZ51">
        <v>0</v>
      </c>
      <c r="JA51">
        <v>0</v>
      </c>
      <c r="JB51">
        <v>1</v>
      </c>
      <c r="JC51">
        <v>8</v>
      </c>
      <c r="JD51">
        <v>1</v>
      </c>
      <c r="JE51">
        <v>0</v>
      </c>
      <c r="JF51">
        <v>0</v>
      </c>
      <c r="JG51">
        <v>0</v>
      </c>
      <c r="JH51" t="s">
        <v>2300</v>
      </c>
      <c r="JI51" t="s">
        <v>2300</v>
      </c>
      <c r="JJ51">
        <v>1</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6</v>
      </c>
      <c r="KG51">
        <v>0</v>
      </c>
      <c r="KH51">
        <v>0</v>
      </c>
      <c r="KI51">
        <v>0</v>
      </c>
      <c r="KJ51">
        <v>0</v>
      </c>
      <c r="KK51">
        <v>0</v>
      </c>
      <c r="KL51">
        <v>0</v>
      </c>
      <c r="KM51">
        <v>0</v>
      </c>
      <c r="KN51">
        <v>0</v>
      </c>
      <c r="KO51">
        <v>0</v>
      </c>
      <c r="KP51">
        <v>1</v>
      </c>
      <c r="KQ51">
        <v>10</v>
      </c>
      <c r="KR51">
        <v>0</v>
      </c>
      <c r="KS51">
        <v>1</v>
      </c>
      <c r="KT51">
        <v>0</v>
      </c>
      <c r="KU51">
        <v>0</v>
      </c>
      <c r="KV51">
        <v>0</v>
      </c>
      <c r="KW51">
        <v>0</v>
      </c>
      <c r="KX51">
        <v>0</v>
      </c>
      <c r="KY51">
        <v>0</v>
      </c>
      <c r="KZ51">
        <v>3</v>
      </c>
      <c r="LA51">
        <v>1</v>
      </c>
      <c r="LB51">
        <v>2</v>
      </c>
      <c r="LC51">
        <v>0</v>
      </c>
      <c r="LD51" t="s">
        <v>2300</v>
      </c>
      <c r="LE51" t="s">
        <v>2300</v>
      </c>
      <c r="LF51" t="s">
        <v>2300</v>
      </c>
      <c r="LG51" t="s">
        <v>2300</v>
      </c>
      <c r="LH51" t="s">
        <v>2300</v>
      </c>
      <c r="LI51" t="s">
        <v>2300</v>
      </c>
      <c r="LJ51" t="s">
        <v>2300</v>
      </c>
      <c r="LK51" t="s">
        <v>2300</v>
      </c>
      <c r="LL51" t="s">
        <v>2300</v>
      </c>
      <c r="LM51" t="s">
        <v>2300</v>
      </c>
      <c r="LN51" t="s">
        <v>2300</v>
      </c>
      <c r="LO51" t="s">
        <v>2300</v>
      </c>
      <c r="LP51" t="s">
        <v>2300</v>
      </c>
      <c r="LQ51" t="s">
        <v>2300</v>
      </c>
      <c r="LR51" t="s">
        <v>2300</v>
      </c>
    </row>
    <row r="52" spans="1:330">
      <c r="A52" t="s">
        <v>1721</v>
      </c>
      <c r="B52" s="1">
        <v>43709</v>
      </c>
      <c r="C52" s="1">
        <v>44197</v>
      </c>
      <c r="D52">
        <v>1</v>
      </c>
      <c r="E52">
        <v>1</v>
      </c>
      <c r="F52">
        <v>1</v>
      </c>
      <c r="G52">
        <v>0</v>
      </c>
      <c r="H52">
        <v>0</v>
      </c>
      <c r="I52">
        <v>1</v>
      </c>
      <c r="J52">
        <v>0</v>
      </c>
      <c r="K52">
        <v>1</v>
      </c>
      <c r="L52">
        <v>1</v>
      </c>
      <c r="M52">
        <v>0</v>
      </c>
      <c r="N52">
        <v>0</v>
      </c>
      <c r="O52">
        <v>0</v>
      </c>
      <c r="P52">
        <v>0</v>
      </c>
      <c r="Q52">
        <v>0</v>
      </c>
      <c r="R52">
        <v>1</v>
      </c>
      <c r="S52">
        <v>0</v>
      </c>
      <c r="T52">
        <v>0</v>
      </c>
      <c r="U52">
        <v>0</v>
      </c>
      <c r="V52">
        <v>0</v>
      </c>
      <c r="W52">
        <v>0</v>
      </c>
      <c r="X52">
        <v>1</v>
      </c>
      <c r="Y52">
        <v>0</v>
      </c>
      <c r="Z52">
        <v>1</v>
      </c>
      <c r="AA52">
        <v>1</v>
      </c>
      <c r="AB52">
        <v>1</v>
      </c>
      <c r="AC52">
        <v>0</v>
      </c>
      <c r="AD52">
        <v>1</v>
      </c>
      <c r="AE52">
        <v>0</v>
      </c>
      <c r="AF52">
        <v>0</v>
      </c>
      <c r="AG52">
        <v>0</v>
      </c>
      <c r="AH52">
        <v>0</v>
      </c>
      <c r="AI52">
        <v>1</v>
      </c>
      <c r="AJ52">
        <v>1</v>
      </c>
      <c r="AK52">
        <v>0</v>
      </c>
      <c r="AL52">
        <v>0</v>
      </c>
      <c r="AM52">
        <v>0</v>
      </c>
      <c r="AN52">
        <v>0</v>
      </c>
      <c r="AO52">
        <v>0</v>
      </c>
      <c r="AP52">
        <v>0</v>
      </c>
      <c r="AQ52">
        <v>0</v>
      </c>
      <c r="AR52">
        <v>1</v>
      </c>
      <c r="AS52">
        <v>0</v>
      </c>
      <c r="AT52">
        <v>0</v>
      </c>
      <c r="AU52">
        <v>0</v>
      </c>
      <c r="AV52">
        <v>0</v>
      </c>
      <c r="AW52">
        <v>0</v>
      </c>
      <c r="AX52">
        <v>0</v>
      </c>
      <c r="AY52">
        <v>0</v>
      </c>
      <c r="AZ52">
        <v>0</v>
      </c>
      <c r="BA52">
        <v>0</v>
      </c>
      <c r="BB52">
        <v>1</v>
      </c>
      <c r="BC52">
        <v>1</v>
      </c>
      <c r="BD52">
        <v>0</v>
      </c>
      <c r="BE52">
        <v>1</v>
      </c>
      <c r="BF52">
        <v>0</v>
      </c>
      <c r="BG52">
        <v>2</v>
      </c>
      <c r="BH52">
        <v>1</v>
      </c>
      <c r="BI52">
        <v>0</v>
      </c>
      <c r="BJ52">
        <v>0</v>
      </c>
      <c r="BK52">
        <v>0</v>
      </c>
      <c r="BL52">
        <v>0</v>
      </c>
      <c r="BM52">
        <v>0</v>
      </c>
      <c r="BN52">
        <v>0</v>
      </c>
      <c r="BO52">
        <v>0</v>
      </c>
      <c r="BP52">
        <v>0</v>
      </c>
      <c r="BQ52">
        <v>0</v>
      </c>
      <c r="BR52">
        <v>0</v>
      </c>
      <c r="BS52">
        <v>1</v>
      </c>
      <c r="BT52">
        <v>0</v>
      </c>
      <c r="BU52">
        <v>0</v>
      </c>
      <c r="BV52">
        <v>0</v>
      </c>
      <c r="BW52">
        <v>0</v>
      </c>
      <c r="BX52">
        <v>0</v>
      </c>
      <c r="BY52">
        <v>0</v>
      </c>
      <c r="BZ52">
        <v>0</v>
      </c>
      <c r="CA52">
        <v>0</v>
      </c>
      <c r="CB52">
        <v>0</v>
      </c>
      <c r="CC52">
        <v>1</v>
      </c>
      <c r="CD52">
        <v>1</v>
      </c>
      <c r="CE52">
        <v>0</v>
      </c>
      <c r="CF52">
        <v>0</v>
      </c>
      <c r="CG52">
        <v>0</v>
      </c>
      <c r="CH52">
        <v>0</v>
      </c>
      <c r="CI52">
        <v>1</v>
      </c>
      <c r="CJ52">
        <v>1</v>
      </c>
      <c r="CK52">
        <v>0</v>
      </c>
      <c r="CL52">
        <v>1</v>
      </c>
      <c r="CM52">
        <v>0</v>
      </c>
      <c r="CN52">
        <v>0</v>
      </c>
      <c r="CO52">
        <v>0</v>
      </c>
      <c r="CP52">
        <v>0</v>
      </c>
      <c r="CQ52">
        <v>0</v>
      </c>
      <c r="CR52">
        <v>0</v>
      </c>
      <c r="CS52">
        <v>0</v>
      </c>
      <c r="CT52">
        <v>0</v>
      </c>
      <c r="CU52">
        <v>0</v>
      </c>
      <c r="CV52">
        <v>1</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1</v>
      </c>
      <c r="DY52">
        <v>0</v>
      </c>
      <c r="DZ52">
        <v>1</v>
      </c>
      <c r="EA52">
        <v>0</v>
      </c>
      <c r="EB52">
        <v>0</v>
      </c>
      <c r="EC52">
        <v>0</v>
      </c>
      <c r="ED52">
        <v>0</v>
      </c>
      <c r="EE52">
        <v>1</v>
      </c>
      <c r="EF52">
        <v>0</v>
      </c>
      <c r="EG52">
        <v>0</v>
      </c>
      <c r="EH52">
        <v>0</v>
      </c>
      <c r="EI52">
        <v>0</v>
      </c>
      <c r="EJ52">
        <v>0</v>
      </c>
      <c r="EK52">
        <v>0</v>
      </c>
      <c r="EL52">
        <v>0</v>
      </c>
      <c r="EM52">
        <v>0</v>
      </c>
      <c r="EN52">
        <v>1</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1</v>
      </c>
      <c r="FU52">
        <v>0</v>
      </c>
      <c r="FV52">
        <v>0</v>
      </c>
      <c r="FW52">
        <v>0</v>
      </c>
      <c r="FX52">
        <v>0</v>
      </c>
      <c r="FY52">
        <v>0</v>
      </c>
      <c r="FZ52">
        <v>0</v>
      </c>
      <c r="GA52">
        <v>1</v>
      </c>
      <c r="GB52">
        <v>0</v>
      </c>
      <c r="GC52">
        <v>0</v>
      </c>
      <c r="GD52">
        <v>0</v>
      </c>
      <c r="GE52">
        <v>0</v>
      </c>
      <c r="GF52">
        <v>0</v>
      </c>
      <c r="GG52">
        <v>0</v>
      </c>
      <c r="GH52">
        <v>0</v>
      </c>
      <c r="GI52">
        <v>0</v>
      </c>
      <c r="GJ52">
        <v>1</v>
      </c>
      <c r="GK52">
        <v>0</v>
      </c>
      <c r="GL52">
        <v>0</v>
      </c>
      <c r="GM52">
        <v>0</v>
      </c>
      <c r="GN52">
        <v>0</v>
      </c>
      <c r="GO52">
        <v>0</v>
      </c>
      <c r="GP52">
        <v>0</v>
      </c>
      <c r="GQ52">
        <v>0</v>
      </c>
      <c r="GR52">
        <v>0</v>
      </c>
      <c r="GS52">
        <v>0</v>
      </c>
      <c r="GT52">
        <v>0</v>
      </c>
      <c r="GU52">
        <v>1</v>
      </c>
      <c r="GV52">
        <v>0</v>
      </c>
      <c r="GW52">
        <v>0</v>
      </c>
      <c r="GX52">
        <v>0</v>
      </c>
      <c r="GY52">
        <v>0</v>
      </c>
      <c r="GZ52">
        <v>0</v>
      </c>
      <c r="HA52">
        <v>0</v>
      </c>
      <c r="HB52">
        <v>0</v>
      </c>
      <c r="HC52" t="s">
        <v>2300</v>
      </c>
      <c r="HD52" t="s">
        <v>2300</v>
      </c>
      <c r="HE52">
        <v>0</v>
      </c>
      <c r="HF52">
        <v>0</v>
      </c>
      <c r="HG52">
        <v>0</v>
      </c>
      <c r="HH52">
        <v>1</v>
      </c>
      <c r="HI52">
        <v>0</v>
      </c>
      <c r="HJ52">
        <v>0</v>
      </c>
      <c r="HK52">
        <v>0</v>
      </c>
      <c r="HL52">
        <v>0</v>
      </c>
      <c r="HM52">
        <v>0</v>
      </c>
      <c r="HN52">
        <v>0</v>
      </c>
      <c r="HO52">
        <v>1</v>
      </c>
      <c r="HP52">
        <v>1</v>
      </c>
      <c r="HQ52">
        <v>0</v>
      </c>
      <c r="HR52">
        <v>0</v>
      </c>
      <c r="HS52">
        <v>1</v>
      </c>
      <c r="HT52">
        <v>0</v>
      </c>
      <c r="HU52">
        <v>1</v>
      </c>
      <c r="HV52">
        <v>0</v>
      </c>
      <c r="HW52">
        <v>0</v>
      </c>
      <c r="HX52">
        <v>0</v>
      </c>
      <c r="HY52">
        <v>0</v>
      </c>
      <c r="HZ52">
        <v>0</v>
      </c>
      <c r="IA52">
        <v>0</v>
      </c>
      <c r="IB52">
        <v>1</v>
      </c>
      <c r="IC52">
        <v>1</v>
      </c>
      <c r="ID52">
        <v>0</v>
      </c>
      <c r="IE52">
        <v>1</v>
      </c>
      <c r="IF52">
        <v>0</v>
      </c>
      <c r="IG52">
        <v>0</v>
      </c>
      <c r="IH52">
        <v>0</v>
      </c>
      <c r="II52">
        <v>0</v>
      </c>
      <c r="IJ52">
        <v>1</v>
      </c>
      <c r="IK52">
        <v>0</v>
      </c>
      <c r="IL52">
        <v>0</v>
      </c>
      <c r="IM52">
        <v>0</v>
      </c>
      <c r="IN52">
        <v>0</v>
      </c>
      <c r="IO52">
        <v>0</v>
      </c>
      <c r="IP52">
        <v>0</v>
      </c>
      <c r="IQ52">
        <v>0</v>
      </c>
      <c r="IR52">
        <v>0</v>
      </c>
      <c r="IS52">
        <v>0</v>
      </c>
      <c r="IT52">
        <v>0</v>
      </c>
      <c r="IU52">
        <v>1</v>
      </c>
      <c r="IV52">
        <v>0</v>
      </c>
      <c r="IW52">
        <v>0</v>
      </c>
      <c r="IX52">
        <v>0</v>
      </c>
      <c r="IY52">
        <v>0</v>
      </c>
      <c r="IZ52">
        <v>0</v>
      </c>
      <c r="JA52">
        <v>0</v>
      </c>
      <c r="JB52">
        <v>1</v>
      </c>
      <c r="JC52">
        <v>4</v>
      </c>
      <c r="JD52">
        <v>1</v>
      </c>
      <c r="JE52">
        <v>0</v>
      </c>
      <c r="JF52">
        <v>0</v>
      </c>
      <c r="JG52">
        <v>1</v>
      </c>
      <c r="JH52">
        <v>1</v>
      </c>
      <c r="JI52">
        <v>1</v>
      </c>
      <c r="JJ52">
        <v>1</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4</v>
      </c>
      <c r="KG52">
        <v>0</v>
      </c>
      <c r="KH52">
        <v>0</v>
      </c>
      <c r="KI52">
        <v>0</v>
      </c>
      <c r="KJ52">
        <v>0</v>
      </c>
      <c r="KK52">
        <v>0</v>
      </c>
      <c r="KL52">
        <v>0</v>
      </c>
      <c r="KM52">
        <v>0</v>
      </c>
      <c r="KN52">
        <v>0</v>
      </c>
      <c r="KO52">
        <v>0</v>
      </c>
      <c r="KP52">
        <v>1</v>
      </c>
      <c r="KQ52">
        <v>11</v>
      </c>
      <c r="KR52">
        <v>0</v>
      </c>
      <c r="KS52">
        <v>1</v>
      </c>
      <c r="KT52">
        <v>1</v>
      </c>
      <c r="KU52">
        <v>0</v>
      </c>
      <c r="KV52">
        <v>0</v>
      </c>
      <c r="KW52">
        <v>0</v>
      </c>
      <c r="KX52">
        <v>0</v>
      </c>
      <c r="KY52">
        <v>0</v>
      </c>
      <c r="KZ52">
        <v>3</v>
      </c>
      <c r="LA52">
        <v>14</v>
      </c>
      <c r="LB52">
        <v>2</v>
      </c>
      <c r="LC52">
        <v>0</v>
      </c>
      <c r="LD52" t="s">
        <v>2300</v>
      </c>
      <c r="LE52" t="s">
        <v>2300</v>
      </c>
      <c r="LF52" t="s">
        <v>2300</v>
      </c>
      <c r="LG52" t="s">
        <v>2300</v>
      </c>
      <c r="LH52" t="s">
        <v>2300</v>
      </c>
      <c r="LI52" t="s">
        <v>2300</v>
      </c>
      <c r="LJ52" t="s">
        <v>2300</v>
      </c>
      <c r="LK52" t="s">
        <v>2300</v>
      </c>
      <c r="LL52" t="s">
        <v>2300</v>
      </c>
      <c r="LM52" t="s">
        <v>2300</v>
      </c>
      <c r="LN52" t="s">
        <v>2300</v>
      </c>
      <c r="LO52" t="s">
        <v>2300</v>
      </c>
      <c r="LP52" t="s">
        <v>2300</v>
      </c>
      <c r="LQ52" t="s">
        <v>2300</v>
      </c>
      <c r="LR52" t="s">
        <v>2300</v>
      </c>
    </row>
    <row r="53" spans="1:330">
      <c r="A53" t="s">
        <v>1745</v>
      </c>
      <c r="B53" s="1">
        <v>44197</v>
      </c>
      <c r="C53" s="1">
        <v>44197</v>
      </c>
      <c r="D53">
        <v>1</v>
      </c>
      <c r="E53">
        <v>0</v>
      </c>
      <c r="F53" t="s">
        <v>2300</v>
      </c>
      <c r="G53" t="s">
        <v>2300</v>
      </c>
      <c r="H53" t="s">
        <v>2300</v>
      </c>
      <c r="I53" t="s">
        <v>2300</v>
      </c>
      <c r="J53" t="s">
        <v>2300</v>
      </c>
      <c r="K53" t="s">
        <v>2300</v>
      </c>
      <c r="L53">
        <v>0</v>
      </c>
      <c r="M53" t="s">
        <v>2300</v>
      </c>
      <c r="N53" t="s">
        <v>2300</v>
      </c>
      <c r="O53" t="s">
        <v>2300</v>
      </c>
      <c r="P53" t="s">
        <v>2300</v>
      </c>
      <c r="Q53" t="s">
        <v>2300</v>
      </c>
      <c r="R53" t="s">
        <v>2300</v>
      </c>
      <c r="S53" t="s">
        <v>2300</v>
      </c>
      <c r="T53" t="s">
        <v>2300</v>
      </c>
      <c r="U53" t="s">
        <v>2300</v>
      </c>
      <c r="V53" t="s">
        <v>2300</v>
      </c>
      <c r="W53" t="s">
        <v>2300</v>
      </c>
      <c r="X53">
        <v>1</v>
      </c>
      <c r="Y53">
        <v>1</v>
      </c>
      <c r="Z53">
        <v>0</v>
      </c>
      <c r="AA53">
        <v>1</v>
      </c>
      <c r="AB53">
        <v>1</v>
      </c>
      <c r="AC53">
        <v>0</v>
      </c>
      <c r="AD53">
        <v>0</v>
      </c>
      <c r="AE53">
        <v>0</v>
      </c>
      <c r="AF53">
        <v>1</v>
      </c>
      <c r="AG53">
        <v>1</v>
      </c>
      <c r="AH53">
        <v>0</v>
      </c>
      <c r="AI53">
        <v>1</v>
      </c>
      <c r="AJ53">
        <v>0</v>
      </c>
      <c r="AK53">
        <v>1</v>
      </c>
      <c r="AL53">
        <v>0</v>
      </c>
      <c r="AM53">
        <v>0</v>
      </c>
      <c r="AN53">
        <v>0</v>
      </c>
      <c r="AO53">
        <v>0</v>
      </c>
      <c r="AP53">
        <v>0</v>
      </c>
      <c r="AQ53">
        <v>0</v>
      </c>
      <c r="AR53">
        <v>0</v>
      </c>
      <c r="AS53">
        <v>0</v>
      </c>
      <c r="AT53">
        <v>0</v>
      </c>
      <c r="AU53">
        <v>0</v>
      </c>
      <c r="AV53">
        <v>0</v>
      </c>
      <c r="AW53">
        <v>0</v>
      </c>
      <c r="AX53">
        <v>0</v>
      </c>
      <c r="AY53">
        <v>0</v>
      </c>
      <c r="AZ53">
        <v>1</v>
      </c>
      <c r="BA53">
        <v>1</v>
      </c>
      <c r="BB53">
        <v>1</v>
      </c>
      <c r="BC53">
        <v>0</v>
      </c>
      <c r="BD53">
        <v>0</v>
      </c>
      <c r="BE53">
        <v>0</v>
      </c>
      <c r="BF53">
        <v>0</v>
      </c>
      <c r="BG53">
        <v>2</v>
      </c>
      <c r="BH53">
        <v>1</v>
      </c>
      <c r="BI53">
        <v>0</v>
      </c>
      <c r="BJ53">
        <v>1</v>
      </c>
      <c r="BK53">
        <v>0</v>
      </c>
      <c r="BL53">
        <v>0</v>
      </c>
      <c r="BM53">
        <v>0</v>
      </c>
      <c r="BN53">
        <v>0</v>
      </c>
      <c r="BO53">
        <v>0</v>
      </c>
      <c r="BP53">
        <v>0</v>
      </c>
      <c r="BQ53">
        <v>0</v>
      </c>
      <c r="BR53">
        <v>1</v>
      </c>
      <c r="BS53">
        <v>1</v>
      </c>
      <c r="BT53">
        <v>1</v>
      </c>
      <c r="BU53">
        <v>0</v>
      </c>
      <c r="BV53">
        <v>0</v>
      </c>
      <c r="BW53">
        <v>0</v>
      </c>
      <c r="BX53">
        <v>0</v>
      </c>
      <c r="BY53">
        <v>0</v>
      </c>
      <c r="BZ53">
        <v>0</v>
      </c>
      <c r="CA53">
        <v>0</v>
      </c>
      <c r="CB53">
        <v>0</v>
      </c>
      <c r="CC53">
        <v>1</v>
      </c>
      <c r="CD53">
        <v>0</v>
      </c>
      <c r="CE53">
        <v>0</v>
      </c>
      <c r="CF53">
        <v>0</v>
      </c>
      <c r="CG53">
        <v>0</v>
      </c>
      <c r="CH53">
        <v>1</v>
      </c>
      <c r="CI53">
        <v>1</v>
      </c>
      <c r="CJ53">
        <v>1</v>
      </c>
      <c r="CK53">
        <v>0</v>
      </c>
      <c r="CL53">
        <v>0</v>
      </c>
      <c r="CM53">
        <v>0</v>
      </c>
      <c r="CN53">
        <v>0</v>
      </c>
      <c r="CO53">
        <v>0</v>
      </c>
      <c r="CP53">
        <v>0</v>
      </c>
      <c r="CQ53">
        <v>0</v>
      </c>
      <c r="CR53">
        <v>1</v>
      </c>
      <c r="CS53">
        <v>0</v>
      </c>
      <c r="CT53">
        <v>0</v>
      </c>
      <c r="CU53">
        <v>0</v>
      </c>
      <c r="CV53">
        <v>0</v>
      </c>
      <c r="CW53">
        <v>0</v>
      </c>
      <c r="CX53">
        <v>0</v>
      </c>
      <c r="CY53">
        <v>0</v>
      </c>
      <c r="CZ53">
        <v>0</v>
      </c>
      <c r="DA53">
        <v>0</v>
      </c>
      <c r="DB53">
        <v>0</v>
      </c>
      <c r="DC53">
        <v>0</v>
      </c>
      <c r="DD53">
        <v>0</v>
      </c>
      <c r="DE53">
        <v>1</v>
      </c>
      <c r="DF53">
        <v>0</v>
      </c>
      <c r="DG53">
        <v>0</v>
      </c>
      <c r="DH53">
        <v>0</v>
      </c>
      <c r="DI53">
        <v>0</v>
      </c>
      <c r="DJ53">
        <v>0</v>
      </c>
      <c r="DK53">
        <v>0</v>
      </c>
      <c r="DL53">
        <v>0</v>
      </c>
      <c r="DM53">
        <v>0</v>
      </c>
      <c r="DN53">
        <v>0</v>
      </c>
      <c r="DO53">
        <v>0</v>
      </c>
      <c r="DP53">
        <v>0</v>
      </c>
      <c r="DQ53">
        <v>0</v>
      </c>
      <c r="DR53">
        <v>0</v>
      </c>
      <c r="DS53">
        <v>0</v>
      </c>
      <c r="DT53">
        <v>0</v>
      </c>
      <c r="DU53">
        <v>0</v>
      </c>
      <c r="DV53">
        <v>0</v>
      </c>
      <c r="DW53">
        <v>0</v>
      </c>
      <c r="DX53">
        <v>1</v>
      </c>
      <c r="DY53">
        <v>2</v>
      </c>
      <c r="DZ53">
        <v>1</v>
      </c>
      <c r="EA53">
        <v>0</v>
      </c>
      <c r="EB53">
        <v>0</v>
      </c>
      <c r="EC53">
        <v>0</v>
      </c>
      <c r="ED53">
        <v>0</v>
      </c>
      <c r="EE53">
        <v>0</v>
      </c>
      <c r="EF53">
        <v>0</v>
      </c>
      <c r="EG53">
        <v>0</v>
      </c>
      <c r="EH53">
        <v>0</v>
      </c>
      <c r="EI53">
        <v>1</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1</v>
      </c>
      <c r="FN53">
        <v>0</v>
      </c>
      <c r="FO53">
        <v>0</v>
      </c>
      <c r="FP53">
        <v>0</v>
      </c>
      <c r="FQ53">
        <v>1</v>
      </c>
      <c r="FR53">
        <v>0</v>
      </c>
      <c r="FS53">
        <v>1</v>
      </c>
      <c r="FT53">
        <v>0</v>
      </c>
      <c r="FU53">
        <v>1</v>
      </c>
      <c r="FV53">
        <v>0</v>
      </c>
      <c r="FW53">
        <v>0</v>
      </c>
      <c r="FX53">
        <v>0</v>
      </c>
      <c r="FY53">
        <v>0</v>
      </c>
      <c r="FZ53">
        <v>0</v>
      </c>
      <c r="GA53">
        <v>1</v>
      </c>
      <c r="GB53">
        <v>0</v>
      </c>
      <c r="GC53">
        <v>0</v>
      </c>
      <c r="GD53">
        <v>0</v>
      </c>
      <c r="GE53">
        <v>0</v>
      </c>
      <c r="GF53">
        <v>0</v>
      </c>
      <c r="GG53">
        <v>0</v>
      </c>
      <c r="GH53">
        <v>0</v>
      </c>
      <c r="GI53">
        <v>0</v>
      </c>
      <c r="GJ53">
        <v>1</v>
      </c>
      <c r="GK53">
        <v>0</v>
      </c>
      <c r="GL53">
        <v>0</v>
      </c>
      <c r="GM53">
        <v>0</v>
      </c>
      <c r="GN53">
        <v>0</v>
      </c>
      <c r="GO53">
        <v>0</v>
      </c>
      <c r="GP53">
        <v>0</v>
      </c>
      <c r="GQ53">
        <v>1</v>
      </c>
      <c r="GR53">
        <v>0</v>
      </c>
      <c r="GS53">
        <v>0</v>
      </c>
      <c r="GT53">
        <v>0</v>
      </c>
      <c r="GU53">
        <v>0</v>
      </c>
      <c r="GV53">
        <v>0</v>
      </c>
      <c r="GW53">
        <v>0</v>
      </c>
      <c r="GX53">
        <v>0</v>
      </c>
      <c r="GY53">
        <v>0</v>
      </c>
      <c r="GZ53">
        <v>0</v>
      </c>
      <c r="HA53">
        <v>0</v>
      </c>
      <c r="HB53">
        <v>0</v>
      </c>
      <c r="HC53" t="s">
        <v>2300</v>
      </c>
      <c r="HD53" t="s">
        <v>2300</v>
      </c>
      <c r="HE53">
        <v>0</v>
      </c>
      <c r="HF53">
        <v>1</v>
      </c>
      <c r="HG53">
        <v>0</v>
      </c>
      <c r="HH53">
        <v>0</v>
      </c>
      <c r="HI53">
        <v>0</v>
      </c>
      <c r="HJ53">
        <v>0</v>
      </c>
      <c r="HK53">
        <v>0</v>
      </c>
      <c r="HL53">
        <v>0</v>
      </c>
      <c r="HM53">
        <v>0</v>
      </c>
      <c r="HN53">
        <v>0</v>
      </c>
      <c r="HO53">
        <v>0</v>
      </c>
      <c r="HP53">
        <v>1</v>
      </c>
      <c r="HQ53">
        <v>1</v>
      </c>
      <c r="HR53">
        <v>0</v>
      </c>
      <c r="HS53">
        <v>0</v>
      </c>
      <c r="HT53">
        <v>0</v>
      </c>
      <c r="HU53">
        <v>0</v>
      </c>
      <c r="HV53">
        <v>0</v>
      </c>
      <c r="HW53">
        <v>0</v>
      </c>
      <c r="HX53">
        <v>0</v>
      </c>
      <c r="HY53">
        <v>0</v>
      </c>
      <c r="HZ53">
        <v>0</v>
      </c>
      <c r="IA53">
        <v>0</v>
      </c>
      <c r="IB53">
        <v>1</v>
      </c>
      <c r="IC53">
        <v>1</v>
      </c>
      <c r="ID53">
        <v>0</v>
      </c>
      <c r="IE53">
        <v>0</v>
      </c>
      <c r="IF53">
        <v>0</v>
      </c>
      <c r="IG53">
        <v>1</v>
      </c>
      <c r="IH53">
        <v>0</v>
      </c>
      <c r="II53">
        <v>0</v>
      </c>
      <c r="IJ53">
        <v>0</v>
      </c>
      <c r="IK53">
        <v>0</v>
      </c>
      <c r="IL53">
        <v>0</v>
      </c>
      <c r="IM53">
        <v>0</v>
      </c>
      <c r="IN53">
        <v>0</v>
      </c>
      <c r="IO53">
        <v>0</v>
      </c>
      <c r="IP53">
        <v>0</v>
      </c>
      <c r="IQ53">
        <v>1</v>
      </c>
      <c r="IR53">
        <v>1</v>
      </c>
      <c r="IS53">
        <v>0</v>
      </c>
      <c r="IT53">
        <v>0</v>
      </c>
      <c r="IU53">
        <v>1</v>
      </c>
      <c r="IV53">
        <v>0</v>
      </c>
      <c r="IW53">
        <v>1</v>
      </c>
      <c r="IX53">
        <v>0</v>
      </c>
      <c r="IY53">
        <v>0</v>
      </c>
      <c r="IZ53">
        <v>0</v>
      </c>
      <c r="JA53">
        <v>1</v>
      </c>
      <c r="JB53">
        <v>0</v>
      </c>
      <c r="JC53">
        <v>5</v>
      </c>
      <c r="JD53">
        <v>1</v>
      </c>
      <c r="JE53">
        <v>0</v>
      </c>
      <c r="JF53">
        <v>0</v>
      </c>
      <c r="JG53">
        <v>1</v>
      </c>
      <c r="JH53">
        <v>0</v>
      </c>
      <c r="JI53">
        <v>1</v>
      </c>
      <c r="JJ53">
        <v>0</v>
      </c>
      <c r="JK53">
        <v>0</v>
      </c>
      <c r="JL53">
        <v>1</v>
      </c>
      <c r="JM53">
        <v>0</v>
      </c>
      <c r="JN53">
        <v>0</v>
      </c>
      <c r="JO53">
        <v>0</v>
      </c>
      <c r="JP53">
        <v>1</v>
      </c>
      <c r="JQ53">
        <v>0</v>
      </c>
      <c r="JR53">
        <v>0</v>
      </c>
      <c r="JS53">
        <v>0</v>
      </c>
      <c r="JT53">
        <v>0</v>
      </c>
      <c r="JU53">
        <v>0</v>
      </c>
      <c r="JV53">
        <v>0</v>
      </c>
      <c r="JW53">
        <v>0</v>
      </c>
      <c r="JX53">
        <v>0</v>
      </c>
      <c r="JY53">
        <v>0</v>
      </c>
      <c r="JZ53">
        <v>0</v>
      </c>
      <c r="KA53">
        <v>0</v>
      </c>
      <c r="KB53">
        <v>0</v>
      </c>
      <c r="KC53">
        <v>0</v>
      </c>
      <c r="KD53">
        <v>0</v>
      </c>
      <c r="KE53">
        <v>0</v>
      </c>
      <c r="KF53">
        <v>8</v>
      </c>
      <c r="KG53">
        <v>0</v>
      </c>
      <c r="KH53">
        <v>0</v>
      </c>
      <c r="KI53">
        <v>0</v>
      </c>
      <c r="KJ53">
        <v>0</v>
      </c>
      <c r="KK53">
        <v>0</v>
      </c>
      <c r="KL53">
        <v>0</v>
      </c>
      <c r="KM53">
        <v>0</v>
      </c>
      <c r="KN53">
        <v>0</v>
      </c>
      <c r="KO53">
        <v>0</v>
      </c>
      <c r="KP53">
        <v>1</v>
      </c>
      <c r="KQ53">
        <v>10</v>
      </c>
      <c r="KR53">
        <v>0</v>
      </c>
      <c r="KS53">
        <v>0</v>
      </c>
      <c r="KT53">
        <v>0</v>
      </c>
      <c r="KU53">
        <v>1</v>
      </c>
      <c r="KV53">
        <v>0</v>
      </c>
      <c r="KW53">
        <v>0</v>
      </c>
      <c r="KX53">
        <v>0</v>
      </c>
      <c r="KY53">
        <v>0</v>
      </c>
      <c r="KZ53">
        <v>3</v>
      </c>
      <c r="LA53">
        <v>14</v>
      </c>
      <c r="LB53">
        <v>2</v>
      </c>
      <c r="LC53">
        <v>0</v>
      </c>
      <c r="LD53" t="s">
        <v>2300</v>
      </c>
      <c r="LE53" t="s">
        <v>2300</v>
      </c>
      <c r="LF53" t="s">
        <v>2300</v>
      </c>
      <c r="LG53" t="s">
        <v>2300</v>
      </c>
      <c r="LH53" t="s">
        <v>2300</v>
      </c>
      <c r="LI53" t="s">
        <v>2300</v>
      </c>
      <c r="LJ53" t="s">
        <v>2300</v>
      </c>
      <c r="LK53" t="s">
        <v>2300</v>
      </c>
      <c r="LL53" t="s">
        <v>2300</v>
      </c>
      <c r="LM53" t="s">
        <v>2300</v>
      </c>
      <c r="LN53" t="s">
        <v>2300</v>
      </c>
      <c r="LO53" t="s">
        <v>2300</v>
      </c>
      <c r="LP53" t="s">
        <v>2300</v>
      </c>
      <c r="LQ53" t="s">
        <v>2300</v>
      </c>
      <c r="LR53" t="s">
        <v>2300</v>
      </c>
    </row>
    <row r="54" spans="1:330">
      <c r="A54" t="s">
        <v>1771</v>
      </c>
      <c r="B54" s="1">
        <v>44197</v>
      </c>
      <c r="C54" s="1">
        <v>44197</v>
      </c>
      <c r="D54">
        <v>1</v>
      </c>
      <c r="E54">
        <v>1</v>
      </c>
      <c r="F54">
        <v>1</v>
      </c>
      <c r="G54">
        <v>0</v>
      </c>
      <c r="H54">
        <v>0</v>
      </c>
      <c r="I54">
        <v>1</v>
      </c>
      <c r="J54">
        <v>0</v>
      </c>
      <c r="K54">
        <v>1</v>
      </c>
      <c r="L54">
        <v>0</v>
      </c>
      <c r="M54" t="s">
        <v>2300</v>
      </c>
      <c r="N54" t="s">
        <v>2300</v>
      </c>
      <c r="O54" t="s">
        <v>2300</v>
      </c>
      <c r="P54" t="s">
        <v>2300</v>
      </c>
      <c r="Q54" t="s">
        <v>2300</v>
      </c>
      <c r="R54" t="s">
        <v>2300</v>
      </c>
      <c r="S54" t="s">
        <v>2300</v>
      </c>
      <c r="T54" t="s">
        <v>2300</v>
      </c>
      <c r="U54" t="s">
        <v>2300</v>
      </c>
      <c r="V54" t="s">
        <v>2300</v>
      </c>
      <c r="W54" t="s">
        <v>2300</v>
      </c>
      <c r="X54">
        <v>1</v>
      </c>
      <c r="Y54">
        <v>1</v>
      </c>
      <c r="Z54">
        <v>0</v>
      </c>
      <c r="AA54">
        <v>1</v>
      </c>
      <c r="AB54">
        <v>1</v>
      </c>
      <c r="AC54">
        <v>1</v>
      </c>
      <c r="AD54">
        <v>1</v>
      </c>
      <c r="AE54">
        <v>0</v>
      </c>
      <c r="AF54">
        <v>0</v>
      </c>
      <c r="AG54">
        <v>0</v>
      </c>
      <c r="AH54">
        <v>0</v>
      </c>
      <c r="AI54">
        <v>0</v>
      </c>
      <c r="AJ54">
        <v>0</v>
      </c>
      <c r="AK54">
        <v>1</v>
      </c>
      <c r="AL54">
        <v>0</v>
      </c>
      <c r="AM54">
        <v>0</v>
      </c>
      <c r="AN54">
        <v>0</v>
      </c>
      <c r="AO54">
        <v>0</v>
      </c>
      <c r="AP54">
        <v>0</v>
      </c>
      <c r="AQ54">
        <v>0</v>
      </c>
      <c r="AR54">
        <v>1</v>
      </c>
      <c r="AS54">
        <v>1</v>
      </c>
      <c r="AT54">
        <v>0</v>
      </c>
      <c r="AU54">
        <v>0</v>
      </c>
      <c r="AV54">
        <v>0</v>
      </c>
      <c r="AW54">
        <v>0</v>
      </c>
      <c r="AX54">
        <v>0</v>
      </c>
      <c r="AY54">
        <v>0</v>
      </c>
      <c r="AZ54">
        <v>0</v>
      </c>
      <c r="BA54">
        <v>0</v>
      </c>
      <c r="BB54">
        <v>0</v>
      </c>
      <c r="BC54">
        <v>0</v>
      </c>
      <c r="BD54">
        <v>0</v>
      </c>
      <c r="BE54">
        <v>0</v>
      </c>
      <c r="BF54">
        <v>1</v>
      </c>
      <c r="BG54">
        <v>2</v>
      </c>
      <c r="BH54">
        <v>1</v>
      </c>
      <c r="BI54">
        <v>0</v>
      </c>
      <c r="BJ54">
        <v>0</v>
      </c>
      <c r="BK54">
        <v>1</v>
      </c>
      <c r="BL54">
        <v>0</v>
      </c>
      <c r="BM54">
        <v>1</v>
      </c>
      <c r="BN54">
        <v>1</v>
      </c>
      <c r="BO54">
        <v>0</v>
      </c>
      <c r="BP54">
        <v>0</v>
      </c>
      <c r="BQ54">
        <v>0</v>
      </c>
      <c r="BR54">
        <v>0</v>
      </c>
      <c r="BS54">
        <v>0</v>
      </c>
      <c r="BT54">
        <v>0</v>
      </c>
      <c r="BU54">
        <v>0</v>
      </c>
      <c r="BV54">
        <v>0</v>
      </c>
      <c r="BW54">
        <v>0</v>
      </c>
      <c r="BX54">
        <v>0</v>
      </c>
      <c r="BY54">
        <v>0</v>
      </c>
      <c r="BZ54">
        <v>0</v>
      </c>
      <c r="CA54">
        <v>0</v>
      </c>
      <c r="CB54">
        <v>0</v>
      </c>
      <c r="CC54">
        <v>1</v>
      </c>
      <c r="CD54">
        <v>0</v>
      </c>
      <c r="CE54">
        <v>0</v>
      </c>
      <c r="CF54">
        <v>0</v>
      </c>
      <c r="CG54">
        <v>0</v>
      </c>
      <c r="CH54">
        <v>1</v>
      </c>
      <c r="CI54">
        <v>1</v>
      </c>
      <c r="CJ54">
        <v>1</v>
      </c>
      <c r="CK54">
        <v>0</v>
      </c>
      <c r="CL54">
        <v>1</v>
      </c>
      <c r="CM54">
        <v>0</v>
      </c>
      <c r="CN54">
        <v>0</v>
      </c>
      <c r="CO54">
        <v>0</v>
      </c>
      <c r="CP54">
        <v>0</v>
      </c>
      <c r="CQ54">
        <v>0</v>
      </c>
      <c r="CR54">
        <v>0</v>
      </c>
      <c r="CS54">
        <v>0</v>
      </c>
      <c r="CT54">
        <v>0</v>
      </c>
      <c r="CU54">
        <v>0</v>
      </c>
      <c r="CV54">
        <v>1</v>
      </c>
      <c r="CW54">
        <v>0</v>
      </c>
      <c r="CX54">
        <v>0</v>
      </c>
      <c r="CY54">
        <v>1</v>
      </c>
      <c r="CZ54">
        <v>0</v>
      </c>
      <c r="DA54">
        <v>1</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1</v>
      </c>
      <c r="DY54">
        <v>2</v>
      </c>
      <c r="DZ54">
        <v>1</v>
      </c>
      <c r="EA54">
        <v>1</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1</v>
      </c>
      <c r="FN54">
        <v>0</v>
      </c>
      <c r="FO54">
        <v>0</v>
      </c>
      <c r="FP54">
        <v>0</v>
      </c>
      <c r="FQ54">
        <v>0</v>
      </c>
      <c r="FR54">
        <v>0</v>
      </c>
      <c r="FS54">
        <v>0</v>
      </c>
      <c r="FT54">
        <v>0</v>
      </c>
      <c r="FU54">
        <v>0</v>
      </c>
      <c r="FV54">
        <v>0</v>
      </c>
      <c r="FW54">
        <v>0</v>
      </c>
      <c r="FX54">
        <v>0</v>
      </c>
      <c r="FY54">
        <v>0</v>
      </c>
      <c r="FZ54">
        <v>1</v>
      </c>
      <c r="GA54">
        <v>1</v>
      </c>
      <c r="GB54">
        <v>1</v>
      </c>
      <c r="GC54">
        <v>0</v>
      </c>
      <c r="GD54">
        <v>0</v>
      </c>
      <c r="GE54">
        <v>0</v>
      </c>
      <c r="GF54">
        <v>0</v>
      </c>
      <c r="GG54">
        <v>0</v>
      </c>
      <c r="GH54">
        <v>0</v>
      </c>
      <c r="GI54">
        <v>0</v>
      </c>
      <c r="GJ54">
        <v>1</v>
      </c>
      <c r="GK54">
        <v>0</v>
      </c>
      <c r="GL54">
        <v>0</v>
      </c>
      <c r="GM54">
        <v>0</v>
      </c>
      <c r="GN54">
        <v>0</v>
      </c>
      <c r="GO54">
        <v>0</v>
      </c>
      <c r="GP54">
        <v>0</v>
      </c>
      <c r="GQ54">
        <v>0</v>
      </c>
      <c r="GR54">
        <v>0</v>
      </c>
      <c r="GS54">
        <v>0</v>
      </c>
      <c r="GT54">
        <v>0</v>
      </c>
      <c r="GU54">
        <v>0</v>
      </c>
      <c r="GV54">
        <v>0</v>
      </c>
      <c r="GW54">
        <v>0</v>
      </c>
      <c r="GX54">
        <v>0</v>
      </c>
      <c r="GY54">
        <v>0</v>
      </c>
      <c r="GZ54">
        <v>0</v>
      </c>
      <c r="HA54">
        <v>1</v>
      </c>
      <c r="HB54">
        <v>1</v>
      </c>
      <c r="HC54">
        <v>0</v>
      </c>
      <c r="HD54">
        <v>1</v>
      </c>
      <c r="HE54">
        <v>0</v>
      </c>
      <c r="HF54">
        <v>1</v>
      </c>
      <c r="HG54">
        <v>0</v>
      </c>
      <c r="HH54">
        <v>0</v>
      </c>
      <c r="HI54">
        <v>0</v>
      </c>
      <c r="HJ54">
        <v>0</v>
      </c>
      <c r="HK54">
        <v>0</v>
      </c>
      <c r="HL54">
        <v>0</v>
      </c>
      <c r="HM54">
        <v>0</v>
      </c>
      <c r="HN54">
        <v>0</v>
      </c>
      <c r="HO54">
        <v>1</v>
      </c>
      <c r="HP54">
        <v>1</v>
      </c>
      <c r="HQ54">
        <v>1</v>
      </c>
      <c r="HR54">
        <v>1</v>
      </c>
      <c r="HS54">
        <v>0</v>
      </c>
      <c r="HT54">
        <v>0</v>
      </c>
      <c r="HU54">
        <v>0</v>
      </c>
      <c r="HV54">
        <v>0</v>
      </c>
      <c r="HW54">
        <v>0</v>
      </c>
      <c r="HX54">
        <v>0</v>
      </c>
      <c r="HY54">
        <v>0</v>
      </c>
      <c r="HZ54">
        <v>1</v>
      </c>
      <c r="IA54">
        <v>0</v>
      </c>
      <c r="IB54">
        <v>0</v>
      </c>
      <c r="IC54">
        <v>0</v>
      </c>
      <c r="ID54" t="s">
        <v>2300</v>
      </c>
      <c r="IE54" t="s">
        <v>2300</v>
      </c>
      <c r="IF54" t="s">
        <v>2300</v>
      </c>
      <c r="IG54" t="s">
        <v>2300</v>
      </c>
      <c r="IH54" t="s">
        <v>2300</v>
      </c>
      <c r="II54" t="s">
        <v>2300</v>
      </c>
      <c r="IJ54" t="s">
        <v>2300</v>
      </c>
      <c r="IK54" t="s">
        <v>2300</v>
      </c>
      <c r="IL54" t="s">
        <v>2300</v>
      </c>
      <c r="IM54" t="s">
        <v>2300</v>
      </c>
      <c r="IN54" t="s">
        <v>2300</v>
      </c>
      <c r="IO54" t="s">
        <v>2300</v>
      </c>
      <c r="IP54" t="s">
        <v>2300</v>
      </c>
      <c r="IQ54" t="s">
        <v>2300</v>
      </c>
      <c r="IR54" t="s">
        <v>2300</v>
      </c>
      <c r="IS54">
        <v>0</v>
      </c>
      <c r="IT54">
        <v>0</v>
      </c>
      <c r="IU54">
        <v>1</v>
      </c>
      <c r="IV54">
        <v>0</v>
      </c>
      <c r="IW54">
        <v>0</v>
      </c>
      <c r="IX54">
        <v>0</v>
      </c>
      <c r="IY54">
        <v>0</v>
      </c>
      <c r="IZ54">
        <v>0</v>
      </c>
      <c r="JA54">
        <v>0</v>
      </c>
      <c r="JB54">
        <v>1</v>
      </c>
      <c r="JC54">
        <v>4</v>
      </c>
      <c r="JD54">
        <v>0</v>
      </c>
      <c r="JE54">
        <v>0</v>
      </c>
      <c r="JF54">
        <v>1</v>
      </c>
      <c r="JG54">
        <v>0</v>
      </c>
      <c r="JH54" t="s">
        <v>2300</v>
      </c>
      <c r="JI54" t="s">
        <v>2300</v>
      </c>
      <c r="JJ54">
        <v>0</v>
      </c>
      <c r="JK54">
        <v>0</v>
      </c>
      <c r="JL54">
        <v>0</v>
      </c>
      <c r="JM54">
        <v>0</v>
      </c>
      <c r="JN54">
        <v>0</v>
      </c>
      <c r="JO54">
        <v>0</v>
      </c>
      <c r="JP54">
        <v>0</v>
      </c>
      <c r="JQ54">
        <v>0</v>
      </c>
      <c r="JR54">
        <v>0</v>
      </c>
      <c r="JS54">
        <v>0</v>
      </c>
      <c r="JT54">
        <v>0</v>
      </c>
      <c r="JU54">
        <v>0</v>
      </c>
      <c r="JV54">
        <v>1</v>
      </c>
      <c r="JW54">
        <v>0</v>
      </c>
      <c r="JX54">
        <v>0</v>
      </c>
      <c r="JY54">
        <v>0</v>
      </c>
      <c r="JZ54">
        <v>0</v>
      </c>
      <c r="KA54">
        <v>0</v>
      </c>
      <c r="KB54">
        <v>0</v>
      </c>
      <c r="KC54">
        <v>0</v>
      </c>
      <c r="KD54">
        <v>0</v>
      </c>
      <c r="KE54">
        <v>0</v>
      </c>
      <c r="KF54">
        <v>0</v>
      </c>
      <c r="KG54">
        <v>0</v>
      </c>
      <c r="KH54">
        <v>0</v>
      </c>
      <c r="KI54">
        <v>0</v>
      </c>
      <c r="KJ54">
        <v>0</v>
      </c>
      <c r="KK54">
        <v>0</v>
      </c>
      <c r="KL54">
        <v>0</v>
      </c>
      <c r="KM54">
        <v>0</v>
      </c>
      <c r="KN54">
        <v>1</v>
      </c>
      <c r="KO54">
        <v>0</v>
      </c>
      <c r="KP54">
        <v>0</v>
      </c>
      <c r="KQ54">
        <v>10</v>
      </c>
      <c r="KR54">
        <v>0</v>
      </c>
      <c r="KS54">
        <v>1</v>
      </c>
      <c r="KT54">
        <v>1</v>
      </c>
      <c r="KU54">
        <v>0</v>
      </c>
      <c r="KV54">
        <v>0</v>
      </c>
      <c r="KW54">
        <v>0</v>
      </c>
      <c r="KX54">
        <v>0</v>
      </c>
      <c r="KY54">
        <v>0</v>
      </c>
      <c r="KZ54">
        <v>3</v>
      </c>
      <c r="LA54">
        <v>7</v>
      </c>
      <c r="LB54">
        <v>2</v>
      </c>
      <c r="LC54">
        <v>0</v>
      </c>
      <c r="LD54" t="s">
        <v>2300</v>
      </c>
      <c r="LE54" t="s">
        <v>2300</v>
      </c>
      <c r="LF54" t="s">
        <v>2300</v>
      </c>
      <c r="LG54" t="s">
        <v>2300</v>
      </c>
      <c r="LH54" t="s">
        <v>2300</v>
      </c>
      <c r="LI54" t="s">
        <v>2300</v>
      </c>
      <c r="LJ54" t="s">
        <v>2300</v>
      </c>
      <c r="LK54" t="s">
        <v>2300</v>
      </c>
      <c r="LL54" t="s">
        <v>2300</v>
      </c>
      <c r="LM54" t="s">
        <v>2300</v>
      </c>
      <c r="LN54" t="s">
        <v>2300</v>
      </c>
      <c r="LO54" t="s">
        <v>2300</v>
      </c>
      <c r="LP54" t="s">
        <v>2300</v>
      </c>
      <c r="LQ54" t="s">
        <v>2300</v>
      </c>
      <c r="LR54" t="s">
        <v>2300</v>
      </c>
    </row>
    <row r="55" spans="1:330">
      <c r="A55" t="s">
        <v>1793</v>
      </c>
      <c r="B55" s="1">
        <v>44116</v>
      </c>
      <c r="C55" s="1">
        <v>44197</v>
      </c>
      <c r="D55">
        <v>1</v>
      </c>
      <c r="E55">
        <v>1</v>
      </c>
      <c r="F55">
        <v>1</v>
      </c>
      <c r="G55">
        <v>0</v>
      </c>
      <c r="H55">
        <v>0</v>
      </c>
      <c r="I55">
        <v>1</v>
      </c>
      <c r="J55">
        <v>0</v>
      </c>
      <c r="K55">
        <v>1</v>
      </c>
      <c r="L55">
        <v>0</v>
      </c>
      <c r="M55" t="s">
        <v>2300</v>
      </c>
      <c r="N55" t="s">
        <v>2300</v>
      </c>
      <c r="O55" t="s">
        <v>2300</v>
      </c>
      <c r="P55" t="s">
        <v>2300</v>
      </c>
      <c r="Q55" t="s">
        <v>2300</v>
      </c>
      <c r="R55" t="s">
        <v>2300</v>
      </c>
      <c r="S55" t="s">
        <v>2300</v>
      </c>
      <c r="T55" t="s">
        <v>2300</v>
      </c>
      <c r="U55" t="s">
        <v>2300</v>
      </c>
      <c r="V55" t="s">
        <v>2300</v>
      </c>
      <c r="W55" t="s">
        <v>2300</v>
      </c>
      <c r="X55">
        <v>1</v>
      </c>
      <c r="Y55">
        <v>0</v>
      </c>
      <c r="Z55">
        <v>1</v>
      </c>
      <c r="AA55">
        <v>1</v>
      </c>
      <c r="AB55">
        <v>1</v>
      </c>
      <c r="AC55">
        <v>0</v>
      </c>
      <c r="AD55">
        <v>1</v>
      </c>
      <c r="AE55">
        <v>1</v>
      </c>
      <c r="AF55">
        <v>0</v>
      </c>
      <c r="AG55">
        <v>1</v>
      </c>
      <c r="AH55">
        <v>0</v>
      </c>
      <c r="AI55">
        <v>1</v>
      </c>
      <c r="AJ55">
        <v>0</v>
      </c>
      <c r="AK55">
        <v>0</v>
      </c>
      <c r="AL55">
        <v>0</v>
      </c>
      <c r="AM55">
        <v>0</v>
      </c>
      <c r="AN55">
        <v>0</v>
      </c>
      <c r="AO55">
        <v>0</v>
      </c>
      <c r="AP55">
        <v>0</v>
      </c>
      <c r="AQ55">
        <v>0</v>
      </c>
      <c r="AR55">
        <v>1</v>
      </c>
      <c r="AS55">
        <v>0</v>
      </c>
      <c r="AT55">
        <v>0</v>
      </c>
      <c r="AU55">
        <v>0</v>
      </c>
      <c r="AV55">
        <v>0</v>
      </c>
      <c r="AW55">
        <v>0</v>
      </c>
      <c r="AX55">
        <v>0</v>
      </c>
      <c r="AY55">
        <v>0</v>
      </c>
      <c r="AZ55">
        <v>0</v>
      </c>
      <c r="BA55">
        <v>0</v>
      </c>
      <c r="BB55">
        <v>1</v>
      </c>
      <c r="BC55">
        <v>1</v>
      </c>
      <c r="BD55">
        <v>0</v>
      </c>
      <c r="BE55">
        <v>1</v>
      </c>
      <c r="BF55">
        <v>0</v>
      </c>
      <c r="BG55">
        <v>1</v>
      </c>
      <c r="BH55">
        <v>1</v>
      </c>
      <c r="BI55">
        <v>1</v>
      </c>
      <c r="BJ55">
        <v>1</v>
      </c>
      <c r="BK55">
        <v>1</v>
      </c>
      <c r="BL55">
        <v>1</v>
      </c>
      <c r="BM55">
        <v>1</v>
      </c>
      <c r="BN55">
        <v>1</v>
      </c>
      <c r="BO55">
        <v>0</v>
      </c>
      <c r="BP55">
        <v>0</v>
      </c>
      <c r="BQ55">
        <v>0</v>
      </c>
      <c r="BR55">
        <v>1</v>
      </c>
      <c r="BS55">
        <v>0</v>
      </c>
      <c r="BT55">
        <v>0</v>
      </c>
      <c r="BU55">
        <v>0</v>
      </c>
      <c r="BV55">
        <v>0</v>
      </c>
      <c r="BW55">
        <v>1</v>
      </c>
      <c r="BX55">
        <v>0</v>
      </c>
      <c r="BY55">
        <v>1</v>
      </c>
      <c r="BZ55">
        <v>0</v>
      </c>
      <c r="CA55">
        <v>0</v>
      </c>
      <c r="CB55">
        <v>0</v>
      </c>
      <c r="CC55">
        <v>0</v>
      </c>
      <c r="CD55">
        <v>0</v>
      </c>
      <c r="CE55">
        <v>0</v>
      </c>
      <c r="CF55">
        <v>0</v>
      </c>
      <c r="CG55">
        <v>0</v>
      </c>
      <c r="CH55">
        <v>1</v>
      </c>
      <c r="CI55">
        <v>1</v>
      </c>
      <c r="CJ55">
        <v>1</v>
      </c>
      <c r="CK55">
        <v>0</v>
      </c>
      <c r="CL55">
        <v>0</v>
      </c>
      <c r="CM55">
        <v>0</v>
      </c>
      <c r="CN55">
        <v>0</v>
      </c>
      <c r="CO55">
        <v>0</v>
      </c>
      <c r="CP55">
        <v>0</v>
      </c>
      <c r="CQ55">
        <v>1</v>
      </c>
      <c r="CR55">
        <v>0</v>
      </c>
      <c r="CS55">
        <v>0</v>
      </c>
      <c r="CT55">
        <v>0</v>
      </c>
      <c r="CU55">
        <v>0</v>
      </c>
      <c r="CV55">
        <v>0</v>
      </c>
      <c r="CW55">
        <v>0</v>
      </c>
      <c r="CX55">
        <v>0</v>
      </c>
      <c r="CY55">
        <v>0</v>
      </c>
      <c r="CZ55">
        <v>1</v>
      </c>
      <c r="DA55">
        <v>0</v>
      </c>
      <c r="DB55">
        <v>0</v>
      </c>
      <c r="DC55">
        <v>0</v>
      </c>
      <c r="DD55">
        <v>0</v>
      </c>
      <c r="DE55">
        <v>1</v>
      </c>
      <c r="DF55">
        <v>0</v>
      </c>
      <c r="DG55">
        <v>1</v>
      </c>
      <c r="DH55">
        <v>1</v>
      </c>
      <c r="DI55">
        <v>0</v>
      </c>
      <c r="DJ55">
        <v>0</v>
      </c>
      <c r="DK55">
        <v>1</v>
      </c>
      <c r="DL55">
        <v>0</v>
      </c>
      <c r="DM55">
        <v>0</v>
      </c>
      <c r="DN55">
        <v>0</v>
      </c>
      <c r="DO55">
        <v>0</v>
      </c>
      <c r="DP55">
        <v>0</v>
      </c>
      <c r="DQ55">
        <v>1</v>
      </c>
      <c r="DR55">
        <v>0</v>
      </c>
      <c r="DS55">
        <v>0</v>
      </c>
      <c r="DT55">
        <v>0</v>
      </c>
      <c r="DU55">
        <v>0</v>
      </c>
      <c r="DV55">
        <v>0</v>
      </c>
      <c r="DW55">
        <v>0</v>
      </c>
      <c r="DX55">
        <v>0</v>
      </c>
      <c r="DY55">
        <v>1</v>
      </c>
      <c r="DZ55">
        <v>1</v>
      </c>
      <c r="EA55">
        <v>0</v>
      </c>
      <c r="EB55">
        <v>0</v>
      </c>
      <c r="EC55">
        <v>0</v>
      </c>
      <c r="ED55">
        <v>0</v>
      </c>
      <c r="EE55">
        <v>0</v>
      </c>
      <c r="EF55">
        <v>0</v>
      </c>
      <c r="EG55">
        <v>1</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1</v>
      </c>
      <c r="FM55">
        <v>0</v>
      </c>
      <c r="FN55">
        <v>0</v>
      </c>
      <c r="FO55">
        <v>0</v>
      </c>
      <c r="FP55">
        <v>0</v>
      </c>
      <c r="FQ55">
        <v>0</v>
      </c>
      <c r="FR55">
        <v>0</v>
      </c>
      <c r="FS55">
        <v>0</v>
      </c>
      <c r="FT55">
        <v>0</v>
      </c>
      <c r="FU55">
        <v>1</v>
      </c>
      <c r="FV55">
        <v>0</v>
      </c>
      <c r="FW55">
        <v>0</v>
      </c>
      <c r="FX55">
        <v>0</v>
      </c>
      <c r="FY55">
        <v>0</v>
      </c>
      <c r="FZ55">
        <v>0</v>
      </c>
      <c r="GA55">
        <v>1</v>
      </c>
      <c r="GB55">
        <v>0</v>
      </c>
      <c r="GC55">
        <v>0</v>
      </c>
      <c r="GD55">
        <v>0</v>
      </c>
      <c r="GE55">
        <v>0</v>
      </c>
      <c r="GF55">
        <v>0</v>
      </c>
      <c r="GG55">
        <v>0</v>
      </c>
      <c r="GH55">
        <v>0</v>
      </c>
      <c r="GI55">
        <v>0</v>
      </c>
      <c r="GJ55">
        <v>1</v>
      </c>
      <c r="GK55">
        <v>0</v>
      </c>
      <c r="GL55">
        <v>0</v>
      </c>
      <c r="GM55">
        <v>0</v>
      </c>
      <c r="GN55">
        <v>0</v>
      </c>
      <c r="GO55">
        <v>0</v>
      </c>
      <c r="GP55">
        <v>0</v>
      </c>
      <c r="GQ55">
        <v>1</v>
      </c>
      <c r="GR55">
        <v>0</v>
      </c>
      <c r="GS55">
        <v>0</v>
      </c>
      <c r="GT55">
        <v>0</v>
      </c>
      <c r="GU55">
        <v>1</v>
      </c>
      <c r="GV55">
        <v>0</v>
      </c>
      <c r="GW55">
        <v>0</v>
      </c>
      <c r="GX55">
        <v>0</v>
      </c>
      <c r="GY55">
        <v>0</v>
      </c>
      <c r="GZ55">
        <v>0</v>
      </c>
      <c r="HA55">
        <v>0</v>
      </c>
      <c r="HB55">
        <v>1</v>
      </c>
      <c r="HC55">
        <v>0</v>
      </c>
      <c r="HD55">
        <v>1</v>
      </c>
      <c r="HE55">
        <v>0</v>
      </c>
      <c r="HF55">
        <v>0</v>
      </c>
      <c r="HG55">
        <v>0</v>
      </c>
      <c r="HH55">
        <v>0</v>
      </c>
      <c r="HI55">
        <v>0</v>
      </c>
      <c r="HJ55">
        <v>0</v>
      </c>
      <c r="HK55">
        <v>0</v>
      </c>
      <c r="HL55">
        <v>0</v>
      </c>
      <c r="HM55">
        <v>0</v>
      </c>
      <c r="HN55">
        <v>1</v>
      </c>
      <c r="HO55">
        <v>0</v>
      </c>
      <c r="HP55">
        <v>1</v>
      </c>
      <c r="HQ55">
        <v>1</v>
      </c>
      <c r="HR55">
        <v>0</v>
      </c>
      <c r="HS55">
        <v>0</v>
      </c>
      <c r="HT55">
        <v>0</v>
      </c>
      <c r="HU55">
        <v>0</v>
      </c>
      <c r="HV55">
        <v>0</v>
      </c>
      <c r="HW55">
        <v>0</v>
      </c>
      <c r="HX55">
        <v>0</v>
      </c>
      <c r="HY55">
        <v>0</v>
      </c>
      <c r="HZ55">
        <v>1</v>
      </c>
      <c r="IA55">
        <v>0</v>
      </c>
      <c r="IB55">
        <v>0</v>
      </c>
      <c r="IC55">
        <v>1</v>
      </c>
      <c r="ID55">
        <v>0</v>
      </c>
      <c r="IE55">
        <v>1</v>
      </c>
      <c r="IF55">
        <v>0</v>
      </c>
      <c r="IG55">
        <v>0</v>
      </c>
      <c r="IH55">
        <v>0</v>
      </c>
      <c r="II55">
        <v>0</v>
      </c>
      <c r="IJ55">
        <v>1</v>
      </c>
      <c r="IK55">
        <v>1</v>
      </c>
      <c r="IL55">
        <v>0</v>
      </c>
      <c r="IM55">
        <v>0</v>
      </c>
      <c r="IN55">
        <v>0</v>
      </c>
      <c r="IO55">
        <v>0</v>
      </c>
      <c r="IP55">
        <v>0</v>
      </c>
      <c r="IQ55">
        <v>0</v>
      </c>
      <c r="IR55">
        <v>0</v>
      </c>
      <c r="IS55">
        <v>0</v>
      </c>
      <c r="IT55">
        <v>0</v>
      </c>
      <c r="IU55">
        <v>1</v>
      </c>
      <c r="IV55">
        <v>0</v>
      </c>
      <c r="IW55">
        <v>0</v>
      </c>
      <c r="IX55">
        <v>0</v>
      </c>
      <c r="IY55">
        <v>0</v>
      </c>
      <c r="IZ55">
        <v>0</v>
      </c>
      <c r="JA55">
        <v>1</v>
      </c>
      <c r="JB55">
        <v>0</v>
      </c>
      <c r="JC55">
        <v>8</v>
      </c>
      <c r="JD55">
        <v>1</v>
      </c>
      <c r="JE55">
        <v>0</v>
      </c>
      <c r="JF55">
        <v>0</v>
      </c>
      <c r="JG55">
        <v>0</v>
      </c>
      <c r="JH55" t="s">
        <v>2300</v>
      </c>
      <c r="JI55" t="s">
        <v>2300</v>
      </c>
      <c r="JJ55">
        <v>1</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1</v>
      </c>
      <c r="KQ55">
        <v>8</v>
      </c>
      <c r="KR55">
        <v>0</v>
      </c>
      <c r="KS55">
        <v>1</v>
      </c>
      <c r="KT55">
        <v>0</v>
      </c>
      <c r="KU55">
        <v>0</v>
      </c>
      <c r="KV55">
        <v>0</v>
      </c>
      <c r="KW55">
        <v>0</v>
      </c>
      <c r="KX55">
        <v>0</v>
      </c>
      <c r="KY55">
        <v>0</v>
      </c>
      <c r="KZ55">
        <v>0</v>
      </c>
      <c r="LA55">
        <v>0</v>
      </c>
      <c r="LB55">
        <v>2</v>
      </c>
      <c r="LC55">
        <v>0</v>
      </c>
      <c r="LD55" t="s">
        <v>2300</v>
      </c>
      <c r="LE55" t="s">
        <v>2300</v>
      </c>
      <c r="LF55" t="s">
        <v>2300</v>
      </c>
      <c r="LG55" t="s">
        <v>2300</v>
      </c>
      <c r="LH55" t="s">
        <v>2300</v>
      </c>
      <c r="LI55" t="s">
        <v>2300</v>
      </c>
      <c r="LJ55" t="s">
        <v>2300</v>
      </c>
      <c r="LK55" t="s">
        <v>2300</v>
      </c>
      <c r="LL55" t="s">
        <v>2300</v>
      </c>
      <c r="LM55" t="s">
        <v>2300</v>
      </c>
      <c r="LN55" t="s">
        <v>2300</v>
      </c>
      <c r="LO55" t="s">
        <v>2300</v>
      </c>
      <c r="LP55" t="s">
        <v>2300</v>
      </c>
      <c r="LQ55" t="s">
        <v>2300</v>
      </c>
      <c r="LR55" t="s">
        <v>2300</v>
      </c>
    </row>
    <row r="56" spans="1:330">
      <c r="A56" t="s">
        <v>1831</v>
      </c>
      <c r="B56" s="1">
        <v>44144</v>
      </c>
      <c r="C56" s="1">
        <v>44197</v>
      </c>
      <c r="D56">
        <v>1</v>
      </c>
      <c r="E56">
        <v>1</v>
      </c>
      <c r="F56">
        <v>1</v>
      </c>
      <c r="G56">
        <v>0</v>
      </c>
      <c r="H56">
        <v>1</v>
      </c>
      <c r="I56">
        <v>1</v>
      </c>
      <c r="J56">
        <v>0</v>
      </c>
      <c r="K56">
        <v>1</v>
      </c>
      <c r="L56">
        <v>1</v>
      </c>
      <c r="M56">
        <v>0</v>
      </c>
      <c r="N56">
        <v>0</v>
      </c>
      <c r="O56">
        <v>0</v>
      </c>
      <c r="P56">
        <v>0</v>
      </c>
      <c r="Q56">
        <v>1</v>
      </c>
      <c r="R56">
        <v>1</v>
      </c>
      <c r="S56">
        <v>0</v>
      </c>
      <c r="T56">
        <v>0</v>
      </c>
      <c r="U56">
        <v>0</v>
      </c>
      <c r="V56">
        <v>0</v>
      </c>
      <c r="W56">
        <v>0</v>
      </c>
      <c r="X56">
        <v>1</v>
      </c>
      <c r="Y56">
        <v>0</v>
      </c>
      <c r="Z56">
        <v>1</v>
      </c>
      <c r="AA56">
        <v>0</v>
      </c>
      <c r="AB56">
        <v>0</v>
      </c>
      <c r="AC56">
        <v>1</v>
      </c>
      <c r="AD56">
        <v>1</v>
      </c>
      <c r="AE56">
        <v>1</v>
      </c>
      <c r="AF56">
        <v>0</v>
      </c>
      <c r="AG56">
        <v>0</v>
      </c>
      <c r="AH56">
        <v>0</v>
      </c>
      <c r="AI56">
        <v>0</v>
      </c>
      <c r="AJ56">
        <v>0</v>
      </c>
      <c r="AK56">
        <v>0</v>
      </c>
      <c r="AL56">
        <v>0</v>
      </c>
      <c r="AM56">
        <v>0</v>
      </c>
      <c r="AN56">
        <v>0</v>
      </c>
      <c r="AO56">
        <v>0</v>
      </c>
      <c r="AP56">
        <v>0</v>
      </c>
      <c r="AQ56">
        <v>0</v>
      </c>
      <c r="AR56">
        <v>1</v>
      </c>
      <c r="AS56">
        <v>0</v>
      </c>
      <c r="AT56">
        <v>1</v>
      </c>
      <c r="AU56">
        <v>0</v>
      </c>
      <c r="AV56">
        <v>0</v>
      </c>
      <c r="AW56">
        <v>0</v>
      </c>
      <c r="AX56">
        <v>0</v>
      </c>
      <c r="AY56">
        <v>0</v>
      </c>
      <c r="AZ56">
        <v>0</v>
      </c>
      <c r="BA56">
        <v>0</v>
      </c>
      <c r="BB56">
        <v>1</v>
      </c>
      <c r="BC56">
        <v>1</v>
      </c>
      <c r="BD56">
        <v>0</v>
      </c>
      <c r="BE56">
        <v>1</v>
      </c>
      <c r="BF56">
        <v>0</v>
      </c>
      <c r="BG56">
        <v>1</v>
      </c>
      <c r="BH56">
        <v>1</v>
      </c>
      <c r="BI56">
        <v>1</v>
      </c>
      <c r="BJ56">
        <v>1</v>
      </c>
      <c r="BK56">
        <v>1</v>
      </c>
      <c r="BL56">
        <v>0</v>
      </c>
      <c r="BM56">
        <v>1</v>
      </c>
      <c r="BN56">
        <v>1</v>
      </c>
      <c r="BO56">
        <v>1</v>
      </c>
      <c r="BP56">
        <v>0</v>
      </c>
      <c r="BQ56">
        <v>0</v>
      </c>
      <c r="BR56">
        <v>0</v>
      </c>
      <c r="BS56">
        <v>0</v>
      </c>
      <c r="BT56">
        <v>0</v>
      </c>
      <c r="BU56">
        <v>0</v>
      </c>
      <c r="BV56">
        <v>0</v>
      </c>
      <c r="BW56">
        <v>0</v>
      </c>
      <c r="BX56">
        <v>0</v>
      </c>
      <c r="BY56">
        <v>0</v>
      </c>
      <c r="BZ56">
        <v>0</v>
      </c>
      <c r="CA56">
        <v>0</v>
      </c>
      <c r="CB56">
        <v>0</v>
      </c>
      <c r="CC56">
        <v>1</v>
      </c>
      <c r="CD56">
        <v>0</v>
      </c>
      <c r="CE56">
        <v>0</v>
      </c>
      <c r="CF56">
        <v>0</v>
      </c>
      <c r="CG56">
        <v>0</v>
      </c>
      <c r="CH56">
        <v>1</v>
      </c>
      <c r="CI56">
        <v>1</v>
      </c>
      <c r="CJ56">
        <v>1</v>
      </c>
      <c r="CK56">
        <v>0</v>
      </c>
      <c r="CL56">
        <v>0</v>
      </c>
      <c r="CM56">
        <v>0</v>
      </c>
      <c r="CN56">
        <v>0</v>
      </c>
      <c r="CO56">
        <v>0</v>
      </c>
      <c r="CP56">
        <v>0</v>
      </c>
      <c r="CQ56">
        <v>1</v>
      </c>
      <c r="CR56">
        <v>0</v>
      </c>
      <c r="CS56">
        <v>0</v>
      </c>
      <c r="CT56">
        <v>0</v>
      </c>
      <c r="CU56">
        <v>0</v>
      </c>
      <c r="CV56">
        <v>0</v>
      </c>
      <c r="CW56">
        <v>0</v>
      </c>
      <c r="CX56">
        <v>0</v>
      </c>
      <c r="CY56">
        <v>0</v>
      </c>
      <c r="CZ56">
        <v>0</v>
      </c>
      <c r="DA56">
        <v>0</v>
      </c>
      <c r="DB56">
        <v>0</v>
      </c>
      <c r="DC56">
        <v>0</v>
      </c>
      <c r="DD56">
        <v>0</v>
      </c>
      <c r="DE56">
        <v>1</v>
      </c>
      <c r="DF56">
        <v>0</v>
      </c>
      <c r="DG56">
        <v>0</v>
      </c>
      <c r="DH56">
        <v>0</v>
      </c>
      <c r="DI56">
        <v>0</v>
      </c>
      <c r="DJ56">
        <v>0</v>
      </c>
      <c r="DK56">
        <v>0</v>
      </c>
      <c r="DL56">
        <v>0</v>
      </c>
      <c r="DM56">
        <v>0</v>
      </c>
      <c r="DN56">
        <v>0</v>
      </c>
      <c r="DO56">
        <v>0</v>
      </c>
      <c r="DP56">
        <v>1</v>
      </c>
      <c r="DQ56">
        <v>1</v>
      </c>
      <c r="DR56">
        <v>1</v>
      </c>
      <c r="DS56">
        <v>1</v>
      </c>
      <c r="DT56">
        <v>1</v>
      </c>
      <c r="DU56">
        <v>0</v>
      </c>
      <c r="DV56">
        <v>0</v>
      </c>
      <c r="DW56">
        <v>0</v>
      </c>
      <c r="DX56">
        <v>0</v>
      </c>
      <c r="DY56">
        <v>1</v>
      </c>
      <c r="DZ56">
        <v>1</v>
      </c>
      <c r="EA56">
        <v>0</v>
      </c>
      <c r="EB56">
        <v>0</v>
      </c>
      <c r="EC56">
        <v>0</v>
      </c>
      <c r="ED56">
        <v>0</v>
      </c>
      <c r="EE56">
        <v>0</v>
      </c>
      <c r="EF56">
        <v>0</v>
      </c>
      <c r="EG56">
        <v>1</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1</v>
      </c>
      <c r="FN56">
        <v>0</v>
      </c>
      <c r="FO56">
        <v>0</v>
      </c>
      <c r="FP56">
        <v>0</v>
      </c>
      <c r="FQ56">
        <v>1</v>
      </c>
      <c r="FR56">
        <v>0</v>
      </c>
      <c r="FS56">
        <v>1</v>
      </c>
      <c r="FT56">
        <v>0</v>
      </c>
      <c r="FU56">
        <v>0</v>
      </c>
      <c r="FV56">
        <v>0</v>
      </c>
      <c r="FW56">
        <v>0</v>
      </c>
      <c r="FX56">
        <v>0</v>
      </c>
      <c r="FY56">
        <v>0</v>
      </c>
      <c r="FZ56">
        <v>0</v>
      </c>
      <c r="GA56">
        <v>1</v>
      </c>
      <c r="GB56">
        <v>0</v>
      </c>
      <c r="GC56">
        <v>0</v>
      </c>
      <c r="GD56">
        <v>0</v>
      </c>
      <c r="GE56">
        <v>0</v>
      </c>
      <c r="GF56">
        <v>0</v>
      </c>
      <c r="GG56">
        <v>0</v>
      </c>
      <c r="GH56">
        <v>0</v>
      </c>
      <c r="GI56">
        <v>0</v>
      </c>
      <c r="GJ56">
        <v>1</v>
      </c>
      <c r="GK56">
        <v>0</v>
      </c>
      <c r="GL56">
        <v>0</v>
      </c>
      <c r="GM56">
        <v>0</v>
      </c>
      <c r="GN56">
        <v>0</v>
      </c>
      <c r="GO56">
        <v>0</v>
      </c>
      <c r="GP56">
        <v>0</v>
      </c>
      <c r="GQ56">
        <v>1</v>
      </c>
      <c r="GR56">
        <v>0</v>
      </c>
      <c r="GS56">
        <v>0</v>
      </c>
      <c r="GT56">
        <v>0</v>
      </c>
      <c r="GU56">
        <v>0</v>
      </c>
      <c r="GV56">
        <v>0</v>
      </c>
      <c r="GW56">
        <v>0</v>
      </c>
      <c r="GX56">
        <v>0</v>
      </c>
      <c r="GY56">
        <v>0</v>
      </c>
      <c r="GZ56">
        <v>0</v>
      </c>
      <c r="HA56">
        <v>0</v>
      </c>
      <c r="HB56">
        <v>0</v>
      </c>
      <c r="HC56" t="s">
        <v>2300</v>
      </c>
      <c r="HD56" t="s">
        <v>2300</v>
      </c>
      <c r="HE56">
        <v>0</v>
      </c>
      <c r="HF56">
        <v>0</v>
      </c>
      <c r="HG56">
        <v>0</v>
      </c>
      <c r="HH56">
        <v>0</v>
      </c>
      <c r="HI56">
        <v>0</v>
      </c>
      <c r="HJ56">
        <v>0</v>
      </c>
      <c r="HK56">
        <v>1</v>
      </c>
      <c r="HL56">
        <v>0</v>
      </c>
      <c r="HM56">
        <v>0</v>
      </c>
      <c r="HN56">
        <v>0</v>
      </c>
      <c r="HO56">
        <v>0</v>
      </c>
      <c r="HP56">
        <v>0</v>
      </c>
      <c r="HQ56">
        <v>0</v>
      </c>
      <c r="HR56">
        <v>1</v>
      </c>
      <c r="HS56">
        <v>0</v>
      </c>
      <c r="HT56">
        <v>0</v>
      </c>
      <c r="HU56">
        <v>0</v>
      </c>
      <c r="HV56">
        <v>0</v>
      </c>
      <c r="HW56">
        <v>0</v>
      </c>
      <c r="HX56">
        <v>0</v>
      </c>
      <c r="HY56">
        <v>0</v>
      </c>
      <c r="HZ56">
        <v>0</v>
      </c>
      <c r="IA56">
        <v>0</v>
      </c>
      <c r="IB56">
        <v>1</v>
      </c>
      <c r="IC56">
        <v>1</v>
      </c>
      <c r="ID56">
        <v>0</v>
      </c>
      <c r="IE56">
        <v>1</v>
      </c>
      <c r="IF56">
        <v>1</v>
      </c>
      <c r="IG56">
        <v>1</v>
      </c>
      <c r="IH56">
        <v>0</v>
      </c>
      <c r="II56">
        <v>0</v>
      </c>
      <c r="IJ56">
        <v>0</v>
      </c>
      <c r="IK56">
        <v>0</v>
      </c>
      <c r="IL56">
        <v>0</v>
      </c>
      <c r="IM56">
        <v>1</v>
      </c>
      <c r="IN56">
        <v>0</v>
      </c>
      <c r="IO56">
        <v>0</v>
      </c>
      <c r="IP56">
        <v>0</v>
      </c>
      <c r="IQ56">
        <v>0</v>
      </c>
      <c r="IR56">
        <v>0</v>
      </c>
      <c r="IS56">
        <v>0</v>
      </c>
      <c r="IT56">
        <v>0</v>
      </c>
      <c r="IU56">
        <v>1</v>
      </c>
      <c r="IV56">
        <v>0</v>
      </c>
      <c r="IW56">
        <v>0</v>
      </c>
      <c r="IX56">
        <v>0</v>
      </c>
      <c r="IY56">
        <v>0</v>
      </c>
      <c r="IZ56">
        <v>0</v>
      </c>
      <c r="JA56">
        <v>0</v>
      </c>
      <c r="JB56">
        <v>1</v>
      </c>
      <c r="JC56">
        <v>4</v>
      </c>
      <c r="JD56">
        <v>1</v>
      </c>
      <c r="JE56">
        <v>0</v>
      </c>
      <c r="JF56">
        <v>0</v>
      </c>
      <c r="JG56">
        <v>1</v>
      </c>
      <c r="JH56">
        <v>0</v>
      </c>
      <c r="JI56">
        <v>0</v>
      </c>
      <c r="JJ56">
        <v>1</v>
      </c>
      <c r="JK56">
        <v>1</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1</v>
      </c>
      <c r="KQ56">
        <v>6</v>
      </c>
      <c r="KR56">
        <v>0</v>
      </c>
      <c r="KS56">
        <v>1</v>
      </c>
      <c r="KT56">
        <v>0</v>
      </c>
      <c r="KU56">
        <v>0</v>
      </c>
      <c r="KV56">
        <v>0</v>
      </c>
      <c r="KW56">
        <v>0</v>
      </c>
      <c r="KX56">
        <v>0</v>
      </c>
      <c r="KY56">
        <v>0</v>
      </c>
      <c r="KZ56">
        <v>3</v>
      </c>
      <c r="LA56">
        <v>0</v>
      </c>
      <c r="LB56">
        <v>2</v>
      </c>
      <c r="LC56">
        <v>0</v>
      </c>
      <c r="LD56" t="s">
        <v>2300</v>
      </c>
      <c r="LE56" t="s">
        <v>2300</v>
      </c>
      <c r="LF56" t="s">
        <v>2300</v>
      </c>
      <c r="LG56" t="s">
        <v>2300</v>
      </c>
      <c r="LH56" t="s">
        <v>2300</v>
      </c>
      <c r="LI56" t="s">
        <v>2300</v>
      </c>
      <c r="LJ56" t="s">
        <v>2300</v>
      </c>
      <c r="LK56" t="s">
        <v>2300</v>
      </c>
      <c r="LL56" t="s">
        <v>2300</v>
      </c>
      <c r="LM56" t="s">
        <v>2300</v>
      </c>
      <c r="LN56" t="s">
        <v>2300</v>
      </c>
      <c r="LO56" t="s">
        <v>2300</v>
      </c>
      <c r="LP56" t="s">
        <v>2300</v>
      </c>
      <c r="LQ56" t="s">
        <v>2300</v>
      </c>
      <c r="LR56" t="s">
        <v>2300</v>
      </c>
    </row>
    <row r="57" spans="1:330">
      <c r="A57" t="s">
        <v>1862</v>
      </c>
      <c r="B57" s="1">
        <v>44196</v>
      </c>
      <c r="C57" s="1">
        <v>44197</v>
      </c>
      <c r="D57">
        <v>1</v>
      </c>
      <c r="E57">
        <v>1</v>
      </c>
      <c r="F57">
        <v>1</v>
      </c>
      <c r="G57">
        <v>0</v>
      </c>
      <c r="H57">
        <v>0</v>
      </c>
      <c r="I57">
        <v>1</v>
      </c>
      <c r="J57">
        <v>0</v>
      </c>
      <c r="K57">
        <v>1</v>
      </c>
      <c r="L57">
        <v>0</v>
      </c>
      <c r="M57" t="s">
        <v>2300</v>
      </c>
      <c r="N57" t="s">
        <v>2300</v>
      </c>
      <c r="O57" t="s">
        <v>2300</v>
      </c>
      <c r="P57" t="s">
        <v>2300</v>
      </c>
      <c r="Q57" t="s">
        <v>2300</v>
      </c>
      <c r="R57" t="s">
        <v>2300</v>
      </c>
      <c r="S57" t="s">
        <v>2300</v>
      </c>
      <c r="T57" t="s">
        <v>2300</v>
      </c>
      <c r="U57" t="s">
        <v>2300</v>
      </c>
      <c r="V57" t="s">
        <v>2300</v>
      </c>
      <c r="W57" t="s">
        <v>2300</v>
      </c>
      <c r="X57">
        <v>1</v>
      </c>
      <c r="Y57">
        <v>1</v>
      </c>
      <c r="Z57">
        <v>0</v>
      </c>
      <c r="AA57">
        <v>1</v>
      </c>
      <c r="AB57">
        <v>1</v>
      </c>
      <c r="AC57">
        <v>0</v>
      </c>
      <c r="AD57">
        <v>1</v>
      </c>
      <c r="AE57">
        <v>1</v>
      </c>
      <c r="AF57">
        <v>0</v>
      </c>
      <c r="AG57">
        <v>1</v>
      </c>
      <c r="AH57">
        <v>0</v>
      </c>
      <c r="AI57">
        <v>0</v>
      </c>
      <c r="AJ57">
        <v>0</v>
      </c>
      <c r="AK57">
        <v>1</v>
      </c>
      <c r="AL57">
        <v>0</v>
      </c>
      <c r="AM57">
        <v>0</v>
      </c>
      <c r="AN57">
        <v>0</v>
      </c>
      <c r="AO57">
        <v>0</v>
      </c>
      <c r="AP57">
        <v>0</v>
      </c>
      <c r="AQ57">
        <v>0</v>
      </c>
      <c r="AR57">
        <v>1</v>
      </c>
      <c r="AS57">
        <v>1</v>
      </c>
      <c r="AT57">
        <v>0</v>
      </c>
      <c r="AU57">
        <v>0</v>
      </c>
      <c r="AV57">
        <v>0</v>
      </c>
      <c r="AW57">
        <v>1</v>
      </c>
      <c r="AX57">
        <v>0</v>
      </c>
      <c r="AY57">
        <v>0</v>
      </c>
      <c r="AZ57">
        <v>0</v>
      </c>
      <c r="BA57">
        <v>0</v>
      </c>
      <c r="BB57">
        <v>1</v>
      </c>
      <c r="BC57">
        <v>1</v>
      </c>
      <c r="BD57">
        <v>0</v>
      </c>
      <c r="BE57">
        <v>1</v>
      </c>
      <c r="BF57">
        <v>0</v>
      </c>
      <c r="BG57">
        <v>2</v>
      </c>
      <c r="BH57">
        <v>1</v>
      </c>
      <c r="BI57">
        <v>1</v>
      </c>
      <c r="BJ57">
        <v>0</v>
      </c>
      <c r="BK57">
        <v>1</v>
      </c>
      <c r="BL57">
        <v>1</v>
      </c>
      <c r="BM57">
        <v>1</v>
      </c>
      <c r="BN57">
        <v>0</v>
      </c>
      <c r="BO57">
        <v>1</v>
      </c>
      <c r="BP57">
        <v>0</v>
      </c>
      <c r="BQ57">
        <v>1</v>
      </c>
      <c r="BR57">
        <v>1</v>
      </c>
      <c r="BS57">
        <v>0</v>
      </c>
      <c r="BT57">
        <v>0</v>
      </c>
      <c r="BU57">
        <v>0</v>
      </c>
      <c r="BV57">
        <v>0</v>
      </c>
      <c r="BW57">
        <v>0</v>
      </c>
      <c r="BX57">
        <v>0</v>
      </c>
      <c r="BY57">
        <v>0</v>
      </c>
      <c r="BZ57">
        <v>0</v>
      </c>
      <c r="CA57">
        <v>0</v>
      </c>
      <c r="CB57">
        <v>0</v>
      </c>
      <c r="CC57">
        <v>1</v>
      </c>
      <c r="CD57">
        <v>0</v>
      </c>
      <c r="CE57">
        <v>0</v>
      </c>
      <c r="CF57">
        <v>0</v>
      </c>
      <c r="CG57">
        <v>0</v>
      </c>
      <c r="CH57">
        <v>1</v>
      </c>
      <c r="CI57">
        <v>1</v>
      </c>
      <c r="CJ57">
        <v>1</v>
      </c>
      <c r="CK57">
        <v>0</v>
      </c>
      <c r="CL57">
        <v>0</v>
      </c>
      <c r="CM57">
        <v>0</v>
      </c>
      <c r="CN57">
        <v>0</v>
      </c>
      <c r="CO57">
        <v>0</v>
      </c>
      <c r="CP57">
        <v>0</v>
      </c>
      <c r="CQ57">
        <v>1</v>
      </c>
      <c r="CR57">
        <v>0</v>
      </c>
      <c r="CS57">
        <v>0</v>
      </c>
      <c r="CT57">
        <v>0</v>
      </c>
      <c r="CU57">
        <v>0</v>
      </c>
      <c r="CV57">
        <v>1</v>
      </c>
      <c r="CW57">
        <v>0</v>
      </c>
      <c r="CX57">
        <v>0</v>
      </c>
      <c r="CY57">
        <v>1</v>
      </c>
      <c r="CZ57">
        <v>0</v>
      </c>
      <c r="DA57">
        <v>0</v>
      </c>
      <c r="DB57">
        <v>1</v>
      </c>
      <c r="DC57">
        <v>0</v>
      </c>
      <c r="DD57">
        <v>0</v>
      </c>
      <c r="DE57">
        <v>1</v>
      </c>
      <c r="DF57">
        <v>0</v>
      </c>
      <c r="DG57">
        <v>0</v>
      </c>
      <c r="DH57">
        <v>1</v>
      </c>
      <c r="DI57">
        <v>0</v>
      </c>
      <c r="DJ57">
        <v>1</v>
      </c>
      <c r="DK57">
        <v>0</v>
      </c>
      <c r="DL57">
        <v>0</v>
      </c>
      <c r="DM57">
        <v>0</v>
      </c>
      <c r="DN57">
        <v>0</v>
      </c>
      <c r="DO57">
        <v>0</v>
      </c>
      <c r="DP57">
        <v>1</v>
      </c>
      <c r="DQ57">
        <v>0</v>
      </c>
      <c r="DR57">
        <v>1</v>
      </c>
      <c r="DS57">
        <v>1</v>
      </c>
      <c r="DT57">
        <v>1</v>
      </c>
      <c r="DU57">
        <v>1</v>
      </c>
      <c r="DV57">
        <v>1</v>
      </c>
      <c r="DW57">
        <v>0</v>
      </c>
      <c r="DX57">
        <v>0</v>
      </c>
      <c r="DY57">
        <v>1</v>
      </c>
      <c r="DZ57">
        <v>1</v>
      </c>
      <c r="EA57">
        <v>0</v>
      </c>
      <c r="EB57">
        <v>0</v>
      </c>
      <c r="EC57">
        <v>0</v>
      </c>
      <c r="ED57">
        <v>0</v>
      </c>
      <c r="EE57">
        <v>0</v>
      </c>
      <c r="EF57">
        <v>0</v>
      </c>
      <c r="EG57">
        <v>1</v>
      </c>
      <c r="EH57">
        <v>0</v>
      </c>
      <c r="EI57">
        <v>0</v>
      </c>
      <c r="EJ57">
        <v>0</v>
      </c>
      <c r="EK57">
        <v>0</v>
      </c>
      <c r="EL57">
        <v>0</v>
      </c>
      <c r="EM57">
        <v>0</v>
      </c>
      <c r="EN57">
        <v>0</v>
      </c>
      <c r="EO57">
        <v>0</v>
      </c>
      <c r="EP57">
        <v>0</v>
      </c>
      <c r="EQ57">
        <v>1</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1</v>
      </c>
      <c r="FV57">
        <v>0</v>
      </c>
      <c r="FW57">
        <v>0</v>
      </c>
      <c r="FX57">
        <v>0</v>
      </c>
      <c r="FY57">
        <v>0</v>
      </c>
      <c r="FZ57">
        <v>0</v>
      </c>
      <c r="GA57">
        <v>1</v>
      </c>
      <c r="GB57">
        <v>0</v>
      </c>
      <c r="GC57">
        <v>0</v>
      </c>
      <c r="GD57">
        <v>0</v>
      </c>
      <c r="GE57">
        <v>0</v>
      </c>
      <c r="GF57">
        <v>0</v>
      </c>
      <c r="GG57">
        <v>0</v>
      </c>
      <c r="GH57">
        <v>0</v>
      </c>
      <c r="GI57">
        <v>0</v>
      </c>
      <c r="GJ57">
        <v>0</v>
      </c>
      <c r="GK57">
        <v>0</v>
      </c>
      <c r="GL57">
        <v>0</v>
      </c>
      <c r="GM57">
        <v>0</v>
      </c>
      <c r="GN57">
        <v>0</v>
      </c>
      <c r="GO57">
        <v>1</v>
      </c>
      <c r="GP57">
        <v>0</v>
      </c>
      <c r="GQ57">
        <v>0</v>
      </c>
      <c r="GR57">
        <v>0</v>
      </c>
      <c r="GS57">
        <v>0</v>
      </c>
      <c r="GT57">
        <v>0</v>
      </c>
      <c r="GU57">
        <v>1</v>
      </c>
      <c r="GV57">
        <v>0</v>
      </c>
      <c r="GW57">
        <v>0</v>
      </c>
      <c r="GX57">
        <v>0</v>
      </c>
      <c r="GY57">
        <v>0</v>
      </c>
      <c r="GZ57">
        <v>0</v>
      </c>
      <c r="HA57">
        <v>0</v>
      </c>
      <c r="HB57">
        <v>1</v>
      </c>
      <c r="HC57">
        <v>0</v>
      </c>
      <c r="HD57">
        <v>1</v>
      </c>
      <c r="HE57">
        <v>0</v>
      </c>
      <c r="HF57">
        <v>0</v>
      </c>
      <c r="HG57">
        <v>0</v>
      </c>
      <c r="HH57">
        <v>0</v>
      </c>
      <c r="HI57">
        <v>0</v>
      </c>
      <c r="HJ57">
        <v>1</v>
      </c>
      <c r="HK57">
        <v>0</v>
      </c>
      <c r="HL57">
        <v>0</v>
      </c>
      <c r="HM57">
        <v>0</v>
      </c>
      <c r="HN57">
        <v>0</v>
      </c>
      <c r="HO57">
        <v>0</v>
      </c>
      <c r="HP57">
        <v>1</v>
      </c>
      <c r="HQ57">
        <v>1</v>
      </c>
      <c r="HR57">
        <v>0</v>
      </c>
      <c r="HS57">
        <v>1</v>
      </c>
      <c r="HT57">
        <v>0</v>
      </c>
      <c r="HU57">
        <v>0</v>
      </c>
      <c r="HV57">
        <v>0</v>
      </c>
      <c r="HW57">
        <v>0</v>
      </c>
      <c r="HX57">
        <v>0</v>
      </c>
      <c r="HY57">
        <v>0</v>
      </c>
      <c r="HZ57">
        <v>0</v>
      </c>
      <c r="IA57">
        <v>0</v>
      </c>
      <c r="IB57">
        <v>1</v>
      </c>
      <c r="IC57">
        <v>1</v>
      </c>
      <c r="ID57">
        <v>0</v>
      </c>
      <c r="IE57">
        <v>1</v>
      </c>
      <c r="IF57">
        <v>1</v>
      </c>
      <c r="IG57">
        <v>1</v>
      </c>
      <c r="IH57">
        <v>1</v>
      </c>
      <c r="II57">
        <v>0</v>
      </c>
      <c r="IJ57">
        <v>0</v>
      </c>
      <c r="IK57">
        <v>0</v>
      </c>
      <c r="IL57">
        <v>0</v>
      </c>
      <c r="IM57">
        <v>0</v>
      </c>
      <c r="IN57">
        <v>0</v>
      </c>
      <c r="IO57">
        <v>0</v>
      </c>
      <c r="IP57">
        <v>0</v>
      </c>
      <c r="IQ57">
        <v>1</v>
      </c>
      <c r="IR57">
        <v>1</v>
      </c>
      <c r="IS57">
        <v>0</v>
      </c>
      <c r="IT57">
        <v>0</v>
      </c>
      <c r="IU57">
        <v>1</v>
      </c>
      <c r="IV57">
        <v>0</v>
      </c>
      <c r="IW57">
        <v>0</v>
      </c>
      <c r="IX57">
        <v>0</v>
      </c>
      <c r="IY57">
        <v>0</v>
      </c>
      <c r="IZ57">
        <v>0</v>
      </c>
      <c r="JA57">
        <v>1</v>
      </c>
      <c r="JB57">
        <v>0</v>
      </c>
      <c r="JC57">
        <v>10</v>
      </c>
      <c r="JD57">
        <v>0</v>
      </c>
      <c r="JE57">
        <v>0</v>
      </c>
      <c r="JF57">
        <v>1</v>
      </c>
      <c r="JG57">
        <v>1</v>
      </c>
      <c r="JH57">
        <v>0</v>
      </c>
      <c r="JI57">
        <v>1</v>
      </c>
      <c r="JJ57">
        <v>0</v>
      </c>
      <c r="JK57">
        <v>0</v>
      </c>
      <c r="JL57">
        <v>0</v>
      </c>
      <c r="JM57">
        <v>0</v>
      </c>
      <c r="JN57">
        <v>1</v>
      </c>
      <c r="JO57">
        <v>0</v>
      </c>
      <c r="JP57">
        <v>0</v>
      </c>
      <c r="JQ57">
        <v>0</v>
      </c>
      <c r="JR57">
        <v>0</v>
      </c>
      <c r="JS57">
        <v>0</v>
      </c>
      <c r="JT57">
        <v>0</v>
      </c>
      <c r="JU57">
        <v>0</v>
      </c>
      <c r="JV57">
        <v>0</v>
      </c>
      <c r="JW57">
        <v>0</v>
      </c>
      <c r="JX57">
        <v>0</v>
      </c>
      <c r="JY57">
        <v>0</v>
      </c>
      <c r="JZ57">
        <v>0</v>
      </c>
      <c r="KA57">
        <v>0</v>
      </c>
      <c r="KB57">
        <v>1</v>
      </c>
      <c r="KC57">
        <v>0</v>
      </c>
      <c r="KD57">
        <v>0</v>
      </c>
      <c r="KE57">
        <v>0</v>
      </c>
      <c r="KF57">
        <v>0</v>
      </c>
      <c r="KG57">
        <v>0</v>
      </c>
      <c r="KH57">
        <v>0</v>
      </c>
      <c r="KI57">
        <v>0</v>
      </c>
      <c r="KJ57">
        <v>0</v>
      </c>
      <c r="KK57">
        <v>0</v>
      </c>
      <c r="KL57">
        <v>0</v>
      </c>
      <c r="KM57">
        <v>0</v>
      </c>
      <c r="KN57">
        <v>1</v>
      </c>
      <c r="KO57">
        <v>0</v>
      </c>
      <c r="KP57">
        <v>0</v>
      </c>
      <c r="KQ57">
        <v>2</v>
      </c>
      <c r="KR57">
        <v>0</v>
      </c>
      <c r="KS57">
        <v>1</v>
      </c>
      <c r="KT57">
        <v>0</v>
      </c>
      <c r="KU57">
        <v>0</v>
      </c>
      <c r="KV57">
        <v>0</v>
      </c>
      <c r="KW57">
        <v>0</v>
      </c>
      <c r="KX57">
        <v>0</v>
      </c>
      <c r="KY57">
        <v>0</v>
      </c>
      <c r="KZ57">
        <v>0</v>
      </c>
      <c r="LA57">
        <v>2</v>
      </c>
      <c r="LB57">
        <v>1</v>
      </c>
      <c r="LC57">
        <v>1</v>
      </c>
      <c r="LD57">
        <v>0</v>
      </c>
      <c r="LE57">
        <v>0</v>
      </c>
      <c r="LF57">
        <v>1</v>
      </c>
      <c r="LG57">
        <v>0</v>
      </c>
      <c r="LH57">
        <v>0</v>
      </c>
      <c r="LI57">
        <v>0</v>
      </c>
      <c r="LJ57">
        <v>0</v>
      </c>
      <c r="LK57">
        <v>0</v>
      </c>
      <c r="LL57">
        <v>1</v>
      </c>
      <c r="LM57">
        <v>0</v>
      </c>
      <c r="LN57">
        <v>0</v>
      </c>
      <c r="LO57">
        <v>0</v>
      </c>
      <c r="LP57">
        <v>0</v>
      </c>
      <c r="LQ57">
        <v>1</v>
      </c>
      <c r="LR57">
        <v>0</v>
      </c>
    </row>
    <row r="58" spans="1:330">
      <c r="A58" t="s">
        <v>1906</v>
      </c>
      <c r="B58" s="1">
        <v>43237</v>
      </c>
      <c r="C58" s="1">
        <v>44197</v>
      </c>
      <c r="D58">
        <v>1</v>
      </c>
      <c r="E58">
        <v>1</v>
      </c>
      <c r="F58">
        <v>1</v>
      </c>
      <c r="G58">
        <v>0</v>
      </c>
      <c r="H58">
        <v>0</v>
      </c>
      <c r="I58">
        <v>1</v>
      </c>
      <c r="J58">
        <v>0</v>
      </c>
      <c r="K58">
        <v>1</v>
      </c>
      <c r="L58">
        <v>0</v>
      </c>
      <c r="M58" t="s">
        <v>2300</v>
      </c>
      <c r="N58" t="s">
        <v>2300</v>
      </c>
      <c r="O58" t="s">
        <v>2300</v>
      </c>
      <c r="P58" t="s">
        <v>2300</v>
      </c>
      <c r="Q58" t="s">
        <v>2300</v>
      </c>
      <c r="R58" t="s">
        <v>2300</v>
      </c>
      <c r="S58" t="s">
        <v>2300</v>
      </c>
      <c r="T58" t="s">
        <v>2300</v>
      </c>
      <c r="U58" t="s">
        <v>2300</v>
      </c>
      <c r="V58" t="s">
        <v>2300</v>
      </c>
      <c r="W58" t="s">
        <v>2300</v>
      </c>
      <c r="X58">
        <v>1</v>
      </c>
      <c r="Y58">
        <v>1</v>
      </c>
      <c r="Z58">
        <v>0</v>
      </c>
      <c r="AA58">
        <v>1</v>
      </c>
      <c r="AB58">
        <v>0</v>
      </c>
      <c r="AC58">
        <v>0</v>
      </c>
      <c r="AD58">
        <v>1</v>
      </c>
      <c r="AE58">
        <v>0</v>
      </c>
      <c r="AF58">
        <v>0</v>
      </c>
      <c r="AG58">
        <v>0</v>
      </c>
      <c r="AH58">
        <v>0</v>
      </c>
      <c r="AI58">
        <v>1</v>
      </c>
      <c r="AJ58">
        <v>0</v>
      </c>
      <c r="AK58">
        <v>0</v>
      </c>
      <c r="AL58">
        <v>0</v>
      </c>
      <c r="AM58">
        <v>0</v>
      </c>
      <c r="AN58">
        <v>0</v>
      </c>
      <c r="AO58">
        <v>0</v>
      </c>
      <c r="AP58">
        <v>0</v>
      </c>
      <c r="AQ58">
        <v>0</v>
      </c>
      <c r="AR58">
        <v>0</v>
      </c>
      <c r="AS58">
        <v>0</v>
      </c>
      <c r="AT58">
        <v>0</v>
      </c>
      <c r="AU58">
        <v>0</v>
      </c>
      <c r="AV58">
        <v>0</v>
      </c>
      <c r="AW58">
        <v>0</v>
      </c>
      <c r="AX58">
        <v>0</v>
      </c>
      <c r="AY58">
        <v>0</v>
      </c>
      <c r="AZ58">
        <v>1</v>
      </c>
      <c r="BA58">
        <v>0</v>
      </c>
      <c r="BB58">
        <v>0</v>
      </c>
      <c r="BC58">
        <v>0</v>
      </c>
      <c r="BD58">
        <v>0</v>
      </c>
      <c r="BE58">
        <v>0</v>
      </c>
      <c r="BF58">
        <v>1</v>
      </c>
      <c r="BG58">
        <v>2</v>
      </c>
      <c r="BH58">
        <v>1</v>
      </c>
      <c r="BI58">
        <v>0</v>
      </c>
      <c r="BJ58">
        <v>0</v>
      </c>
      <c r="BK58">
        <v>0</v>
      </c>
      <c r="BL58">
        <v>0</v>
      </c>
      <c r="BM58">
        <v>0</v>
      </c>
      <c r="BN58">
        <v>0</v>
      </c>
      <c r="BO58">
        <v>0</v>
      </c>
      <c r="BP58">
        <v>1</v>
      </c>
      <c r="BQ58">
        <v>0</v>
      </c>
      <c r="BR58">
        <v>0</v>
      </c>
      <c r="BS58">
        <v>0</v>
      </c>
      <c r="BT58">
        <v>0</v>
      </c>
      <c r="BU58">
        <v>0</v>
      </c>
      <c r="BV58">
        <v>0</v>
      </c>
      <c r="BW58">
        <v>0</v>
      </c>
      <c r="BX58">
        <v>0</v>
      </c>
      <c r="BY58">
        <v>0</v>
      </c>
      <c r="BZ58">
        <v>0</v>
      </c>
      <c r="CA58">
        <v>0</v>
      </c>
      <c r="CB58">
        <v>0</v>
      </c>
      <c r="CC58">
        <v>1</v>
      </c>
      <c r="CD58">
        <v>0</v>
      </c>
      <c r="CE58">
        <v>0</v>
      </c>
      <c r="CF58">
        <v>0</v>
      </c>
      <c r="CG58">
        <v>0</v>
      </c>
      <c r="CH58">
        <v>1</v>
      </c>
      <c r="CI58">
        <v>0</v>
      </c>
      <c r="CJ58">
        <v>1</v>
      </c>
      <c r="CK58">
        <v>0</v>
      </c>
      <c r="CL58">
        <v>0</v>
      </c>
      <c r="CM58">
        <v>0</v>
      </c>
      <c r="CN58">
        <v>0</v>
      </c>
      <c r="CO58">
        <v>0</v>
      </c>
      <c r="CP58">
        <v>0</v>
      </c>
      <c r="CQ58">
        <v>0</v>
      </c>
      <c r="CR58">
        <v>0</v>
      </c>
      <c r="CS58">
        <v>0</v>
      </c>
      <c r="CT58">
        <v>1</v>
      </c>
      <c r="CU58">
        <v>0</v>
      </c>
      <c r="CV58">
        <v>0</v>
      </c>
      <c r="CW58">
        <v>0</v>
      </c>
      <c r="CX58">
        <v>0</v>
      </c>
      <c r="CY58">
        <v>0</v>
      </c>
      <c r="CZ58">
        <v>0</v>
      </c>
      <c r="DA58">
        <v>0</v>
      </c>
      <c r="DB58">
        <v>0</v>
      </c>
      <c r="DC58">
        <v>0</v>
      </c>
      <c r="DD58">
        <v>0</v>
      </c>
      <c r="DE58">
        <v>1</v>
      </c>
      <c r="DF58">
        <v>0</v>
      </c>
      <c r="DG58">
        <v>0</v>
      </c>
      <c r="DH58">
        <v>1</v>
      </c>
      <c r="DI58">
        <v>0</v>
      </c>
      <c r="DJ58">
        <v>0</v>
      </c>
      <c r="DK58">
        <v>0</v>
      </c>
      <c r="DL58">
        <v>0</v>
      </c>
      <c r="DM58">
        <v>0</v>
      </c>
      <c r="DN58">
        <v>0</v>
      </c>
      <c r="DO58">
        <v>0</v>
      </c>
      <c r="DP58">
        <v>0</v>
      </c>
      <c r="DQ58">
        <v>0</v>
      </c>
      <c r="DR58">
        <v>0</v>
      </c>
      <c r="DS58">
        <v>0</v>
      </c>
      <c r="DT58">
        <v>0</v>
      </c>
      <c r="DU58">
        <v>0</v>
      </c>
      <c r="DV58">
        <v>0</v>
      </c>
      <c r="DW58">
        <v>0</v>
      </c>
      <c r="DX58">
        <v>1</v>
      </c>
      <c r="DY58">
        <v>0</v>
      </c>
      <c r="DZ58">
        <v>0</v>
      </c>
      <c r="EA58" t="s">
        <v>2300</v>
      </c>
      <c r="EB58" t="s">
        <v>2300</v>
      </c>
      <c r="EC58" t="s">
        <v>2300</v>
      </c>
      <c r="ED58" t="s">
        <v>2300</v>
      </c>
      <c r="EE58" t="s">
        <v>2300</v>
      </c>
      <c r="EF58" t="s">
        <v>2300</v>
      </c>
      <c r="EG58" t="s">
        <v>2300</v>
      </c>
      <c r="EH58" t="s">
        <v>2300</v>
      </c>
      <c r="EI58" t="s">
        <v>2300</v>
      </c>
      <c r="EJ58">
        <v>0</v>
      </c>
      <c r="EK58">
        <v>0</v>
      </c>
      <c r="EL58">
        <v>0</v>
      </c>
      <c r="EM58">
        <v>0</v>
      </c>
      <c r="EN58">
        <v>0</v>
      </c>
      <c r="EO58">
        <v>1</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1</v>
      </c>
      <c r="FQ58">
        <v>0</v>
      </c>
      <c r="FR58">
        <v>0</v>
      </c>
      <c r="FS58">
        <v>1</v>
      </c>
      <c r="FT58">
        <v>0</v>
      </c>
      <c r="FU58">
        <v>0</v>
      </c>
      <c r="FV58">
        <v>0</v>
      </c>
      <c r="FW58">
        <v>0</v>
      </c>
      <c r="FX58">
        <v>0</v>
      </c>
      <c r="FY58">
        <v>0</v>
      </c>
      <c r="FZ58">
        <v>0</v>
      </c>
      <c r="GA58">
        <v>1</v>
      </c>
      <c r="GB58">
        <v>1</v>
      </c>
      <c r="GC58">
        <v>1</v>
      </c>
      <c r="GD58">
        <v>0</v>
      </c>
      <c r="GE58">
        <v>0</v>
      </c>
      <c r="GF58">
        <v>0</v>
      </c>
      <c r="GG58">
        <v>0</v>
      </c>
      <c r="GH58">
        <v>0</v>
      </c>
      <c r="GI58">
        <v>0</v>
      </c>
      <c r="GJ58">
        <v>1</v>
      </c>
      <c r="GK58">
        <v>0</v>
      </c>
      <c r="GL58">
        <v>0</v>
      </c>
      <c r="GM58">
        <v>0</v>
      </c>
      <c r="GN58">
        <v>1</v>
      </c>
      <c r="GO58">
        <v>0</v>
      </c>
      <c r="GP58">
        <v>0</v>
      </c>
      <c r="GQ58">
        <v>1</v>
      </c>
      <c r="GR58">
        <v>0</v>
      </c>
      <c r="GS58">
        <v>0</v>
      </c>
      <c r="GT58">
        <v>0</v>
      </c>
      <c r="GU58">
        <v>0</v>
      </c>
      <c r="GV58">
        <v>0</v>
      </c>
      <c r="GW58">
        <v>0</v>
      </c>
      <c r="GX58">
        <v>0</v>
      </c>
      <c r="GY58">
        <v>0</v>
      </c>
      <c r="GZ58">
        <v>0</v>
      </c>
      <c r="HA58">
        <v>0</v>
      </c>
      <c r="HB58">
        <v>1</v>
      </c>
      <c r="HC58">
        <v>0</v>
      </c>
      <c r="HD58">
        <v>1</v>
      </c>
      <c r="HE58">
        <v>0</v>
      </c>
      <c r="HF58">
        <v>0</v>
      </c>
      <c r="HG58">
        <v>0</v>
      </c>
      <c r="HH58">
        <v>0</v>
      </c>
      <c r="HI58">
        <v>0</v>
      </c>
      <c r="HJ58">
        <v>0</v>
      </c>
      <c r="HK58">
        <v>1</v>
      </c>
      <c r="HL58">
        <v>0</v>
      </c>
      <c r="HM58">
        <v>0</v>
      </c>
      <c r="HN58">
        <v>0</v>
      </c>
      <c r="HO58">
        <v>1</v>
      </c>
      <c r="HP58">
        <v>0</v>
      </c>
      <c r="HQ58">
        <v>1</v>
      </c>
      <c r="HR58">
        <v>0</v>
      </c>
      <c r="HS58">
        <v>0</v>
      </c>
      <c r="HT58">
        <v>0</v>
      </c>
      <c r="HU58">
        <v>0</v>
      </c>
      <c r="HV58">
        <v>0</v>
      </c>
      <c r="HW58">
        <v>0</v>
      </c>
      <c r="HX58">
        <v>0</v>
      </c>
      <c r="HY58">
        <v>0</v>
      </c>
      <c r="HZ58">
        <v>1</v>
      </c>
      <c r="IA58">
        <v>0</v>
      </c>
      <c r="IB58">
        <v>0</v>
      </c>
      <c r="IC58">
        <v>1</v>
      </c>
      <c r="ID58">
        <v>0</v>
      </c>
      <c r="IE58">
        <v>0</v>
      </c>
      <c r="IF58">
        <v>0</v>
      </c>
      <c r="IG58">
        <v>0</v>
      </c>
      <c r="IH58">
        <v>0</v>
      </c>
      <c r="II58">
        <v>0</v>
      </c>
      <c r="IJ58">
        <v>0</v>
      </c>
      <c r="IK58">
        <v>0</v>
      </c>
      <c r="IL58">
        <v>0</v>
      </c>
      <c r="IM58">
        <v>1</v>
      </c>
      <c r="IN58">
        <v>0</v>
      </c>
      <c r="IO58">
        <v>0</v>
      </c>
      <c r="IP58">
        <v>0</v>
      </c>
      <c r="IQ58">
        <v>0</v>
      </c>
      <c r="IR58">
        <v>0</v>
      </c>
      <c r="IS58">
        <v>0</v>
      </c>
      <c r="IT58">
        <v>0</v>
      </c>
      <c r="IU58">
        <v>1</v>
      </c>
      <c r="IV58">
        <v>0</v>
      </c>
      <c r="IW58">
        <v>0</v>
      </c>
      <c r="IX58">
        <v>0</v>
      </c>
      <c r="IY58">
        <v>0</v>
      </c>
      <c r="IZ58">
        <v>0</v>
      </c>
      <c r="JA58">
        <v>0</v>
      </c>
      <c r="JB58">
        <v>1</v>
      </c>
      <c r="JC58">
        <v>7</v>
      </c>
      <c r="JD58">
        <v>1</v>
      </c>
      <c r="JE58">
        <v>0</v>
      </c>
      <c r="JF58">
        <v>0</v>
      </c>
      <c r="JG58">
        <v>0</v>
      </c>
      <c r="JH58" t="s">
        <v>2300</v>
      </c>
      <c r="JI58" t="s">
        <v>2300</v>
      </c>
      <c r="JJ58">
        <v>1</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1</v>
      </c>
      <c r="KO58">
        <v>0</v>
      </c>
      <c r="KP58">
        <v>0</v>
      </c>
      <c r="KQ58">
        <v>11</v>
      </c>
      <c r="KR58">
        <v>0</v>
      </c>
      <c r="KS58">
        <v>1</v>
      </c>
      <c r="KT58">
        <v>0</v>
      </c>
      <c r="KU58">
        <v>0</v>
      </c>
      <c r="KV58">
        <v>0</v>
      </c>
      <c r="KW58">
        <v>0</v>
      </c>
      <c r="KX58">
        <v>0</v>
      </c>
      <c r="KY58">
        <v>0</v>
      </c>
      <c r="KZ58">
        <v>3</v>
      </c>
      <c r="LA58">
        <v>9</v>
      </c>
      <c r="LB58">
        <v>2</v>
      </c>
      <c r="LC58">
        <v>0</v>
      </c>
      <c r="LD58" t="s">
        <v>2300</v>
      </c>
      <c r="LE58" t="s">
        <v>2300</v>
      </c>
      <c r="LF58" t="s">
        <v>2300</v>
      </c>
      <c r="LG58" t="s">
        <v>2300</v>
      </c>
      <c r="LH58" t="s">
        <v>2300</v>
      </c>
      <c r="LI58" t="s">
        <v>2300</v>
      </c>
      <c r="LJ58" t="s">
        <v>2300</v>
      </c>
      <c r="LK58" t="s">
        <v>2300</v>
      </c>
      <c r="LL58" t="s">
        <v>2300</v>
      </c>
      <c r="LM58" t="s">
        <v>2300</v>
      </c>
      <c r="LN58" t="s">
        <v>2300</v>
      </c>
      <c r="LO58" t="s">
        <v>2300</v>
      </c>
      <c r="LP58" t="s">
        <v>2300</v>
      </c>
      <c r="LQ58" t="s">
        <v>2300</v>
      </c>
      <c r="LR58" t="s">
        <v>2300</v>
      </c>
    </row>
    <row r="59" spans="1:330">
      <c r="A59" t="s">
        <v>1938</v>
      </c>
      <c r="B59" s="1">
        <v>43895</v>
      </c>
      <c r="C59" s="1">
        <v>44197</v>
      </c>
      <c r="D59">
        <v>1</v>
      </c>
      <c r="E59">
        <v>1</v>
      </c>
      <c r="F59">
        <v>1</v>
      </c>
      <c r="G59">
        <v>0</v>
      </c>
      <c r="H59">
        <v>0</v>
      </c>
      <c r="I59">
        <v>1</v>
      </c>
      <c r="J59">
        <v>0</v>
      </c>
      <c r="K59">
        <v>1</v>
      </c>
      <c r="L59">
        <v>1</v>
      </c>
      <c r="M59">
        <v>0</v>
      </c>
      <c r="N59">
        <v>0</v>
      </c>
      <c r="O59">
        <v>0</v>
      </c>
      <c r="P59">
        <v>0</v>
      </c>
      <c r="Q59">
        <v>0</v>
      </c>
      <c r="R59">
        <v>0</v>
      </c>
      <c r="S59">
        <v>0</v>
      </c>
      <c r="T59">
        <v>0</v>
      </c>
      <c r="U59">
        <v>0</v>
      </c>
      <c r="V59">
        <v>0</v>
      </c>
      <c r="W59">
        <v>1</v>
      </c>
      <c r="X59">
        <v>1</v>
      </c>
      <c r="Y59">
        <v>1</v>
      </c>
      <c r="Z59">
        <v>0</v>
      </c>
      <c r="AA59">
        <v>1</v>
      </c>
      <c r="AB59">
        <v>0</v>
      </c>
      <c r="AC59">
        <v>0</v>
      </c>
      <c r="AD59">
        <v>1</v>
      </c>
      <c r="AE59">
        <v>1</v>
      </c>
      <c r="AF59">
        <v>0</v>
      </c>
      <c r="AG59">
        <v>0</v>
      </c>
      <c r="AH59">
        <v>0</v>
      </c>
      <c r="AI59">
        <v>0</v>
      </c>
      <c r="AJ59">
        <v>0</v>
      </c>
      <c r="AK59">
        <v>1</v>
      </c>
      <c r="AL59">
        <v>0</v>
      </c>
      <c r="AM59">
        <v>0</v>
      </c>
      <c r="AN59">
        <v>0</v>
      </c>
      <c r="AO59">
        <v>1</v>
      </c>
      <c r="AP59">
        <v>0</v>
      </c>
      <c r="AQ59">
        <v>0</v>
      </c>
      <c r="AR59">
        <v>1</v>
      </c>
      <c r="AS59">
        <v>1</v>
      </c>
      <c r="AT59">
        <v>0</v>
      </c>
      <c r="AU59">
        <v>0</v>
      </c>
      <c r="AV59">
        <v>0</v>
      </c>
      <c r="AW59">
        <v>1</v>
      </c>
      <c r="AX59">
        <v>1</v>
      </c>
      <c r="AY59">
        <v>0</v>
      </c>
      <c r="AZ59">
        <v>0</v>
      </c>
      <c r="BA59">
        <v>1</v>
      </c>
      <c r="BB59">
        <v>1</v>
      </c>
      <c r="BC59">
        <v>1</v>
      </c>
      <c r="BD59">
        <v>1</v>
      </c>
      <c r="BE59">
        <v>1</v>
      </c>
      <c r="BF59">
        <v>0</v>
      </c>
      <c r="BG59">
        <v>1</v>
      </c>
      <c r="BH59">
        <v>1</v>
      </c>
      <c r="BI59">
        <v>1</v>
      </c>
      <c r="BJ59">
        <v>1</v>
      </c>
      <c r="BK59">
        <v>1</v>
      </c>
      <c r="BL59">
        <v>1</v>
      </c>
      <c r="BM59">
        <v>1</v>
      </c>
      <c r="BN59">
        <v>0</v>
      </c>
      <c r="BO59">
        <v>0</v>
      </c>
      <c r="BP59">
        <v>1</v>
      </c>
      <c r="BQ59">
        <v>0</v>
      </c>
      <c r="BR59">
        <v>0</v>
      </c>
      <c r="BS59">
        <v>1</v>
      </c>
      <c r="BT59">
        <v>0</v>
      </c>
      <c r="BU59">
        <v>0</v>
      </c>
      <c r="BV59">
        <v>0</v>
      </c>
      <c r="BW59">
        <v>1</v>
      </c>
      <c r="BX59">
        <v>0</v>
      </c>
      <c r="BY59">
        <v>1</v>
      </c>
      <c r="BZ59">
        <v>0</v>
      </c>
      <c r="CA59">
        <v>0</v>
      </c>
      <c r="CB59">
        <v>1</v>
      </c>
      <c r="CC59">
        <v>0</v>
      </c>
      <c r="CD59">
        <v>0</v>
      </c>
      <c r="CE59">
        <v>0</v>
      </c>
      <c r="CF59">
        <v>0</v>
      </c>
      <c r="CG59">
        <v>0</v>
      </c>
      <c r="CH59">
        <v>1</v>
      </c>
      <c r="CI59">
        <v>1</v>
      </c>
      <c r="CJ59">
        <v>1</v>
      </c>
      <c r="CK59">
        <v>0</v>
      </c>
      <c r="CL59">
        <v>0</v>
      </c>
      <c r="CM59">
        <v>1</v>
      </c>
      <c r="CN59">
        <v>0</v>
      </c>
      <c r="CO59">
        <v>0</v>
      </c>
      <c r="CP59">
        <v>0</v>
      </c>
      <c r="CQ59">
        <v>1</v>
      </c>
      <c r="CR59">
        <v>1</v>
      </c>
      <c r="CS59">
        <v>0</v>
      </c>
      <c r="CT59">
        <v>0</v>
      </c>
      <c r="CU59">
        <v>0</v>
      </c>
      <c r="CV59">
        <v>0</v>
      </c>
      <c r="CW59">
        <v>1</v>
      </c>
      <c r="CX59">
        <v>0</v>
      </c>
      <c r="CY59">
        <v>0</v>
      </c>
      <c r="CZ59">
        <v>1</v>
      </c>
      <c r="DA59">
        <v>0</v>
      </c>
      <c r="DB59">
        <v>0</v>
      </c>
      <c r="DC59">
        <v>0</v>
      </c>
      <c r="DD59">
        <v>1</v>
      </c>
      <c r="DE59">
        <v>1</v>
      </c>
      <c r="DF59">
        <v>0</v>
      </c>
      <c r="DG59">
        <v>0</v>
      </c>
      <c r="DH59">
        <v>0</v>
      </c>
      <c r="DI59">
        <v>0</v>
      </c>
      <c r="DJ59">
        <v>0</v>
      </c>
      <c r="DK59">
        <v>0</v>
      </c>
      <c r="DL59">
        <v>0</v>
      </c>
      <c r="DM59">
        <v>0</v>
      </c>
      <c r="DN59">
        <v>0</v>
      </c>
      <c r="DO59">
        <v>0</v>
      </c>
      <c r="DP59">
        <v>1</v>
      </c>
      <c r="DQ59">
        <v>1</v>
      </c>
      <c r="DR59">
        <v>0</v>
      </c>
      <c r="DS59">
        <v>0</v>
      </c>
      <c r="DT59">
        <v>0</v>
      </c>
      <c r="DU59">
        <v>0</v>
      </c>
      <c r="DV59">
        <v>1</v>
      </c>
      <c r="DW59">
        <v>1</v>
      </c>
      <c r="DX59">
        <v>0</v>
      </c>
      <c r="DY59">
        <v>0</v>
      </c>
      <c r="DZ59">
        <v>1</v>
      </c>
      <c r="EA59">
        <v>0</v>
      </c>
      <c r="EB59">
        <v>1</v>
      </c>
      <c r="EC59">
        <v>0</v>
      </c>
      <c r="ED59">
        <v>0</v>
      </c>
      <c r="EE59">
        <v>0</v>
      </c>
      <c r="EF59">
        <v>0</v>
      </c>
      <c r="EG59">
        <v>1</v>
      </c>
      <c r="EH59">
        <v>0</v>
      </c>
      <c r="EI59">
        <v>1</v>
      </c>
      <c r="EJ59">
        <v>0</v>
      </c>
      <c r="EK59">
        <v>0</v>
      </c>
      <c r="EL59">
        <v>0</v>
      </c>
      <c r="EM59">
        <v>1</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1</v>
      </c>
      <c r="FQ59">
        <v>0</v>
      </c>
      <c r="FR59">
        <v>0</v>
      </c>
      <c r="FS59">
        <v>0</v>
      </c>
      <c r="FT59">
        <v>0</v>
      </c>
      <c r="FU59">
        <v>0</v>
      </c>
      <c r="FV59">
        <v>0</v>
      </c>
      <c r="FW59">
        <v>0</v>
      </c>
      <c r="FX59">
        <v>0</v>
      </c>
      <c r="FY59">
        <v>0</v>
      </c>
      <c r="FZ59">
        <v>0</v>
      </c>
      <c r="GA59">
        <v>1</v>
      </c>
      <c r="GB59">
        <v>0</v>
      </c>
      <c r="GC59">
        <v>1</v>
      </c>
      <c r="GD59">
        <v>0</v>
      </c>
      <c r="GE59">
        <v>0</v>
      </c>
      <c r="GF59">
        <v>0</v>
      </c>
      <c r="GG59">
        <v>0</v>
      </c>
      <c r="GH59">
        <v>0</v>
      </c>
      <c r="GI59">
        <v>0</v>
      </c>
      <c r="GJ59">
        <v>0</v>
      </c>
      <c r="GK59">
        <v>0</v>
      </c>
      <c r="GL59">
        <v>0</v>
      </c>
      <c r="GM59">
        <v>0</v>
      </c>
      <c r="GN59">
        <v>0</v>
      </c>
      <c r="GO59">
        <v>0</v>
      </c>
      <c r="GP59">
        <v>0</v>
      </c>
      <c r="GQ59">
        <v>0</v>
      </c>
      <c r="GR59">
        <v>0</v>
      </c>
      <c r="GS59">
        <v>1</v>
      </c>
      <c r="GT59">
        <v>0</v>
      </c>
      <c r="GU59">
        <v>0</v>
      </c>
      <c r="GV59">
        <v>0</v>
      </c>
      <c r="GW59">
        <v>1</v>
      </c>
      <c r="GX59">
        <v>0</v>
      </c>
      <c r="GY59">
        <v>0</v>
      </c>
      <c r="GZ59">
        <v>0</v>
      </c>
      <c r="HA59">
        <v>0</v>
      </c>
      <c r="HB59">
        <v>1</v>
      </c>
      <c r="HC59">
        <v>0</v>
      </c>
      <c r="HD59">
        <v>1</v>
      </c>
      <c r="HE59">
        <v>0</v>
      </c>
      <c r="HF59">
        <v>0</v>
      </c>
      <c r="HG59">
        <v>0</v>
      </c>
      <c r="HH59">
        <v>1</v>
      </c>
      <c r="HI59">
        <v>0</v>
      </c>
      <c r="HJ59">
        <v>0</v>
      </c>
      <c r="HK59">
        <v>0</v>
      </c>
      <c r="HL59">
        <v>0</v>
      </c>
      <c r="HM59">
        <v>0</v>
      </c>
      <c r="HN59">
        <v>0</v>
      </c>
      <c r="HO59">
        <v>1</v>
      </c>
      <c r="HP59">
        <v>1</v>
      </c>
      <c r="HQ59">
        <v>0</v>
      </c>
      <c r="HR59">
        <v>0</v>
      </c>
      <c r="HS59">
        <v>0</v>
      </c>
      <c r="HT59">
        <v>0</v>
      </c>
      <c r="HU59">
        <v>0</v>
      </c>
      <c r="HV59">
        <v>0</v>
      </c>
      <c r="HW59">
        <v>0</v>
      </c>
      <c r="HX59">
        <v>0</v>
      </c>
      <c r="HY59">
        <v>0</v>
      </c>
      <c r="HZ59">
        <v>0</v>
      </c>
      <c r="IA59">
        <v>1</v>
      </c>
      <c r="IB59">
        <v>0</v>
      </c>
      <c r="IC59">
        <v>1</v>
      </c>
      <c r="ID59">
        <v>0</v>
      </c>
      <c r="IE59">
        <v>1</v>
      </c>
      <c r="IF59">
        <v>0</v>
      </c>
      <c r="IG59">
        <v>0</v>
      </c>
      <c r="IH59">
        <v>1</v>
      </c>
      <c r="II59">
        <v>0</v>
      </c>
      <c r="IJ59">
        <v>0</v>
      </c>
      <c r="IK59">
        <v>1</v>
      </c>
      <c r="IL59">
        <v>0</v>
      </c>
      <c r="IM59">
        <v>0</v>
      </c>
      <c r="IN59">
        <v>0</v>
      </c>
      <c r="IO59">
        <v>0</v>
      </c>
      <c r="IP59">
        <v>0</v>
      </c>
      <c r="IQ59">
        <v>0</v>
      </c>
      <c r="IR59">
        <v>0</v>
      </c>
      <c r="IS59">
        <v>0</v>
      </c>
      <c r="IT59">
        <v>0</v>
      </c>
      <c r="IU59">
        <v>1</v>
      </c>
      <c r="IV59">
        <v>0</v>
      </c>
      <c r="IW59">
        <v>0</v>
      </c>
      <c r="IX59">
        <v>0</v>
      </c>
      <c r="IY59">
        <v>0</v>
      </c>
      <c r="IZ59">
        <v>0</v>
      </c>
      <c r="JA59">
        <v>1</v>
      </c>
      <c r="JB59">
        <v>0</v>
      </c>
      <c r="JC59">
        <v>6</v>
      </c>
      <c r="JD59">
        <v>0</v>
      </c>
      <c r="JE59">
        <v>0</v>
      </c>
      <c r="JF59">
        <v>1</v>
      </c>
      <c r="JG59">
        <v>1</v>
      </c>
      <c r="JH59">
        <v>0</v>
      </c>
      <c r="JI59">
        <v>1</v>
      </c>
      <c r="JJ59">
        <v>0</v>
      </c>
      <c r="JK59">
        <v>0</v>
      </c>
      <c r="JL59">
        <v>0</v>
      </c>
      <c r="JM59">
        <v>0</v>
      </c>
      <c r="JN59">
        <v>1</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1</v>
      </c>
      <c r="KQ59">
        <v>10</v>
      </c>
      <c r="KR59">
        <v>0</v>
      </c>
      <c r="KS59">
        <v>1</v>
      </c>
      <c r="KT59">
        <v>0</v>
      </c>
      <c r="KU59">
        <v>0</v>
      </c>
      <c r="KV59">
        <v>0</v>
      </c>
      <c r="KW59">
        <v>0</v>
      </c>
      <c r="KX59">
        <v>0</v>
      </c>
      <c r="KY59">
        <v>0</v>
      </c>
      <c r="KZ59">
        <v>3</v>
      </c>
      <c r="LA59">
        <v>13</v>
      </c>
      <c r="LB59">
        <v>2</v>
      </c>
      <c r="LC59">
        <v>0</v>
      </c>
      <c r="LD59" t="s">
        <v>2300</v>
      </c>
      <c r="LE59" t="s">
        <v>2300</v>
      </c>
      <c r="LF59" t="s">
        <v>2300</v>
      </c>
      <c r="LG59" t="s">
        <v>2300</v>
      </c>
      <c r="LH59" t="s">
        <v>2300</v>
      </c>
      <c r="LI59" t="s">
        <v>2300</v>
      </c>
      <c r="LJ59" t="s">
        <v>2300</v>
      </c>
      <c r="LK59" t="s">
        <v>2300</v>
      </c>
      <c r="LL59" t="s">
        <v>2300</v>
      </c>
      <c r="LM59" t="s">
        <v>2300</v>
      </c>
      <c r="LN59" t="s">
        <v>2300</v>
      </c>
      <c r="LO59" t="s">
        <v>2300</v>
      </c>
      <c r="LP59" t="s">
        <v>2300</v>
      </c>
      <c r="LQ59" t="s">
        <v>2300</v>
      </c>
      <c r="LR59" t="s">
        <v>2300</v>
      </c>
    </row>
    <row r="60" spans="1:330">
      <c r="A60" t="s">
        <v>1980</v>
      </c>
      <c r="B60" s="1">
        <v>42186</v>
      </c>
      <c r="C60" s="1">
        <v>44197</v>
      </c>
      <c r="D60">
        <v>1</v>
      </c>
      <c r="E60">
        <v>0</v>
      </c>
      <c r="F60" t="s">
        <v>2300</v>
      </c>
      <c r="G60" t="s">
        <v>2300</v>
      </c>
      <c r="H60" t="s">
        <v>2300</v>
      </c>
      <c r="I60" t="s">
        <v>2300</v>
      </c>
      <c r="J60" t="s">
        <v>2300</v>
      </c>
      <c r="K60" t="s">
        <v>2300</v>
      </c>
      <c r="L60">
        <v>0</v>
      </c>
      <c r="M60" t="s">
        <v>2300</v>
      </c>
      <c r="N60" t="s">
        <v>2300</v>
      </c>
      <c r="O60" t="s">
        <v>2300</v>
      </c>
      <c r="P60" t="s">
        <v>2300</v>
      </c>
      <c r="Q60" t="s">
        <v>2300</v>
      </c>
      <c r="R60" t="s">
        <v>2300</v>
      </c>
      <c r="S60" t="s">
        <v>2300</v>
      </c>
      <c r="T60" t="s">
        <v>2300</v>
      </c>
      <c r="U60" t="s">
        <v>2300</v>
      </c>
      <c r="V60" t="s">
        <v>2300</v>
      </c>
      <c r="W60" t="s">
        <v>2300</v>
      </c>
      <c r="X60">
        <v>1</v>
      </c>
      <c r="Y60">
        <v>0</v>
      </c>
      <c r="Z60">
        <v>0</v>
      </c>
      <c r="AA60">
        <v>0</v>
      </c>
      <c r="AB60">
        <v>1</v>
      </c>
      <c r="AC60">
        <v>1</v>
      </c>
      <c r="AD60">
        <v>1</v>
      </c>
      <c r="AE60">
        <v>1</v>
      </c>
      <c r="AF60">
        <v>0</v>
      </c>
      <c r="AG60">
        <v>0</v>
      </c>
      <c r="AH60">
        <v>0</v>
      </c>
      <c r="AI60">
        <v>1</v>
      </c>
      <c r="AJ60">
        <v>0</v>
      </c>
      <c r="AK60">
        <v>0</v>
      </c>
      <c r="AL60">
        <v>1</v>
      </c>
      <c r="AM60">
        <v>0</v>
      </c>
      <c r="AN60">
        <v>0</v>
      </c>
      <c r="AO60">
        <v>0</v>
      </c>
      <c r="AP60">
        <v>0</v>
      </c>
      <c r="AQ60">
        <v>0</v>
      </c>
      <c r="AR60">
        <v>0</v>
      </c>
      <c r="AS60">
        <v>0</v>
      </c>
      <c r="AT60">
        <v>0</v>
      </c>
      <c r="AU60">
        <v>0</v>
      </c>
      <c r="AV60">
        <v>0</v>
      </c>
      <c r="AW60">
        <v>0</v>
      </c>
      <c r="AX60">
        <v>0</v>
      </c>
      <c r="AY60">
        <v>0</v>
      </c>
      <c r="AZ60">
        <v>1</v>
      </c>
      <c r="BA60">
        <v>0</v>
      </c>
      <c r="BB60">
        <v>0</v>
      </c>
      <c r="BC60">
        <v>0</v>
      </c>
      <c r="BD60">
        <v>0</v>
      </c>
      <c r="BE60">
        <v>0</v>
      </c>
      <c r="BF60">
        <v>1</v>
      </c>
      <c r="BG60">
        <v>2</v>
      </c>
      <c r="BH60">
        <v>1</v>
      </c>
      <c r="BI60">
        <v>1</v>
      </c>
      <c r="BJ60">
        <v>0</v>
      </c>
      <c r="BK60">
        <v>0</v>
      </c>
      <c r="BL60">
        <v>0</v>
      </c>
      <c r="BM60">
        <v>0</v>
      </c>
      <c r="BN60">
        <v>0</v>
      </c>
      <c r="BO60">
        <v>0</v>
      </c>
      <c r="BP60">
        <v>0</v>
      </c>
      <c r="BQ60">
        <v>0</v>
      </c>
      <c r="BR60">
        <v>0</v>
      </c>
      <c r="BS60">
        <v>0</v>
      </c>
      <c r="BT60">
        <v>0</v>
      </c>
      <c r="BU60">
        <v>0</v>
      </c>
      <c r="BV60">
        <v>0</v>
      </c>
      <c r="BW60">
        <v>0</v>
      </c>
      <c r="BX60">
        <v>0</v>
      </c>
      <c r="BY60">
        <v>0</v>
      </c>
      <c r="BZ60">
        <v>0</v>
      </c>
      <c r="CA60">
        <v>0</v>
      </c>
      <c r="CB60">
        <v>0</v>
      </c>
      <c r="CC60">
        <v>1</v>
      </c>
      <c r="CD60">
        <v>0</v>
      </c>
      <c r="CE60">
        <v>0</v>
      </c>
      <c r="CF60">
        <v>0</v>
      </c>
      <c r="CG60">
        <v>0</v>
      </c>
      <c r="CH60">
        <v>1</v>
      </c>
      <c r="CI60">
        <v>1</v>
      </c>
      <c r="CJ60">
        <v>1</v>
      </c>
      <c r="CK60">
        <v>0</v>
      </c>
      <c r="CL60">
        <v>1</v>
      </c>
      <c r="CM60">
        <v>0</v>
      </c>
      <c r="CN60">
        <v>0</v>
      </c>
      <c r="CO60">
        <v>0</v>
      </c>
      <c r="CP60">
        <v>0</v>
      </c>
      <c r="CQ60">
        <v>0</v>
      </c>
      <c r="CR60">
        <v>0</v>
      </c>
      <c r="CS60">
        <v>0</v>
      </c>
      <c r="CT60">
        <v>0</v>
      </c>
      <c r="CU60">
        <v>0</v>
      </c>
      <c r="CV60">
        <v>1</v>
      </c>
      <c r="CW60">
        <v>0</v>
      </c>
      <c r="CX60">
        <v>0</v>
      </c>
      <c r="CY60">
        <v>1</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1</v>
      </c>
      <c r="DY60">
        <v>2</v>
      </c>
      <c r="DZ60">
        <v>1</v>
      </c>
      <c r="EA60">
        <v>1</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1</v>
      </c>
      <c r="FN60">
        <v>0</v>
      </c>
      <c r="FO60">
        <v>0</v>
      </c>
      <c r="FP60">
        <v>1</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1</v>
      </c>
      <c r="GM60">
        <v>0</v>
      </c>
      <c r="GN60">
        <v>0</v>
      </c>
      <c r="GO60">
        <v>0</v>
      </c>
      <c r="GP60">
        <v>0</v>
      </c>
      <c r="GQ60">
        <v>0</v>
      </c>
      <c r="GR60">
        <v>0</v>
      </c>
      <c r="GS60">
        <v>0</v>
      </c>
      <c r="GT60">
        <v>0</v>
      </c>
      <c r="GU60">
        <v>0</v>
      </c>
      <c r="GV60">
        <v>0</v>
      </c>
      <c r="GW60">
        <v>0</v>
      </c>
      <c r="GX60">
        <v>0</v>
      </c>
      <c r="GY60">
        <v>0</v>
      </c>
      <c r="GZ60">
        <v>0</v>
      </c>
      <c r="HA60">
        <v>1</v>
      </c>
      <c r="HB60">
        <v>0</v>
      </c>
      <c r="HC60" t="s">
        <v>2300</v>
      </c>
      <c r="HD60" t="s">
        <v>2300</v>
      </c>
      <c r="HE60">
        <v>0</v>
      </c>
      <c r="HF60">
        <v>1</v>
      </c>
      <c r="HG60">
        <v>0</v>
      </c>
      <c r="HH60">
        <v>0</v>
      </c>
      <c r="HI60">
        <v>0</v>
      </c>
      <c r="HJ60">
        <v>0</v>
      </c>
      <c r="HK60">
        <v>0</v>
      </c>
      <c r="HL60">
        <v>0</v>
      </c>
      <c r="HM60">
        <v>0</v>
      </c>
      <c r="HN60">
        <v>0</v>
      </c>
      <c r="HO60">
        <v>1</v>
      </c>
      <c r="HP60">
        <v>0</v>
      </c>
      <c r="HQ60">
        <v>0</v>
      </c>
      <c r="HR60">
        <v>0</v>
      </c>
      <c r="HS60">
        <v>0</v>
      </c>
      <c r="HT60">
        <v>0</v>
      </c>
      <c r="HU60">
        <v>0</v>
      </c>
      <c r="HV60">
        <v>0</v>
      </c>
      <c r="HW60">
        <v>0</v>
      </c>
      <c r="HX60">
        <v>0</v>
      </c>
      <c r="HY60">
        <v>0</v>
      </c>
      <c r="HZ60">
        <v>0</v>
      </c>
      <c r="IA60">
        <v>0</v>
      </c>
      <c r="IB60">
        <v>1</v>
      </c>
      <c r="IC60">
        <v>0</v>
      </c>
      <c r="ID60" t="s">
        <v>2300</v>
      </c>
      <c r="IE60" t="s">
        <v>2300</v>
      </c>
      <c r="IF60" t="s">
        <v>2300</v>
      </c>
      <c r="IG60" t="s">
        <v>2300</v>
      </c>
      <c r="IH60" t="s">
        <v>2300</v>
      </c>
      <c r="II60" t="s">
        <v>2300</v>
      </c>
      <c r="IJ60" t="s">
        <v>2300</v>
      </c>
      <c r="IK60" t="s">
        <v>2300</v>
      </c>
      <c r="IL60" t="s">
        <v>2300</v>
      </c>
      <c r="IM60" t="s">
        <v>2300</v>
      </c>
      <c r="IN60" t="s">
        <v>2300</v>
      </c>
      <c r="IO60" t="s">
        <v>2300</v>
      </c>
      <c r="IP60" t="s">
        <v>2300</v>
      </c>
      <c r="IQ60" t="s">
        <v>2300</v>
      </c>
      <c r="IR60" t="s">
        <v>2300</v>
      </c>
      <c r="IS60">
        <v>0</v>
      </c>
      <c r="IT60">
        <v>0</v>
      </c>
      <c r="IU60">
        <v>1</v>
      </c>
      <c r="IV60">
        <v>0</v>
      </c>
      <c r="IW60">
        <v>0</v>
      </c>
      <c r="IX60">
        <v>0</v>
      </c>
      <c r="IY60">
        <v>0</v>
      </c>
      <c r="IZ60">
        <v>0</v>
      </c>
      <c r="JA60">
        <v>0</v>
      </c>
      <c r="JB60">
        <v>1</v>
      </c>
      <c r="JC60">
        <v>10</v>
      </c>
      <c r="JD60">
        <v>1</v>
      </c>
      <c r="JE60">
        <v>0</v>
      </c>
      <c r="JF60">
        <v>0</v>
      </c>
      <c r="JG60">
        <v>1</v>
      </c>
      <c r="JH60">
        <v>0</v>
      </c>
      <c r="JI60">
        <v>1</v>
      </c>
      <c r="JJ60">
        <v>0</v>
      </c>
      <c r="JK60">
        <v>0</v>
      </c>
      <c r="JL60">
        <v>0</v>
      </c>
      <c r="JM60">
        <v>0</v>
      </c>
      <c r="JN60">
        <v>1</v>
      </c>
      <c r="JO60">
        <v>0</v>
      </c>
      <c r="JP60">
        <v>0</v>
      </c>
      <c r="JQ60">
        <v>0</v>
      </c>
      <c r="JR60">
        <v>0</v>
      </c>
      <c r="JS60">
        <v>0</v>
      </c>
      <c r="JT60">
        <v>0</v>
      </c>
      <c r="JU60">
        <v>0</v>
      </c>
      <c r="JV60">
        <v>0</v>
      </c>
      <c r="JW60">
        <v>0</v>
      </c>
      <c r="JX60">
        <v>0</v>
      </c>
      <c r="JY60">
        <v>0</v>
      </c>
      <c r="JZ60">
        <v>0</v>
      </c>
      <c r="KA60">
        <v>0</v>
      </c>
      <c r="KB60">
        <v>0</v>
      </c>
      <c r="KC60">
        <v>0</v>
      </c>
      <c r="KD60">
        <v>0</v>
      </c>
      <c r="KE60">
        <v>0</v>
      </c>
      <c r="KF60">
        <v>8</v>
      </c>
      <c r="KG60">
        <v>1</v>
      </c>
      <c r="KH60">
        <v>0</v>
      </c>
      <c r="KI60">
        <v>0</v>
      </c>
      <c r="KJ60">
        <v>0</v>
      </c>
      <c r="KK60">
        <v>0</v>
      </c>
      <c r="KL60">
        <v>0</v>
      </c>
      <c r="KM60">
        <v>0</v>
      </c>
      <c r="KN60">
        <v>0</v>
      </c>
      <c r="KO60">
        <v>0</v>
      </c>
      <c r="KP60">
        <v>0</v>
      </c>
      <c r="KQ60">
        <v>10</v>
      </c>
      <c r="KR60">
        <v>0</v>
      </c>
      <c r="KS60">
        <v>0</v>
      </c>
      <c r="KT60">
        <v>0</v>
      </c>
      <c r="KU60">
        <v>0</v>
      </c>
      <c r="KV60">
        <v>0</v>
      </c>
      <c r="KW60">
        <v>0</v>
      </c>
      <c r="KX60">
        <v>0</v>
      </c>
      <c r="KY60">
        <v>1</v>
      </c>
      <c r="KZ60">
        <v>3</v>
      </c>
      <c r="LA60">
        <v>13</v>
      </c>
      <c r="LB60">
        <v>2</v>
      </c>
      <c r="LC60">
        <v>0</v>
      </c>
      <c r="LD60" t="s">
        <v>2300</v>
      </c>
      <c r="LE60" t="s">
        <v>2300</v>
      </c>
      <c r="LF60" t="s">
        <v>2300</v>
      </c>
      <c r="LG60" t="s">
        <v>2300</v>
      </c>
      <c r="LH60" t="s">
        <v>2300</v>
      </c>
      <c r="LI60" t="s">
        <v>2300</v>
      </c>
      <c r="LJ60" t="s">
        <v>2300</v>
      </c>
      <c r="LK60" t="s">
        <v>2300</v>
      </c>
      <c r="LL60" t="s">
        <v>2300</v>
      </c>
      <c r="LM60" t="s">
        <v>2300</v>
      </c>
      <c r="LN60" t="s">
        <v>2300</v>
      </c>
      <c r="LO60" t="s">
        <v>2300</v>
      </c>
      <c r="LP60" t="s">
        <v>2300</v>
      </c>
      <c r="LQ60" t="s">
        <v>2300</v>
      </c>
      <c r="LR60" t="s">
        <v>2300</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6029D375A9EB478FFA5B1C60C29E15" ma:contentTypeVersion="14" ma:contentTypeDescription="Create a new document." ma:contentTypeScope="" ma:versionID="acd2fd6c755f93139477ba20f287b6c8">
  <xsd:schema xmlns:xsd="http://www.w3.org/2001/XMLSchema" xmlns:xs="http://www.w3.org/2001/XMLSchema" xmlns:p="http://schemas.microsoft.com/office/2006/metadata/properties" xmlns:ns3="c1ba12f3-3df1-4e21-8ac2-ff10ca10063c" xmlns:ns4="bd475461-9ca0-4876-ad86-f2e6c5d5bc7c" targetNamespace="http://schemas.microsoft.com/office/2006/metadata/properties" ma:root="true" ma:fieldsID="5f4c7d47f24010e204e379ecfb3c25fb" ns3:_="" ns4:_="">
    <xsd:import namespace="c1ba12f3-3df1-4e21-8ac2-ff10ca10063c"/>
    <xsd:import namespace="bd475461-9ca0-4876-ad86-f2e6c5d5bc7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ba12f3-3df1-4e21-8ac2-ff10ca10063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475461-9ca0-4876-ad86-f2e6c5d5bc7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ECD851-0B2E-473B-9CAC-25F367DFEFE5}"/>
</file>

<file path=customXml/itemProps2.xml><?xml version="1.0" encoding="utf-8"?>
<ds:datastoreItem xmlns:ds="http://schemas.openxmlformats.org/officeDocument/2006/customXml" ds:itemID="{16ACB3A3-CC24-4EFF-8FC1-66BAFB82B915}"/>
</file>

<file path=customXml/itemProps3.xml><?xml version="1.0" encoding="utf-8"?>
<ds:datastoreItem xmlns:ds="http://schemas.openxmlformats.org/officeDocument/2006/customXml" ds:itemID="{BB7B44FC-D99F-48F9-A715-92EC5B762A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J. Moran-McCabe</dc:creator>
  <cp:keywords/>
  <dc:description/>
  <cp:lastModifiedBy>Katie J. Moran-McCabe</cp:lastModifiedBy>
  <cp:revision/>
  <dcterms:created xsi:type="dcterms:W3CDTF">2021-11-09T19:52:22Z</dcterms:created>
  <dcterms:modified xsi:type="dcterms:W3CDTF">2022-01-13T14:40:56Z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0x010100E66029D375A9EB478FFA5B1C60C29E15</vt:lpwstr>
  </property>
</Properties>
</file>