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ers\Documents\PSU\capstone\"/>
    </mc:Choice>
  </mc:AlternateContent>
  <xr:revisionPtr revIDLastSave="0" documentId="13_ncr:1_{4045812B-CE33-456B-B09D-34F1D91AB30C}" xr6:coauthVersionLast="46" xr6:coauthVersionMax="46" xr10:uidLastSave="{00000000-0000-0000-0000-000000000000}"/>
  <bookViews>
    <workbookView xWindow="-96" yWindow="-96" windowWidth="23232" windowHeight="12552" xr2:uid="{6D9E2C7E-CE9C-47CC-8615-2C07258CBE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I17" i="1"/>
  <c r="N22" i="1"/>
  <c r="O22" i="1"/>
  <c r="M22" i="1"/>
  <c r="M21" i="1"/>
  <c r="O25" i="1"/>
  <c r="M25" i="1"/>
  <c r="J17" i="1"/>
  <c r="H17" i="1"/>
  <c r="D17" i="1"/>
  <c r="E17" i="1"/>
  <c r="C17" i="1"/>
  <c r="M24" i="1"/>
  <c r="N24" i="1"/>
  <c r="O24" i="1"/>
  <c r="O21" i="1"/>
  <c r="N21" i="1"/>
  <c r="H28" i="1"/>
  <c r="I16" i="1"/>
  <c r="J16" i="1"/>
  <c r="H16" i="1"/>
  <c r="H15" i="1"/>
  <c r="H14" i="1"/>
  <c r="H13" i="1"/>
  <c r="H12" i="1"/>
  <c r="H11" i="1"/>
  <c r="H10" i="1"/>
  <c r="H9" i="1"/>
  <c r="H8" i="1"/>
  <c r="H7" i="1"/>
  <c r="H6" i="1"/>
  <c r="N13" i="1"/>
  <c r="N12" i="1"/>
  <c r="N11" i="1"/>
  <c r="N10" i="1"/>
  <c r="N9" i="1"/>
  <c r="N8" i="1"/>
  <c r="N7" i="1"/>
  <c r="N6" i="1"/>
  <c r="N5" i="1"/>
  <c r="N4" i="1"/>
  <c r="J15" i="1"/>
  <c r="J14" i="1"/>
  <c r="J13" i="1"/>
  <c r="J12" i="1"/>
  <c r="J11" i="1"/>
  <c r="J10" i="1"/>
  <c r="J9" i="1"/>
  <c r="J8" i="1"/>
  <c r="J7" i="1"/>
  <c r="J6" i="1"/>
  <c r="P13" i="1"/>
  <c r="P12" i="1"/>
  <c r="P11" i="1"/>
  <c r="P10" i="1"/>
  <c r="P9" i="1"/>
  <c r="P8" i="1"/>
  <c r="P7" i="1"/>
  <c r="P6" i="1"/>
  <c r="P5" i="1"/>
  <c r="P4" i="1"/>
  <c r="D16" i="1"/>
  <c r="E16" i="1"/>
  <c r="C16" i="1"/>
</calcChain>
</file>

<file path=xl/sharedStrings.xml><?xml version="1.0" encoding="utf-8"?>
<sst xmlns="http://schemas.openxmlformats.org/spreadsheetml/2006/main" count="53" uniqueCount="46">
  <si>
    <t>inetrial moments testing for F16 RC model</t>
  </si>
  <si>
    <t>Trial</t>
  </si>
  <si>
    <t>Yaw</t>
  </si>
  <si>
    <t>Roll</t>
  </si>
  <si>
    <t>Pitch</t>
  </si>
  <si>
    <t>pendulum motion</t>
  </si>
  <si>
    <t>time (s)</t>
  </si>
  <si>
    <t>rotating motion</t>
  </si>
  <si>
    <t>Average</t>
  </si>
  <si>
    <t>h</t>
  </si>
  <si>
    <t>d</t>
  </si>
  <si>
    <t>1.26.05</t>
  </si>
  <si>
    <t>convert to seconds</t>
  </si>
  <si>
    <t>1.25.05</t>
  </si>
  <si>
    <t>1.21.5</t>
  </si>
  <si>
    <t>1.24.36</t>
  </si>
  <si>
    <t>1.25.25</t>
  </si>
  <si>
    <t>1.24.07</t>
  </si>
  <si>
    <t>1.26.4</t>
  </si>
  <si>
    <t>1.26.16</t>
  </si>
  <si>
    <t>1.23.59</t>
  </si>
  <si>
    <t>1.24.78</t>
  </si>
  <si>
    <t>5 oscillations</t>
  </si>
  <si>
    <t xml:space="preserve">mass of plane </t>
  </si>
  <si>
    <t>2090 g</t>
  </si>
  <si>
    <t>mass of battery</t>
  </si>
  <si>
    <t>mass of pixhawk</t>
  </si>
  <si>
    <t>500 g</t>
  </si>
  <si>
    <t>16 g</t>
  </si>
  <si>
    <t>yaw</t>
  </si>
  <si>
    <t>pitch</t>
  </si>
  <si>
    <t>total mass</t>
  </si>
  <si>
    <t>g</t>
  </si>
  <si>
    <t xml:space="preserve">inertial moments </t>
  </si>
  <si>
    <t>I-yaw</t>
  </si>
  <si>
    <t>I-Roll</t>
  </si>
  <si>
    <t>I-Pitch</t>
  </si>
  <si>
    <t>in</t>
  </si>
  <si>
    <t>gravity constant</t>
  </si>
  <si>
    <t>in/s^2</t>
  </si>
  <si>
    <t>g*in^2</t>
  </si>
  <si>
    <t>gravity</t>
  </si>
  <si>
    <t>avg / 10</t>
  </si>
  <si>
    <t>avg /10</t>
  </si>
  <si>
    <t>/10</t>
  </si>
  <si>
    <t>/10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</si>
</sst>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7" fontId="0" fillId="0" borderId="1" xfId="0" applyNumberFormat="1" applyBorder="1"/>
    <xf numFmtId="43" fontId="0" fillId="0" borderId="0" xfId="1" applyFont="1"/>
    <xf numFmtId="43" fontId="0" fillId="0" borderId="2" xfId="1" applyFont="1" applyBorder="1"/>
    <xf numFmtId="43" fontId="0" fillId="0" borderId="1" xfId="1" applyFont="1" applyBorder="1"/>
    <xf numFmtId="166" fontId="0" fillId="0" borderId="0" xfId="1" applyNumberFormat="1" applyFont="1"/>
    <xf numFmtId="166" fontId="0" fillId="0" borderId="2" xfId="1" applyNumberFormat="1" applyFont="1" applyBorder="1"/>
    <xf numFmtId="166" fontId="0" fillId="0" borderId="1" xfId="1" applyNumberFormat="1" applyFont="1" applyBorder="1"/>
    <xf numFmtId="43" fontId="2" fillId="0" borderId="1" xfId="1" applyFont="1" applyBorder="1"/>
    <xf numFmtId="0" fontId="2" fillId="0" borderId="1" xfId="0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51C4-0A60-4A32-9638-2B2E10DF4B40}">
  <dimension ref="B2:P29"/>
  <sheetViews>
    <sheetView tabSelected="1" topLeftCell="A2" workbookViewId="0">
      <selection activeCell="D25" sqref="D25"/>
    </sheetView>
  </sheetViews>
  <sheetFormatPr defaultRowHeight="14.4" x14ac:dyDescent="0.55000000000000004"/>
  <cols>
    <col min="5" max="5" width="8.83984375" style="3"/>
    <col min="8" max="9" width="8.83984375" style="3"/>
    <col min="10" max="10" width="10.9453125" style="6" bestFit="1" customWidth="1"/>
    <col min="12" max="12" width="14.578125" bestFit="1" customWidth="1"/>
    <col min="13" max="13" width="13.3125" bestFit="1" customWidth="1"/>
    <col min="14" max="14" width="10.7890625" bestFit="1" customWidth="1"/>
    <col min="15" max="15" width="13.3125" bestFit="1" customWidth="1"/>
  </cols>
  <sheetData>
    <row r="2" spans="2:16" x14ac:dyDescent="0.55000000000000004">
      <c r="B2" t="s">
        <v>0</v>
      </c>
    </row>
    <row r="3" spans="2:16" x14ac:dyDescent="0.55000000000000004">
      <c r="C3" t="s">
        <v>5</v>
      </c>
      <c r="H3" s="3" t="s">
        <v>7</v>
      </c>
      <c r="M3" t="s">
        <v>29</v>
      </c>
      <c r="O3" t="s">
        <v>30</v>
      </c>
    </row>
    <row r="4" spans="2:16" x14ac:dyDescent="0.55000000000000004">
      <c r="B4" s="1"/>
      <c r="C4" s="1" t="s">
        <v>2</v>
      </c>
      <c r="D4" s="1" t="s">
        <v>3</v>
      </c>
      <c r="E4" s="5" t="s">
        <v>4</v>
      </c>
      <c r="G4" s="1"/>
      <c r="H4" s="5" t="s">
        <v>2</v>
      </c>
      <c r="I4" s="5" t="s">
        <v>3</v>
      </c>
      <c r="J4" s="8" t="s">
        <v>4</v>
      </c>
      <c r="M4" s="2">
        <v>9.1435185185185185E-4</v>
      </c>
      <c r="N4">
        <f>60+19</f>
        <v>79</v>
      </c>
      <c r="O4" s="4" t="s">
        <v>11</v>
      </c>
      <c r="P4">
        <f>60+26.05</f>
        <v>86.05</v>
      </c>
    </row>
    <row r="5" spans="2:16" x14ac:dyDescent="0.55000000000000004">
      <c r="B5" s="1" t="s">
        <v>1</v>
      </c>
      <c r="C5" s="1" t="s">
        <v>6</v>
      </c>
      <c r="D5" s="1"/>
      <c r="E5" s="5"/>
      <c r="G5" s="1" t="s">
        <v>1</v>
      </c>
      <c r="H5" s="5" t="s">
        <v>6</v>
      </c>
      <c r="I5" s="5"/>
      <c r="J5" s="8"/>
      <c r="M5" s="2">
        <v>9.7291666666666663E-4</v>
      </c>
      <c r="N5">
        <f>60+24.1</f>
        <v>84.1</v>
      </c>
      <c r="O5" s="7" t="s">
        <v>13</v>
      </c>
      <c r="P5">
        <f>60+25.05</f>
        <v>85.05</v>
      </c>
    </row>
    <row r="6" spans="2:16" x14ac:dyDescent="0.55000000000000004">
      <c r="B6" s="1">
        <v>1</v>
      </c>
      <c r="C6" s="1">
        <v>29.34</v>
      </c>
      <c r="D6" s="1">
        <v>28.16</v>
      </c>
      <c r="E6" s="5">
        <v>30.52</v>
      </c>
      <c r="G6" s="1">
        <v>1</v>
      </c>
      <c r="H6" s="1">
        <f>60+19</f>
        <v>79</v>
      </c>
      <c r="I6" s="5">
        <v>13.33</v>
      </c>
      <c r="J6" s="1">
        <f>60+26.05</f>
        <v>86.05</v>
      </c>
      <c r="K6" t="s">
        <v>12</v>
      </c>
      <c r="M6" s="2">
        <v>9.699074074074075E-4</v>
      </c>
      <c r="N6">
        <f>60+23.8</f>
        <v>83.8</v>
      </c>
      <c r="O6" s="7" t="s">
        <v>14</v>
      </c>
      <c r="P6">
        <f>60+21.5</f>
        <v>81.5</v>
      </c>
    </row>
    <row r="7" spans="2:16" x14ac:dyDescent="0.55000000000000004">
      <c r="B7" s="1">
        <v>2</v>
      </c>
      <c r="C7" s="1">
        <v>29.32</v>
      </c>
      <c r="D7" s="1">
        <v>28.3</v>
      </c>
      <c r="E7" s="5">
        <v>31.28</v>
      </c>
      <c r="G7" s="1">
        <v>2</v>
      </c>
      <c r="H7" s="1">
        <f>60+24.1</f>
        <v>84.1</v>
      </c>
      <c r="I7" s="5">
        <v>13.46</v>
      </c>
      <c r="J7" s="1">
        <f>60+25.05</f>
        <v>85.05</v>
      </c>
      <c r="M7" s="2">
        <v>9.9884259259259262E-4</v>
      </c>
      <c r="N7">
        <f>60+26.3</f>
        <v>86.3</v>
      </c>
      <c r="O7" s="7" t="s">
        <v>15</v>
      </c>
      <c r="P7">
        <f>60+24.36</f>
        <v>84.36</v>
      </c>
    </row>
    <row r="8" spans="2:16" x14ac:dyDescent="0.55000000000000004">
      <c r="B8" s="1">
        <v>3</v>
      </c>
      <c r="C8" s="1">
        <v>29.41</v>
      </c>
      <c r="D8" s="1">
        <v>28.35</v>
      </c>
      <c r="E8" s="5">
        <v>31.04</v>
      </c>
      <c r="G8" s="1">
        <v>3</v>
      </c>
      <c r="H8" s="1">
        <f>60+23.8</f>
        <v>83.8</v>
      </c>
      <c r="I8" s="5">
        <v>13.4</v>
      </c>
      <c r="J8" s="1">
        <f>60+21.5</f>
        <v>81.5</v>
      </c>
      <c r="M8" s="2">
        <v>9.9074074074074082E-4</v>
      </c>
      <c r="N8">
        <f>60+25.6</f>
        <v>85.6</v>
      </c>
      <c r="O8" s="7" t="s">
        <v>16</v>
      </c>
      <c r="P8">
        <f>60+25.25</f>
        <v>85.25</v>
      </c>
    </row>
    <row r="9" spans="2:16" x14ac:dyDescent="0.55000000000000004">
      <c r="B9" s="1">
        <v>4</v>
      </c>
      <c r="C9" s="1">
        <v>29.66</v>
      </c>
      <c r="D9" s="1">
        <v>27.98</v>
      </c>
      <c r="E9" s="5">
        <v>30.87</v>
      </c>
      <c r="G9" s="1">
        <v>4</v>
      </c>
      <c r="H9" s="1">
        <f>60+26.3</f>
        <v>86.3</v>
      </c>
      <c r="I9" s="5">
        <v>13.41</v>
      </c>
      <c r="J9" s="1">
        <f>60+24.36</f>
        <v>84.36</v>
      </c>
      <c r="M9" s="2">
        <v>9.86111111111111E-4</v>
      </c>
      <c r="N9">
        <f>60+25.2</f>
        <v>85.2</v>
      </c>
      <c r="O9" s="7" t="s">
        <v>17</v>
      </c>
      <c r="P9">
        <f>60+24.07</f>
        <v>84.07</v>
      </c>
    </row>
    <row r="10" spans="2:16" x14ac:dyDescent="0.55000000000000004">
      <c r="B10" s="1">
        <v>5</v>
      </c>
      <c r="C10" s="1">
        <v>29.61</v>
      </c>
      <c r="D10" s="1">
        <v>28.24</v>
      </c>
      <c r="E10" s="5">
        <v>30.52</v>
      </c>
      <c r="G10" s="1">
        <v>5</v>
      </c>
      <c r="H10" s="1">
        <f>60+25.6</f>
        <v>85.6</v>
      </c>
      <c r="I10" s="5">
        <v>13.27</v>
      </c>
      <c r="J10" s="1">
        <f>60+25.25</f>
        <v>85.25</v>
      </c>
      <c r="M10" s="2">
        <v>9.930555555555554E-4</v>
      </c>
      <c r="N10">
        <f>60+25.8</f>
        <v>85.8</v>
      </c>
      <c r="O10" s="7" t="s">
        <v>18</v>
      </c>
      <c r="P10">
        <f>60+26.4</f>
        <v>86.4</v>
      </c>
    </row>
    <row r="11" spans="2:16" x14ac:dyDescent="0.55000000000000004">
      <c r="B11" s="1">
        <v>6</v>
      </c>
      <c r="C11" s="1">
        <v>29.89</v>
      </c>
      <c r="D11" s="1">
        <v>28.34</v>
      </c>
      <c r="E11" s="5">
        <v>31.28</v>
      </c>
      <c r="G11" s="1">
        <v>6</v>
      </c>
      <c r="H11" s="1">
        <f>60+25.2</f>
        <v>85.2</v>
      </c>
      <c r="I11" s="5">
        <v>13.38</v>
      </c>
      <c r="J11" s="1">
        <f>60+24.07</f>
        <v>84.07</v>
      </c>
      <c r="M11" s="2">
        <v>9.8263888888888901E-4</v>
      </c>
      <c r="N11">
        <f>60+24.9</f>
        <v>84.9</v>
      </c>
      <c r="O11" s="7" t="s">
        <v>19</v>
      </c>
      <c r="P11">
        <f>60+26.16</f>
        <v>86.16</v>
      </c>
    </row>
    <row r="12" spans="2:16" x14ac:dyDescent="0.55000000000000004">
      <c r="B12" s="1">
        <v>7</v>
      </c>
      <c r="C12" s="1">
        <v>29.62</v>
      </c>
      <c r="D12" s="1">
        <v>28.29</v>
      </c>
      <c r="E12" s="5">
        <v>31.41</v>
      </c>
      <c r="G12" s="1">
        <v>7</v>
      </c>
      <c r="H12" s="1">
        <f>60+25.8</f>
        <v>85.8</v>
      </c>
      <c r="I12" s="5">
        <v>13.4</v>
      </c>
      <c r="J12" s="1">
        <f>60+26.4</f>
        <v>86.4</v>
      </c>
      <c r="M12" s="2">
        <v>9.86111111111111E-4</v>
      </c>
      <c r="N12">
        <f>60+25.2</f>
        <v>85.2</v>
      </c>
      <c r="O12" s="7" t="s">
        <v>20</v>
      </c>
      <c r="P12">
        <f>60+23.59</f>
        <v>83.59</v>
      </c>
    </row>
    <row r="13" spans="2:16" x14ac:dyDescent="0.55000000000000004">
      <c r="B13" s="1">
        <v>8</v>
      </c>
      <c r="C13" s="1">
        <v>29.73</v>
      </c>
      <c r="D13" s="1">
        <v>28.42</v>
      </c>
      <c r="E13" s="5">
        <v>31.15</v>
      </c>
      <c r="G13" s="1">
        <v>8</v>
      </c>
      <c r="H13" s="1">
        <f>60+24.9</f>
        <v>84.9</v>
      </c>
      <c r="I13" s="5">
        <v>13.45</v>
      </c>
      <c r="J13" s="1">
        <f>60+26.16</f>
        <v>86.16</v>
      </c>
      <c r="M13" s="2">
        <v>9.9884259259259262E-4</v>
      </c>
      <c r="N13">
        <f>60+26.3</f>
        <v>86.3</v>
      </c>
      <c r="O13" s="7" t="s">
        <v>21</v>
      </c>
      <c r="P13">
        <f>60+24.78</f>
        <v>84.78</v>
      </c>
    </row>
    <row r="14" spans="2:16" x14ac:dyDescent="0.55000000000000004">
      <c r="B14" s="1">
        <v>9</v>
      </c>
      <c r="C14" s="1">
        <v>29.87</v>
      </c>
      <c r="D14" s="1">
        <v>28.23</v>
      </c>
      <c r="E14" s="5">
        <v>31.57</v>
      </c>
      <c r="G14" s="1">
        <v>9</v>
      </c>
      <c r="H14" s="1">
        <f>60+25.2</f>
        <v>85.2</v>
      </c>
      <c r="I14" s="5">
        <v>13.26</v>
      </c>
      <c r="J14" s="1">
        <f>60+23.59</f>
        <v>83.59</v>
      </c>
    </row>
    <row r="15" spans="2:16" x14ac:dyDescent="0.55000000000000004">
      <c r="B15" s="1">
        <v>10</v>
      </c>
      <c r="C15" s="1">
        <v>29.53</v>
      </c>
      <c r="D15" s="1">
        <v>28.37</v>
      </c>
      <c r="E15" s="5">
        <v>30.97</v>
      </c>
      <c r="G15" s="1">
        <v>10</v>
      </c>
      <c r="H15" s="1">
        <f>60+26.3</f>
        <v>86.3</v>
      </c>
      <c r="I15" s="5">
        <v>13.25</v>
      </c>
      <c r="J15" s="1">
        <f>60+24.78</f>
        <v>84.78</v>
      </c>
    </row>
    <row r="16" spans="2:16" x14ac:dyDescent="0.55000000000000004">
      <c r="B16" s="1" t="s">
        <v>8</v>
      </c>
      <c r="C16" s="10">
        <f>AVERAGE(C6:C15)</f>
        <v>29.597999999999992</v>
      </c>
      <c r="D16" s="10">
        <f t="shared" ref="D16:E16" si="0">AVERAGE(D6:D15)</f>
        <v>28.267999999999994</v>
      </c>
      <c r="E16" s="9">
        <f t="shared" si="0"/>
        <v>31.061</v>
      </c>
      <c r="G16" s="1" t="s">
        <v>8</v>
      </c>
      <c r="H16" s="9">
        <f>AVERAGE(H6:H15)</f>
        <v>84.61999999999999</v>
      </c>
      <c r="I16" s="9">
        <f t="shared" ref="I16:J16" si="1">AVERAGE(I6:I15)</f>
        <v>13.361000000000001</v>
      </c>
      <c r="J16" s="9">
        <f t="shared" si="1"/>
        <v>84.720999999999989</v>
      </c>
    </row>
    <row r="17" spans="2:15" x14ac:dyDescent="0.55000000000000004">
      <c r="B17" t="s">
        <v>42</v>
      </c>
      <c r="C17">
        <f>C16/10</f>
        <v>2.9597999999999991</v>
      </c>
      <c r="D17">
        <f t="shared" ref="D17:E17" si="2">D16/10</f>
        <v>2.8267999999999995</v>
      </c>
      <c r="E17">
        <f t="shared" si="2"/>
        <v>3.1061000000000001</v>
      </c>
      <c r="G17" t="s">
        <v>43</v>
      </c>
      <c r="H17" s="3">
        <f>H16/10</f>
        <v>8.4619999999999997</v>
      </c>
      <c r="I17" s="3">
        <f>I16/5</f>
        <v>2.6722000000000001</v>
      </c>
      <c r="J17" s="3">
        <f t="shared" ref="I17:J17" si="3">J16/10</f>
        <v>8.4720999999999993</v>
      </c>
    </row>
    <row r="18" spans="2:15" x14ac:dyDescent="0.55000000000000004">
      <c r="I18" s="3" t="s">
        <v>22</v>
      </c>
    </row>
    <row r="19" spans="2:15" x14ac:dyDescent="0.55000000000000004">
      <c r="B19" t="s">
        <v>9</v>
      </c>
      <c r="C19">
        <v>85</v>
      </c>
      <c r="D19">
        <v>60</v>
      </c>
      <c r="E19" s="3">
        <v>85</v>
      </c>
      <c r="F19" t="s">
        <v>37</v>
      </c>
    </row>
    <row r="20" spans="2:15" x14ac:dyDescent="0.55000000000000004">
      <c r="B20" t="s">
        <v>10</v>
      </c>
      <c r="C20">
        <v>9</v>
      </c>
      <c r="D20">
        <v>7</v>
      </c>
      <c r="E20" s="3">
        <v>13</v>
      </c>
      <c r="F20" t="s">
        <v>37</v>
      </c>
      <c r="L20" t="s">
        <v>33</v>
      </c>
      <c r="M20" t="s">
        <v>34</v>
      </c>
      <c r="N20" t="s">
        <v>35</v>
      </c>
      <c r="O20" t="s">
        <v>36</v>
      </c>
    </row>
    <row r="21" spans="2:15" x14ac:dyDescent="0.55000000000000004">
      <c r="L21" t="s">
        <v>40</v>
      </c>
      <c r="M21" s="11">
        <f>($H$28*$H$29*(C20^2)*(H16^2))/(16*(3.1459^2)*C19)</f>
        <v>43392418.335445337</v>
      </c>
      <c r="N21" s="11">
        <f>($H$28*$H$29*(D20^2)*(I16^2))/(16*(3.1459^2)*D19)</f>
        <v>927095.50897105073</v>
      </c>
      <c r="O21" s="11">
        <f>($H$28*$H$29*(E20^2)*(J16^2))/(16*(3.1459^2)*E19)</f>
        <v>90751047.193843737</v>
      </c>
    </row>
    <row r="22" spans="2:15" x14ac:dyDescent="0.55000000000000004">
      <c r="L22" t="s">
        <v>45</v>
      </c>
      <c r="M22" s="11">
        <f>($H$28*$H$29*(C20^2)*(H17^2))/(16*(3.1459^2)*C19)</f>
        <v>433924.18335445353</v>
      </c>
      <c r="N22" s="11">
        <f t="shared" ref="N22:O22" si="4">($H$28*$H$29*(D20^2)*(I17^2))/(16*(3.1459^2)*D19)</f>
        <v>37083.820358842029</v>
      </c>
      <c r="O22" s="11">
        <f t="shared" si="4"/>
        <v>907510.47193843743</v>
      </c>
    </row>
    <row r="24" spans="2:15" x14ac:dyDescent="0.55000000000000004">
      <c r="L24" t="s">
        <v>41</v>
      </c>
      <c r="M24">
        <f>(4*(3.14159^2)*C19)/(C16^2)</f>
        <v>3.8304799820374758</v>
      </c>
      <c r="N24">
        <f>(4*(3.14159^2)*D19)/(D16^2)</f>
        <v>2.9642858993571597</v>
      </c>
      <c r="O24">
        <f t="shared" ref="N24:O24" si="5">(4*(3.14159^2)*E19)/(E16^2)</f>
        <v>3.478140020641951</v>
      </c>
    </row>
    <row r="25" spans="2:15" x14ac:dyDescent="0.55000000000000004">
      <c r="G25" t="s">
        <v>23</v>
      </c>
      <c r="H25" s="3" t="s">
        <v>24</v>
      </c>
      <c r="L25" t="s">
        <v>44</v>
      </c>
      <c r="M25">
        <f>(4*(3.14159^2)*C19)/(C17^2)</f>
        <v>383.04799820374757</v>
      </c>
      <c r="N25">
        <f>(4*(3.14159^2)*D19)/(D17^2)</f>
        <v>296.42858993571593</v>
      </c>
      <c r="O25">
        <f t="shared" ref="N25:O25" si="6">(4*(3.14159^2)*E19)/(E17^2)</f>
        <v>347.81400206419511</v>
      </c>
    </row>
    <row r="26" spans="2:15" x14ac:dyDescent="0.55000000000000004">
      <c r="G26" t="s">
        <v>25</v>
      </c>
      <c r="H26" s="3" t="s">
        <v>27</v>
      </c>
    </row>
    <row r="27" spans="2:15" x14ac:dyDescent="0.55000000000000004">
      <c r="G27" t="s">
        <v>26</v>
      </c>
      <c r="H27" s="3" t="s">
        <v>28</v>
      </c>
    </row>
    <row r="28" spans="2:15" x14ac:dyDescent="0.55000000000000004">
      <c r="G28" t="s">
        <v>31</v>
      </c>
      <c r="H28" s="3">
        <f>2090+500+16</f>
        <v>2606</v>
      </c>
      <c r="I28" s="3" t="s">
        <v>32</v>
      </c>
    </row>
    <row r="29" spans="2:15" x14ac:dyDescent="0.55000000000000004">
      <c r="G29" t="s">
        <v>38</v>
      </c>
      <c r="H29" s="3">
        <v>386.4</v>
      </c>
      <c r="I29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mersman</dc:creator>
  <cp:lastModifiedBy>Christopher mersman</cp:lastModifiedBy>
  <dcterms:created xsi:type="dcterms:W3CDTF">2021-04-23T01:25:53Z</dcterms:created>
  <dcterms:modified xsi:type="dcterms:W3CDTF">2021-04-26T23:17:56Z</dcterms:modified>
</cp:coreProperties>
</file>