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7fe8fdbe90775/UNi/"/>
    </mc:Choice>
  </mc:AlternateContent>
  <xr:revisionPtr revIDLastSave="339" documentId="8_{59400BF5-534F-4817-93F2-2174D3056B65}" xr6:coauthVersionLast="47" xr6:coauthVersionMax="47" xr10:uidLastSave="{5A56C778-BBBF-46E6-8456-08D8E9D5DA03}"/>
  <bookViews>
    <workbookView xWindow="28680" yWindow="-120" windowWidth="29040" windowHeight="15720" activeTab="4" xr2:uid="{00000000-000D-0000-FFFF-FFFF00000000}"/>
  </bookViews>
  <sheets>
    <sheet name="Crowdfunding" sheetId="1" r:id="rId1"/>
    <sheet name="Parent Category" sheetId="2" r:id="rId2"/>
    <sheet name="SubParent Category" sheetId="3" r:id="rId3"/>
    <sheet name="Conversions by Month" sheetId="4" r:id="rId4"/>
    <sheet name="Bonus Backer Count" sheetId="6" r:id="rId5"/>
    <sheet name="Bonus Sheet Bakers $" sheetId="5" r:id="rId6"/>
  </sheets>
  <definedNames>
    <definedName name="_xlnm._FilterDatabase" localSheetId="4" hidden="1">'Bonus Backer Count'!$B$1:$C$1001</definedName>
    <definedName name="_xlchart.v1.0" hidden="1">'Bonus Backer Count'!$I$3:$I$6</definedName>
    <definedName name="_xlchart.v1.1" hidden="1">'Bonus Backer Count'!$J$3:$J$6</definedName>
    <definedName name="_xlchart.v1.2" hidden="1">'Bonus Backer Count'!$K$3:$K$6</definedName>
    <definedName name="_xlchart.v1.3" hidden="1">'Bonus Backer Count'!$I$3:$I$6</definedName>
    <definedName name="_xlchart.v1.4" hidden="1">'Bonus Backer Count'!$J$3:$J$6</definedName>
    <definedName name="_xlchart.v1.5" hidden="1">'Bonus Backer Count'!$K$3:$K$6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6" l="1"/>
  <c r="J8" i="6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" i="1"/>
  <c r="E14" i="5"/>
  <c r="E13" i="5"/>
  <c r="E12" i="5"/>
  <c r="E11" i="5"/>
  <c r="E10" i="5"/>
  <c r="E9" i="5"/>
  <c r="E8" i="5"/>
  <c r="E7" i="5"/>
  <c r="E6" i="5"/>
  <c r="E5" i="5"/>
  <c r="E4" i="5"/>
  <c r="E3" i="5"/>
  <c r="D14" i="5"/>
  <c r="D13" i="5"/>
  <c r="D12" i="5"/>
  <c r="D11" i="5"/>
  <c r="D10" i="5"/>
  <c r="D9" i="5"/>
  <c r="D8" i="5"/>
  <c r="D7" i="5"/>
  <c r="D6" i="5"/>
  <c r="D5" i="5"/>
  <c r="D4" i="5"/>
  <c r="D3" i="5"/>
  <c r="C3" i="5"/>
  <c r="C14" i="5"/>
  <c r="C13" i="5"/>
  <c r="C12" i="5"/>
  <c r="C11" i="5"/>
  <c r="C10" i="5"/>
  <c r="C9" i="5"/>
  <c r="C8" i="5"/>
  <c r="C7" i="5"/>
  <c r="C6" i="5"/>
  <c r="C5" i="5"/>
  <c r="C4" i="5"/>
  <c r="K6" i="6"/>
  <c r="J6" i="6"/>
  <c r="K5" i="6"/>
  <c r="J5" i="6"/>
  <c r="K4" i="6"/>
  <c r="J4" i="6"/>
  <c r="K3" i="6"/>
  <c r="J3" i="6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/>
  <c r="S27" i="1" a="1"/>
  <c r="S27" i="1" s="1"/>
  <c r="S28" i="1" a="1"/>
  <c r="S28" i="1" s="1"/>
  <c r="S29" i="1" a="1"/>
  <c r="S29" i="1" s="1"/>
  <c r="S30" i="1" a="1"/>
  <c r="S30" i="1"/>
  <c r="S31" i="1" a="1"/>
  <c r="S31" i="1" s="1"/>
  <c r="S32" i="1" a="1"/>
  <c r="S32" i="1" s="1"/>
  <c r="S33" i="1" a="1"/>
  <c r="S33" i="1" s="1"/>
  <c r="S34" i="1" a="1"/>
  <c r="S34" i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/>
  <c r="S63" i="1" a="1"/>
  <c r="S63" i="1" s="1"/>
  <c r="S64" i="1" a="1"/>
  <c r="S64" i="1" s="1"/>
  <c r="S65" i="1" a="1"/>
  <c r="S65" i="1" s="1"/>
  <c r="S66" i="1" a="1"/>
  <c r="S66" i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 s="1"/>
  <c r="S94" i="1" a="1"/>
  <c r="S94" i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/>
  <c r="S137" i="1" a="1"/>
  <c r="S137" i="1" s="1"/>
  <c r="S138" i="1" a="1"/>
  <c r="S138" i="1" s="1"/>
  <c r="S139" i="1" a="1"/>
  <c r="S139" i="1" s="1"/>
  <c r="S140" i="1" a="1"/>
  <c r="S140" i="1"/>
  <c r="S141" i="1" a="1"/>
  <c r="S141" i="1" s="1"/>
  <c r="S142" i="1" a="1"/>
  <c r="S142" i="1" s="1"/>
  <c r="S143" i="1" a="1"/>
  <c r="S143" i="1" s="1"/>
  <c r="S144" i="1" a="1"/>
  <c r="S144" i="1"/>
  <c r="S145" i="1" a="1"/>
  <c r="S145" i="1" s="1"/>
  <c r="S146" i="1" a="1"/>
  <c r="S146" i="1" s="1"/>
  <c r="S147" i="1" a="1"/>
  <c r="S147" i="1" s="1"/>
  <c r="S148" i="1" a="1"/>
  <c r="S148" i="1"/>
  <c r="S149" i="1" a="1"/>
  <c r="S149" i="1" s="1"/>
  <c r="S150" i="1" a="1"/>
  <c r="S150" i="1" s="1"/>
  <c r="S151" i="1" a="1"/>
  <c r="S151" i="1" s="1"/>
  <c r="S152" i="1" a="1"/>
  <c r="S152" i="1"/>
  <c r="S153" i="1" a="1"/>
  <c r="S153" i="1" s="1"/>
  <c r="S154" i="1" a="1"/>
  <c r="S154" i="1" s="1"/>
  <c r="S155" i="1" a="1"/>
  <c r="S155" i="1" s="1"/>
  <c r="S156" i="1" a="1"/>
  <c r="S156" i="1"/>
  <c r="S157" i="1" a="1"/>
  <c r="S157" i="1" s="1"/>
  <c r="S158" i="1" a="1"/>
  <c r="S158" i="1" s="1"/>
  <c r="S159" i="1" a="1"/>
  <c r="S159" i="1" s="1"/>
  <c r="S160" i="1" a="1"/>
  <c r="S160" i="1"/>
  <c r="S161" i="1" a="1"/>
  <c r="S161" i="1" s="1"/>
  <c r="S162" i="1" a="1"/>
  <c r="S162" i="1" s="1"/>
  <c r="S163" i="1" a="1"/>
  <c r="S163" i="1" s="1"/>
  <c r="S164" i="1" a="1"/>
  <c r="S164" i="1"/>
  <c r="S165" i="1" a="1"/>
  <c r="S165" i="1" s="1"/>
  <c r="S166" i="1" a="1"/>
  <c r="S166" i="1" s="1"/>
  <c r="S167" i="1" a="1"/>
  <c r="S167" i="1" s="1"/>
  <c r="S168" i="1" a="1"/>
  <c r="S168" i="1"/>
  <c r="S169" i="1" a="1"/>
  <c r="S169" i="1" s="1"/>
  <c r="S170" i="1" a="1"/>
  <c r="S170" i="1" s="1"/>
  <c r="S171" i="1" a="1"/>
  <c r="S171" i="1" s="1"/>
  <c r="S172" i="1" a="1"/>
  <c r="S172" i="1"/>
  <c r="S173" i="1" a="1"/>
  <c r="S173" i="1" s="1"/>
  <c r="S174" i="1" a="1"/>
  <c r="S174" i="1" s="1"/>
  <c r="S175" i="1" a="1"/>
  <c r="S175" i="1" s="1"/>
  <c r="S176" i="1" a="1"/>
  <c r="S176" i="1"/>
  <c r="S177" i="1" a="1"/>
  <c r="S177" i="1" s="1"/>
  <c r="S178" i="1" a="1"/>
  <c r="S178" i="1" s="1"/>
  <c r="S179" i="1" a="1"/>
  <c r="S179" i="1" s="1"/>
  <c r="S180" i="1" a="1"/>
  <c r="S180" i="1"/>
  <c r="S181" i="1" a="1"/>
  <c r="S181" i="1" s="1"/>
  <c r="S182" i="1" a="1"/>
  <c r="S182" i="1" s="1"/>
  <c r="S183" i="1" a="1"/>
  <c r="S183" i="1" s="1"/>
  <c r="S184" i="1" a="1"/>
  <c r="S184" i="1"/>
  <c r="S185" i="1" a="1"/>
  <c r="S185" i="1" s="1"/>
  <c r="S186" i="1" a="1"/>
  <c r="S186" i="1" s="1"/>
  <c r="S187" i="1" a="1"/>
  <c r="S187" i="1" s="1"/>
  <c r="S188" i="1" a="1"/>
  <c r="S188" i="1"/>
  <c r="S189" i="1" a="1"/>
  <c r="S189" i="1" s="1"/>
  <c r="S190" i="1" a="1"/>
  <c r="S190" i="1" s="1"/>
  <c r="S191" i="1" a="1"/>
  <c r="S191" i="1" s="1"/>
  <c r="S192" i="1" a="1"/>
  <c r="S192" i="1"/>
  <c r="S193" i="1" a="1"/>
  <c r="S193" i="1" s="1"/>
  <c r="S194" i="1" a="1"/>
  <c r="S194" i="1" s="1"/>
  <c r="S195" i="1" a="1"/>
  <c r="S195" i="1" s="1"/>
  <c r="S196" i="1" a="1"/>
  <c r="S196" i="1"/>
  <c r="S197" i="1" a="1"/>
  <c r="S197" i="1" s="1"/>
  <c r="S198" i="1" a="1"/>
  <c r="S198" i="1" s="1"/>
  <c r="S199" i="1" a="1"/>
  <c r="S199" i="1" s="1"/>
  <c r="S200" i="1" a="1"/>
  <c r="S200" i="1"/>
  <c r="S201" i="1" a="1"/>
  <c r="S201" i="1" s="1"/>
  <c r="S202" i="1" a="1"/>
  <c r="S202" i="1" s="1"/>
  <c r="S203" i="1" a="1"/>
  <c r="S203" i="1" s="1"/>
  <c r="S204" i="1" a="1"/>
  <c r="S204" i="1"/>
  <c r="S205" i="1" a="1"/>
  <c r="S205" i="1" s="1"/>
  <c r="S206" i="1" a="1"/>
  <c r="S206" i="1" s="1"/>
  <c r="S207" i="1" a="1"/>
  <c r="S207" i="1" s="1"/>
  <c r="S208" i="1" a="1"/>
  <c r="S208" i="1"/>
  <c r="S209" i="1" a="1"/>
  <c r="S209" i="1" s="1"/>
  <c r="S210" i="1" a="1"/>
  <c r="S210" i="1" s="1"/>
  <c r="S211" i="1" a="1"/>
  <c r="S211" i="1" s="1"/>
  <c r="S212" i="1" a="1"/>
  <c r="S212" i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/>
  <c r="S221" i="1" a="1"/>
  <c r="S221" i="1" s="1"/>
  <c r="S222" i="1" a="1"/>
  <c r="S222" i="1" s="1"/>
  <c r="S223" i="1" a="1"/>
  <c r="S223" i="1" s="1"/>
  <c r="S224" i="1" a="1"/>
  <c r="S224" i="1"/>
  <c r="S225" i="1" a="1"/>
  <c r="S225" i="1" s="1"/>
  <c r="S226" i="1" a="1"/>
  <c r="S226" i="1" s="1"/>
  <c r="S227" i="1" a="1"/>
  <c r="S227" i="1" s="1"/>
  <c r="S228" i="1" a="1"/>
  <c r="S228" i="1"/>
  <c r="S229" i="1" a="1"/>
  <c r="S229" i="1" s="1"/>
  <c r="S230" i="1" a="1"/>
  <c r="S230" i="1" s="1"/>
  <c r="S231" i="1" a="1"/>
  <c r="S231" i="1" s="1"/>
  <c r="S232" i="1" a="1"/>
  <c r="S232" i="1"/>
  <c r="S233" i="1" a="1"/>
  <c r="S233" i="1" s="1"/>
  <c r="S234" i="1" a="1"/>
  <c r="S234" i="1" s="1"/>
  <c r="S235" i="1" a="1"/>
  <c r="S235" i="1" s="1"/>
  <c r="S236" i="1" a="1"/>
  <c r="S236" i="1"/>
  <c r="S237" i="1" a="1"/>
  <c r="S237" i="1" s="1"/>
  <c r="S238" i="1" a="1"/>
  <c r="S238" i="1" s="1"/>
  <c r="S239" i="1" a="1"/>
  <c r="S239" i="1" s="1"/>
  <c r="S240" i="1" a="1"/>
  <c r="S240" i="1"/>
  <c r="S241" i="1" a="1"/>
  <c r="S241" i="1" s="1"/>
  <c r="S242" i="1" a="1"/>
  <c r="S242" i="1" s="1"/>
  <c r="S243" i="1" a="1"/>
  <c r="S243" i="1" s="1"/>
  <c r="S244" i="1" a="1"/>
  <c r="S244" i="1"/>
  <c r="S245" i="1" a="1"/>
  <c r="S245" i="1" s="1"/>
  <c r="S246" i="1" a="1"/>
  <c r="S246" i="1" s="1"/>
  <c r="S247" i="1" a="1"/>
  <c r="S247" i="1" s="1"/>
  <c r="S248" i="1" a="1"/>
  <c r="S248" i="1"/>
  <c r="S249" i="1" a="1"/>
  <c r="S249" i="1" s="1"/>
  <c r="S250" i="1" a="1"/>
  <c r="S250" i="1" s="1"/>
  <c r="S251" i="1" a="1"/>
  <c r="S251" i="1" s="1"/>
  <c r="S252" i="1" a="1"/>
  <c r="S252" i="1"/>
  <c r="S253" i="1" a="1"/>
  <c r="S253" i="1" s="1"/>
  <c r="S254" i="1" a="1"/>
  <c r="S254" i="1" s="1"/>
  <c r="S255" i="1" a="1"/>
  <c r="S255" i="1" s="1"/>
  <c r="S256" i="1" a="1"/>
  <c r="S256" i="1"/>
  <c r="S257" i="1" a="1"/>
  <c r="S257" i="1" s="1"/>
  <c r="S258" i="1" a="1"/>
  <c r="S258" i="1" s="1"/>
  <c r="S259" i="1" a="1"/>
  <c r="S259" i="1" s="1"/>
  <c r="S260" i="1" a="1"/>
  <c r="S260" i="1"/>
  <c r="S261" i="1" a="1"/>
  <c r="S261" i="1" s="1"/>
  <c r="S262" i="1" a="1"/>
  <c r="S262" i="1" s="1"/>
  <c r="S263" i="1" a="1"/>
  <c r="S263" i="1" s="1"/>
  <c r="S264" i="1" a="1"/>
  <c r="S264" i="1"/>
  <c r="S265" i="1" a="1"/>
  <c r="S265" i="1" s="1"/>
  <c r="S266" i="1" a="1"/>
  <c r="S266" i="1" s="1"/>
  <c r="S267" i="1" a="1"/>
  <c r="S267" i="1" s="1"/>
  <c r="S268" i="1" a="1"/>
  <c r="S268" i="1"/>
  <c r="S269" i="1" a="1"/>
  <c r="S269" i="1" s="1"/>
  <c r="S270" i="1" a="1"/>
  <c r="S270" i="1" s="1"/>
  <c r="S271" i="1" a="1"/>
  <c r="S271" i="1" s="1"/>
  <c r="S272" i="1" a="1"/>
  <c r="S272" i="1"/>
  <c r="S273" i="1" a="1"/>
  <c r="S273" i="1" s="1"/>
  <c r="S274" i="1" a="1"/>
  <c r="S274" i="1" s="1"/>
  <c r="S275" i="1" a="1"/>
  <c r="S275" i="1" s="1"/>
  <c r="S276" i="1" a="1"/>
  <c r="S276" i="1"/>
  <c r="S277" i="1" a="1"/>
  <c r="S277" i="1" s="1"/>
  <c r="S278" i="1" a="1"/>
  <c r="S278" i="1" s="1"/>
  <c r="S279" i="1" a="1"/>
  <c r="S279" i="1" s="1"/>
  <c r="S280" i="1" a="1"/>
  <c r="S280" i="1"/>
  <c r="S281" i="1" a="1"/>
  <c r="S281" i="1" s="1"/>
  <c r="S282" i="1" a="1"/>
  <c r="S282" i="1" s="1"/>
  <c r="S283" i="1" a="1"/>
  <c r="S283" i="1" s="1"/>
  <c r="S284" i="1" a="1"/>
  <c r="S284" i="1"/>
  <c r="S285" i="1" a="1"/>
  <c r="S285" i="1" s="1"/>
  <c r="S286" i="1" a="1"/>
  <c r="S286" i="1" s="1"/>
  <c r="S287" i="1" a="1"/>
  <c r="S287" i="1" s="1"/>
  <c r="S288" i="1" a="1"/>
  <c r="S288" i="1"/>
  <c r="S289" i="1" a="1"/>
  <c r="S289" i="1" s="1"/>
  <c r="S290" i="1" a="1"/>
  <c r="S290" i="1" s="1"/>
  <c r="S291" i="1" a="1"/>
  <c r="S291" i="1" s="1"/>
  <c r="S292" i="1" a="1"/>
  <c r="S292" i="1"/>
  <c r="S293" i="1" a="1"/>
  <c r="S293" i="1" s="1"/>
  <c r="S294" i="1" a="1"/>
  <c r="S294" i="1" s="1"/>
  <c r="S295" i="1" a="1"/>
  <c r="S295" i="1" s="1"/>
  <c r="S296" i="1" a="1"/>
  <c r="S296" i="1"/>
  <c r="S297" i="1" a="1"/>
  <c r="S297" i="1" s="1"/>
  <c r="S298" i="1" a="1"/>
  <c r="S298" i="1" s="1"/>
  <c r="S299" i="1" a="1"/>
  <c r="S299" i="1" s="1"/>
  <c r="S300" i="1" a="1"/>
  <c r="S300" i="1"/>
  <c r="S301" i="1" a="1"/>
  <c r="S301" i="1" s="1"/>
  <c r="S302" i="1" a="1"/>
  <c r="S302" i="1" s="1"/>
  <c r="S303" i="1" a="1"/>
  <c r="S303" i="1" s="1"/>
  <c r="S304" i="1" a="1"/>
  <c r="S304" i="1"/>
  <c r="S305" i="1" a="1"/>
  <c r="S305" i="1" s="1"/>
  <c r="S306" i="1" a="1"/>
  <c r="S306" i="1" s="1"/>
  <c r="S307" i="1" a="1"/>
  <c r="S307" i="1" s="1"/>
  <c r="S308" i="1" a="1"/>
  <c r="S308" i="1"/>
  <c r="S309" i="1" a="1"/>
  <c r="S309" i="1" s="1"/>
  <c r="S310" i="1" a="1"/>
  <c r="S310" i="1" s="1"/>
  <c r="S311" i="1" a="1"/>
  <c r="S311" i="1" s="1"/>
  <c r="S312" i="1" a="1"/>
  <c r="S312" i="1"/>
  <c r="S313" i="1" a="1"/>
  <c r="S313" i="1" s="1"/>
  <c r="S314" i="1" a="1"/>
  <c r="S314" i="1" s="1"/>
  <c r="S315" i="1" a="1"/>
  <c r="S315" i="1" s="1"/>
  <c r="S316" i="1" a="1"/>
  <c r="S316" i="1"/>
  <c r="S317" i="1" a="1"/>
  <c r="S317" i="1" s="1"/>
  <c r="S318" i="1" a="1"/>
  <c r="S318" i="1" s="1"/>
  <c r="S319" i="1" a="1"/>
  <c r="S319" i="1" s="1"/>
  <c r="S320" i="1" a="1"/>
  <c r="S320" i="1"/>
  <c r="S321" i="1" a="1"/>
  <c r="S321" i="1" s="1"/>
  <c r="S322" i="1" a="1"/>
  <c r="S322" i="1" s="1"/>
  <c r="S323" i="1" a="1"/>
  <c r="S323" i="1" s="1"/>
  <c r="S324" i="1" a="1"/>
  <c r="S324" i="1"/>
  <c r="S325" i="1" a="1"/>
  <c r="S325" i="1" s="1"/>
  <c r="S326" i="1" a="1"/>
  <c r="S326" i="1" s="1"/>
  <c r="S327" i="1" a="1"/>
  <c r="S327" i="1" s="1"/>
  <c r="S328" i="1" a="1"/>
  <c r="S328" i="1"/>
  <c r="S329" i="1" a="1"/>
  <c r="S329" i="1" s="1"/>
  <c r="S330" i="1" a="1"/>
  <c r="S330" i="1" s="1"/>
  <c r="S331" i="1" a="1"/>
  <c r="S331" i="1" s="1"/>
  <c r="S332" i="1" a="1"/>
  <c r="S332" i="1"/>
  <c r="S333" i="1" a="1"/>
  <c r="S333" i="1" s="1"/>
  <c r="S334" i="1" a="1"/>
  <c r="S334" i="1" s="1"/>
  <c r="S335" i="1" a="1"/>
  <c r="S335" i="1" s="1"/>
  <c r="S336" i="1" a="1"/>
  <c r="S336" i="1"/>
  <c r="S337" i="1" a="1"/>
  <c r="S337" i="1" s="1"/>
  <c r="S338" i="1" a="1"/>
  <c r="S338" i="1" s="1"/>
  <c r="S339" i="1" a="1"/>
  <c r="S339" i="1" s="1"/>
  <c r="S340" i="1" a="1"/>
  <c r="S340" i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/>
  <c r="S424" i="1" a="1"/>
  <c r="S424" i="1" s="1"/>
  <c r="S425" i="1" a="1"/>
  <c r="S425" i="1" s="1"/>
  <c r="S426" i="1" a="1"/>
  <c r="S426" i="1" s="1"/>
  <c r="S427" i="1" a="1"/>
  <c r="S427" i="1"/>
  <c r="S428" i="1" a="1"/>
  <c r="S428" i="1" s="1"/>
  <c r="S429" i="1" a="1"/>
  <c r="S429" i="1" s="1"/>
  <c r="S430" i="1" a="1"/>
  <c r="S430" i="1" s="1"/>
  <c r="S431" i="1" a="1"/>
  <c r="S431" i="1"/>
  <c r="S432" i="1" a="1"/>
  <c r="S432" i="1" s="1"/>
  <c r="S433" i="1" a="1"/>
  <c r="S433" i="1" s="1"/>
  <c r="S434" i="1" a="1"/>
  <c r="S434" i="1" s="1"/>
  <c r="S435" i="1" a="1"/>
  <c r="S435" i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 s="1"/>
  <c r="S449" i="1" a="1"/>
  <c r="S449" i="1" s="1"/>
  <c r="S450" i="1" a="1"/>
  <c r="S450" i="1" s="1"/>
  <c r="S451" i="1" a="1"/>
  <c r="S451" i="1"/>
  <c r="S452" i="1" a="1"/>
  <c r="S452" i="1" s="1"/>
  <c r="S453" i="1" a="1"/>
  <c r="S453" i="1" s="1"/>
  <c r="S454" i="1" a="1"/>
  <c r="S454" i="1" s="1"/>
  <c r="S455" i="1" a="1"/>
  <c r="S455" i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/>
  <c r="S468" i="1" a="1"/>
  <c r="S468" i="1" s="1"/>
  <c r="S469" i="1" a="1"/>
  <c r="S469" i="1" s="1"/>
  <c r="S470" i="1" a="1"/>
  <c r="S470" i="1" s="1"/>
  <c r="S471" i="1" a="1"/>
  <c r="S471" i="1"/>
  <c r="S472" i="1" a="1"/>
  <c r="S472" i="1" s="1"/>
  <c r="S473" i="1" a="1"/>
  <c r="S473" i="1" s="1"/>
  <c r="S474" i="1" a="1"/>
  <c r="S474" i="1" s="1"/>
  <c r="S475" i="1" a="1"/>
  <c r="S475" i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/>
  <c r="S484" i="1" a="1"/>
  <c r="S484" i="1" s="1"/>
  <c r="S485" i="1" a="1"/>
  <c r="S485" i="1" s="1"/>
  <c r="S486" i="1" a="1"/>
  <c r="S486" i="1" s="1"/>
  <c r="S487" i="1" a="1"/>
  <c r="S487" i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/>
  <c r="S568" i="1" a="1"/>
  <c r="S568" i="1" s="1"/>
  <c r="S569" i="1" a="1"/>
  <c r="S569" i="1" s="1"/>
  <c r="S570" i="1" a="1"/>
  <c r="S570" i="1" s="1"/>
  <c r="S571" i="1" a="1"/>
  <c r="S571" i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/>
  <c r="S580" i="1" a="1"/>
  <c r="S580" i="1" s="1"/>
  <c r="S581" i="1" a="1"/>
  <c r="S581" i="1" s="1"/>
  <c r="S582" i="1" a="1"/>
  <c r="S582" i="1" s="1"/>
  <c r="S583" i="1" a="1"/>
  <c r="S583" i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/>
  <c r="S596" i="1" a="1"/>
  <c r="S596" i="1" s="1"/>
  <c r="S597" i="1" a="1"/>
  <c r="S597" i="1" s="1"/>
  <c r="S598" i="1" a="1"/>
  <c r="S598" i="1" s="1"/>
  <c r="S599" i="1" a="1"/>
  <c r="S599" i="1"/>
  <c r="S600" i="1" a="1"/>
  <c r="S600" i="1" s="1"/>
  <c r="S601" i="1" a="1"/>
  <c r="S601" i="1" s="1"/>
  <c r="S602" i="1" a="1"/>
  <c r="S602" i="1" s="1"/>
  <c r="S603" i="1" a="1"/>
  <c r="S603" i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/>
  <c r="S612" i="1" a="1"/>
  <c r="S612" i="1" s="1"/>
  <c r="S613" i="1" a="1"/>
  <c r="S613" i="1" s="1"/>
  <c r="S614" i="1" a="1"/>
  <c r="S614" i="1" s="1"/>
  <c r="S615" i="1" a="1"/>
  <c r="S615" i="1"/>
  <c r="S616" i="1" a="1"/>
  <c r="S616" i="1" s="1"/>
  <c r="S617" i="1" a="1"/>
  <c r="S617" i="1" s="1"/>
  <c r="S618" i="1" a="1"/>
  <c r="S618" i="1" s="1"/>
  <c r="S619" i="1" a="1"/>
  <c r="S619" i="1"/>
  <c r="S620" i="1" a="1"/>
  <c r="S620" i="1"/>
  <c r="S621" i="1" a="1"/>
  <c r="S621" i="1"/>
  <c r="S622" i="1" a="1"/>
  <c r="S622" i="1" s="1"/>
  <c r="S623" i="1" a="1"/>
  <c r="S623" i="1" s="1"/>
  <c r="S624" i="1" a="1"/>
  <c r="S624" i="1"/>
  <c r="S625" i="1" a="1"/>
  <c r="S625" i="1"/>
  <c r="S626" i="1" a="1"/>
  <c r="S626" i="1" s="1"/>
  <c r="S627" i="1" a="1"/>
  <c r="S627" i="1" s="1"/>
  <c r="S628" i="1" a="1"/>
  <c r="S628" i="1"/>
  <c r="S629" i="1" a="1"/>
  <c r="S629" i="1"/>
  <c r="S630" i="1" a="1"/>
  <c r="S630" i="1" s="1"/>
  <c r="S631" i="1" a="1"/>
  <c r="S631" i="1" s="1"/>
  <c r="S632" i="1" a="1"/>
  <c r="S632" i="1"/>
  <c r="S633" i="1" a="1"/>
  <c r="S633" i="1"/>
  <c r="S634" i="1" a="1"/>
  <c r="S634" i="1" s="1"/>
  <c r="S635" i="1" a="1"/>
  <c r="S635" i="1" s="1"/>
  <c r="S636" i="1" a="1"/>
  <c r="S636" i="1"/>
  <c r="S637" i="1" a="1"/>
  <c r="S637" i="1"/>
  <c r="S638" i="1" a="1"/>
  <c r="S638" i="1" s="1"/>
  <c r="S639" i="1" a="1"/>
  <c r="S639" i="1" s="1"/>
  <c r="S640" i="1" a="1"/>
  <c r="S640" i="1"/>
  <c r="S641" i="1" a="1"/>
  <c r="S641" i="1" s="1"/>
  <c r="S642" i="1" a="1"/>
  <c r="S642" i="1" s="1"/>
  <c r="S643" i="1" a="1"/>
  <c r="S643" i="1" s="1"/>
  <c r="S644" i="1" a="1"/>
  <c r="S644" i="1"/>
  <c r="S645" i="1" a="1"/>
  <c r="S645" i="1" s="1"/>
  <c r="S646" i="1" a="1"/>
  <c r="S646" i="1" s="1"/>
  <c r="S647" i="1" a="1"/>
  <c r="S647" i="1" s="1"/>
  <c r="S648" i="1" a="1"/>
  <c r="S648" i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 s="1"/>
  <c r="S663" i="1" a="1"/>
  <c r="S663" i="1" s="1"/>
  <c r="S664" i="1" a="1"/>
  <c r="S664" i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/>
  <c r="S673" i="1" a="1"/>
  <c r="S673" i="1" s="1"/>
  <c r="S674" i="1" a="1"/>
  <c r="S674" i="1" s="1"/>
  <c r="S675" i="1" a="1"/>
  <c r="S675" i="1" s="1"/>
  <c r="S676" i="1" a="1"/>
  <c r="S676" i="1"/>
  <c r="S677" i="1" a="1"/>
  <c r="S677" i="1" s="1"/>
  <c r="S678" i="1" a="1"/>
  <c r="S678" i="1" s="1"/>
  <c r="S679" i="1" a="1"/>
  <c r="S679" i="1" s="1"/>
  <c r="S680" i="1" a="1"/>
  <c r="S680" i="1"/>
  <c r="S681" i="1" a="1"/>
  <c r="S681" i="1" s="1"/>
  <c r="S682" i="1" a="1"/>
  <c r="S682" i="1" s="1"/>
  <c r="S683" i="1" a="1"/>
  <c r="S683" i="1" s="1"/>
  <c r="S684" i="1" a="1"/>
  <c r="S684" i="1"/>
  <c r="S685" i="1" a="1"/>
  <c r="S685" i="1" s="1"/>
  <c r="S686" i="1" a="1"/>
  <c r="S686" i="1" s="1"/>
  <c r="S687" i="1" a="1"/>
  <c r="S687" i="1" s="1"/>
  <c r="S688" i="1" a="1"/>
  <c r="S688" i="1"/>
  <c r="S689" i="1" a="1"/>
  <c r="S689" i="1" s="1"/>
  <c r="S690" i="1" a="1"/>
  <c r="S690" i="1" s="1"/>
  <c r="S691" i="1" a="1"/>
  <c r="S691" i="1" s="1"/>
  <c r="S692" i="1" a="1"/>
  <c r="S692" i="1"/>
  <c r="S693" i="1" a="1"/>
  <c r="S693" i="1" s="1"/>
  <c r="S694" i="1" a="1"/>
  <c r="S694" i="1" s="1"/>
  <c r="S695" i="1" a="1"/>
  <c r="S695" i="1" s="1"/>
  <c r="S696" i="1" a="1"/>
  <c r="S696" i="1"/>
  <c r="S697" i="1" a="1"/>
  <c r="S697" i="1" s="1"/>
  <c r="S698" i="1" a="1"/>
  <c r="S698" i="1" s="1"/>
  <c r="S699" i="1" a="1"/>
  <c r="S699" i="1" s="1"/>
  <c r="S700" i="1" a="1"/>
  <c r="S700" i="1"/>
  <c r="S701" i="1" a="1"/>
  <c r="S701" i="1" s="1"/>
  <c r="S702" i="1" a="1"/>
  <c r="S702" i="1" s="1"/>
  <c r="S703" i="1" a="1"/>
  <c r="S703" i="1" s="1"/>
  <c r="S704" i="1" a="1"/>
  <c r="S704" i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/>
  <c r="S713" i="1" a="1"/>
  <c r="S713" i="1" s="1"/>
  <c r="S714" i="1" a="1"/>
  <c r="S714" i="1" s="1"/>
  <c r="S715" i="1" a="1"/>
  <c r="S715" i="1" s="1"/>
  <c r="S716" i="1" a="1"/>
  <c r="S716" i="1"/>
  <c r="S717" i="1" a="1"/>
  <c r="S717" i="1" s="1"/>
  <c r="S718" i="1" a="1"/>
  <c r="S718" i="1" s="1"/>
  <c r="S719" i="1" a="1"/>
  <c r="S719" i="1" s="1"/>
  <c r="S720" i="1" a="1"/>
  <c r="S720" i="1"/>
  <c r="S721" i="1" a="1"/>
  <c r="S721" i="1" s="1"/>
  <c r="S722" i="1" a="1"/>
  <c r="S722" i="1" s="1"/>
  <c r="S723" i="1" a="1"/>
  <c r="S723" i="1" s="1"/>
  <c r="S724" i="1" a="1"/>
  <c r="S724" i="1"/>
  <c r="S725" i="1" a="1"/>
  <c r="S725" i="1" s="1"/>
  <c r="S726" i="1" a="1"/>
  <c r="S726" i="1" s="1"/>
  <c r="S727" i="1" a="1"/>
  <c r="S727" i="1" s="1"/>
  <c r="S728" i="1" a="1"/>
  <c r="S728" i="1"/>
  <c r="S729" i="1" a="1"/>
  <c r="S729" i="1" s="1"/>
  <c r="S730" i="1" a="1"/>
  <c r="S730" i="1" s="1"/>
  <c r="S731" i="1" a="1"/>
  <c r="S731" i="1" s="1"/>
  <c r="S732" i="1" a="1"/>
  <c r="S732" i="1"/>
  <c r="S733" i="1" a="1"/>
  <c r="S733" i="1" s="1"/>
  <c r="S734" i="1" a="1"/>
  <c r="S734" i="1" s="1"/>
  <c r="S735" i="1" a="1"/>
  <c r="S735" i="1" s="1"/>
  <c r="S736" i="1" a="1"/>
  <c r="S736" i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/>
  <c r="S749" i="1" a="1"/>
  <c r="S749" i="1" s="1"/>
  <c r="S750" i="1" a="1"/>
  <c r="S750" i="1" s="1"/>
  <c r="S751" i="1" a="1"/>
  <c r="S751" i="1" s="1"/>
  <c r="S752" i="1" a="1"/>
  <c r="S752" i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/>
  <c r="S761" i="1" a="1"/>
  <c r="S761" i="1" s="1"/>
  <c r="S762" i="1" a="1"/>
  <c r="S762" i="1" s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/>
  <c r="S769" i="1" a="1"/>
  <c r="S769" i="1" s="1"/>
  <c r="S770" i="1" a="1"/>
  <c r="S770" i="1" s="1"/>
  <c r="S771" i="1" a="1"/>
  <c r="S771" i="1" s="1"/>
  <c r="S772" i="1" a="1"/>
  <c r="S772" i="1"/>
  <c r="S773" i="1" a="1"/>
  <c r="S773" i="1" s="1"/>
  <c r="S774" i="1" a="1"/>
  <c r="S774" i="1" s="1"/>
  <c r="S775" i="1" a="1"/>
  <c r="S775" i="1" s="1"/>
  <c r="S776" i="1" a="1"/>
  <c r="S776" i="1"/>
  <c r="S777" i="1" a="1"/>
  <c r="S777" i="1" s="1"/>
  <c r="S778" i="1" a="1"/>
  <c r="S778" i="1" s="1"/>
  <c r="S779" i="1" a="1"/>
  <c r="S779" i="1" s="1"/>
  <c r="S780" i="1" a="1"/>
  <c r="S780" i="1"/>
  <c r="S781" i="1" a="1"/>
  <c r="S781" i="1" s="1"/>
  <c r="S782" i="1" a="1"/>
  <c r="S782" i="1" s="1"/>
  <c r="S783" i="1" a="1"/>
  <c r="S783" i="1" s="1"/>
  <c r="S784" i="1" a="1"/>
  <c r="S784" i="1"/>
  <c r="S785" i="1" a="1"/>
  <c r="S785" i="1" s="1"/>
  <c r="S786" i="1" a="1"/>
  <c r="S786" i="1" s="1"/>
  <c r="S787" i="1" a="1"/>
  <c r="S787" i="1" s="1"/>
  <c r="S788" i="1" a="1"/>
  <c r="S788" i="1"/>
  <c r="S789" i="1" a="1"/>
  <c r="S789" i="1" s="1"/>
  <c r="S790" i="1" a="1"/>
  <c r="S790" i="1" s="1"/>
  <c r="S791" i="1" a="1"/>
  <c r="S791" i="1" s="1"/>
  <c r="S792" i="1" a="1"/>
  <c r="S792" i="1"/>
  <c r="S793" i="1" a="1"/>
  <c r="S793" i="1" s="1"/>
  <c r="S794" i="1" a="1"/>
  <c r="S794" i="1" s="1"/>
  <c r="S795" i="1" a="1"/>
  <c r="S795" i="1" s="1"/>
  <c r="S796" i="1" a="1"/>
  <c r="S796" i="1"/>
  <c r="S797" i="1" a="1"/>
  <c r="S797" i="1" s="1"/>
  <c r="S798" i="1" a="1"/>
  <c r="S798" i="1" s="1"/>
  <c r="S799" i="1" a="1"/>
  <c r="S799" i="1" s="1"/>
  <c r="S800" i="1" a="1"/>
  <c r="S800" i="1"/>
  <c r="S801" i="1" a="1"/>
  <c r="S801" i="1" s="1"/>
  <c r="S802" i="1" a="1"/>
  <c r="S802" i="1" s="1"/>
  <c r="S803" i="1" a="1"/>
  <c r="S803" i="1" s="1"/>
  <c r="S804" i="1" a="1"/>
  <c r="S804" i="1"/>
  <c r="S805" i="1" a="1"/>
  <c r="S805" i="1" s="1"/>
  <c r="S806" i="1" a="1"/>
  <c r="S806" i="1" s="1"/>
  <c r="S807" i="1" a="1"/>
  <c r="S807" i="1" s="1"/>
  <c r="S808" i="1" a="1"/>
  <c r="S808" i="1"/>
  <c r="S809" i="1" a="1"/>
  <c r="S809" i="1" s="1"/>
  <c r="S810" i="1" a="1"/>
  <c r="S810" i="1" s="1"/>
  <c r="S811" i="1" a="1"/>
  <c r="S811" i="1" s="1"/>
  <c r="S812" i="1" a="1"/>
  <c r="S812" i="1"/>
  <c r="S813" i="1" a="1"/>
  <c r="S813" i="1" s="1"/>
  <c r="S814" i="1" a="1"/>
  <c r="S814" i="1" s="1"/>
  <c r="S815" i="1" a="1"/>
  <c r="S815" i="1" s="1"/>
  <c r="S816" i="1" a="1"/>
  <c r="S816" i="1"/>
  <c r="S817" i="1" a="1"/>
  <c r="S817" i="1" s="1"/>
  <c r="S818" i="1" a="1"/>
  <c r="S818" i="1" s="1"/>
  <c r="S819" i="1" a="1"/>
  <c r="S819" i="1" s="1"/>
  <c r="S820" i="1" a="1"/>
  <c r="S820" i="1"/>
  <c r="S821" i="1" a="1"/>
  <c r="S821" i="1" s="1"/>
  <c r="S822" i="1" a="1"/>
  <c r="S822" i="1" s="1"/>
  <c r="S823" i="1" a="1"/>
  <c r="S823" i="1" s="1"/>
  <c r="S824" i="1" a="1"/>
  <c r="S824" i="1"/>
  <c r="S825" i="1" a="1"/>
  <c r="S825" i="1" s="1"/>
  <c r="S826" i="1" a="1"/>
  <c r="S826" i="1" s="1"/>
  <c r="S827" i="1" a="1"/>
  <c r="S827" i="1" s="1"/>
  <c r="S828" i="1" a="1"/>
  <c r="S828" i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/>
  <c r="S837" i="1" a="1"/>
  <c r="S837" i="1" s="1"/>
  <c r="S838" i="1" a="1"/>
  <c r="S838" i="1" s="1"/>
  <c r="S839" i="1" a="1"/>
  <c r="S839" i="1" s="1"/>
  <c r="S840" i="1" a="1"/>
  <c r="S840" i="1"/>
  <c r="S841" i="1" a="1"/>
  <c r="S841" i="1" s="1"/>
  <c r="S842" i="1" a="1"/>
  <c r="S842" i="1" s="1"/>
  <c r="S843" i="1" a="1"/>
  <c r="S843" i="1" s="1"/>
  <c r="S844" i="1" a="1"/>
  <c r="S844" i="1"/>
  <c r="S845" i="1" a="1"/>
  <c r="S845" i="1" s="1"/>
  <c r="S846" i="1" a="1"/>
  <c r="S846" i="1" s="1"/>
  <c r="S847" i="1" a="1"/>
  <c r="S847" i="1" s="1"/>
  <c r="S848" i="1" a="1"/>
  <c r="S848" i="1"/>
  <c r="S849" i="1" a="1"/>
  <c r="S849" i="1" s="1"/>
  <c r="S850" i="1" a="1"/>
  <c r="S850" i="1" s="1"/>
  <c r="S851" i="1" a="1"/>
  <c r="S851" i="1" s="1"/>
  <c r="S852" i="1" a="1"/>
  <c r="S852" i="1"/>
  <c r="S853" i="1" a="1"/>
  <c r="S853" i="1" s="1"/>
  <c r="S854" i="1" a="1"/>
  <c r="S854" i="1" s="1"/>
  <c r="S855" i="1" a="1"/>
  <c r="S855" i="1" s="1"/>
  <c r="S856" i="1" a="1"/>
  <c r="S856" i="1"/>
  <c r="S857" i="1" a="1"/>
  <c r="S857" i="1" s="1"/>
  <c r="S858" i="1" a="1"/>
  <c r="S858" i="1" s="1"/>
  <c r="S859" i="1" a="1"/>
  <c r="S859" i="1" s="1"/>
  <c r="S860" i="1" a="1"/>
  <c r="S860" i="1"/>
  <c r="S861" i="1" a="1"/>
  <c r="S861" i="1" s="1"/>
  <c r="S862" i="1" a="1"/>
  <c r="S862" i="1" s="1"/>
  <c r="S863" i="1" a="1"/>
  <c r="S863" i="1" s="1"/>
  <c r="S864" i="1" a="1"/>
  <c r="S864" i="1"/>
  <c r="S865" i="1" a="1"/>
  <c r="S865" i="1" s="1"/>
  <c r="S866" i="1" a="1"/>
  <c r="S866" i="1" s="1"/>
  <c r="S867" i="1" a="1"/>
  <c r="S867" i="1" s="1"/>
  <c r="S868" i="1" a="1"/>
  <c r="S868" i="1"/>
  <c r="S869" i="1" a="1"/>
  <c r="S869" i="1" s="1"/>
  <c r="S870" i="1" a="1"/>
  <c r="S870" i="1" s="1"/>
  <c r="S871" i="1" a="1"/>
  <c r="S871" i="1" s="1"/>
  <c r="S872" i="1" a="1"/>
  <c r="S872" i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/>
  <c r="S881" i="1" a="1"/>
  <c r="S881" i="1" s="1"/>
  <c r="S882" i="1" a="1"/>
  <c r="S882" i="1" s="1"/>
  <c r="S883" i="1" a="1"/>
  <c r="S883" i="1" s="1"/>
  <c r="S884" i="1" a="1"/>
  <c r="S884" i="1"/>
  <c r="S885" i="1" a="1"/>
  <c r="S885" i="1" s="1"/>
  <c r="S886" i="1" a="1"/>
  <c r="S886" i="1" s="1"/>
  <c r="S887" i="1" a="1"/>
  <c r="S887" i="1" s="1"/>
  <c r="S888" i="1" a="1"/>
  <c r="S888" i="1"/>
  <c r="S889" i="1" a="1"/>
  <c r="S889" i="1" s="1"/>
  <c r="S890" i="1" a="1"/>
  <c r="S890" i="1" s="1"/>
  <c r="S891" i="1" a="1"/>
  <c r="S891" i="1" s="1"/>
  <c r="S892" i="1" a="1"/>
  <c r="S892" i="1"/>
  <c r="S893" i="1" a="1"/>
  <c r="S893" i="1" s="1"/>
  <c r="S894" i="1" a="1"/>
  <c r="S894" i="1" s="1"/>
  <c r="S895" i="1" a="1"/>
  <c r="S895" i="1" s="1"/>
  <c r="S896" i="1" a="1"/>
  <c r="S896" i="1"/>
  <c r="S897" i="1" a="1"/>
  <c r="S897" i="1" s="1"/>
  <c r="S898" i="1" a="1"/>
  <c r="S898" i="1" s="1"/>
  <c r="S899" i="1" a="1"/>
  <c r="S899" i="1" s="1"/>
  <c r="S900" i="1" a="1"/>
  <c r="S900" i="1"/>
  <c r="S901" i="1" a="1"/>
  <c r="S901" i="1" s="1"/>
  <c r="S902" i="1" a="1"/>
  <c r="S902" i="1" s="1"/>
  <c r="S903" i="1" a="1"/>
  <c r="S903" i="1" s="1"/>
  <c r="S904" i="1" a="1"/>
  <c r="S904" i="1"/>
  <c r="S905" i="1" a="1"/>
  <c r="S905" i="1" s="1"/>
  <c r="S906" i="1" a="1"/>
  <c r="S906" i="1" s="1"/>
  <c r="S907" i="1" a="1"/>
  <c r="S907" i="1" s="1"/>
  <c r="S908" i="1" a="1"/>
  <c r="S908" i="1"/>
  <c r="S909" i="1" a="1"/>
  <c r="S909" i="1" s="1"/>
  <c r="S910" i="1" a="1"/>
  <c r="S910" i="1" s="1"/>
  <c r="S911" i="1" a="1"/>
  <c r="S911" i="1" s="1"/>
  <c r="S912" i="1" a="1"/>
  <c r="S912" i="1"/>
  <c r="S913" i="1" a="1"/>
  <c r="S913" i="1" s="1"/>
  <c r="S914" i="1" a="1"/>
  <c r="S914" i="1" s="1"/>
  <c r="S915" i="1" a="1"/>
  <c r="S915" i="1" s="1"/>
  <c r="S916" i="1" a="1"/>
  <c r="S916" i="1"/>
  <c r="S917" i="1" a="1"/>
  <c r="S917" i="1" s="1"/>
  <c r="S918" i="1" a="1"/>
  <c r="S918" i="1" s="1"/>
  <c r="S919" i="1" a="1"/>
  <c r="S919" i="1" s="1"/>
  <c r="S920" i="1" a="1"/>
  <c r="S920" i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/>
  <c r="S929" i="1" a="1"/>
  <c r="S929" i="1" s="1"/>
  <c r="S930" i="1" a="1"/>
  <c r="S930" i="1" s="1"/>
  <c r="S931" i="1" a="1"/>
  <c r="S931" i="1" s="1"/>
  <c r="S932" i="1" a="1"/>
  <c r="S932" i="1"/>
  <c r="S933" i="1" a="1"/>
  <c r="S933" i="1" s="1"/>
  <c r="S934" i="1" a="1"/>
  <c r="S934" i="1" s="1"/>
  <c r="S935" i="1" a="1"/>
  <c r="S935" i="1" s="1"/>
  <c r="S936" i="1" a="1"/>
  <c r="S936" i="1"/>
  <c r="S937" i="1" a="1"/>
  <c r="S937" i="1" s="1"/>
  <c r="S938" i="1" a="1"/>
  <c r="S938" i="1" s="1"/>
  <c r="S939" i="1" a="1"/>
  <c r="S939" i="1" s="1"/>
  <c r="S940" i="1" a="1"/>
  <c r="S940" i="1"/>
  <c r="S941" i="1" a="1"/>
  <c r="S941" i="1" s="1"/>
  <c r="S942" i="1" a="1"/>
  <c r="S942" i="1" s="1"/>
  <c r="S943" i="1" a="1"/>
  <c r="S943" i="1" s="1"/>
  <c r="S944" i="1" a="1"/>
  <c r="S944" i="1"/>
  <c r="S945" i="1" a="1"/>
  <c r="S945" i="1" s="1"/>
  <c r="S946" i="1" a="1"/>
  <c r="S946" i="1" s="1"/>
  <c r="S947" i="1" a="1"/>
  <c r="S947" i="1" s="1"/>
  <c r="S948" i="1" a="1"/>
  <c r="S948" i="1"/>
  <c r="S949" i="1" a="1"/>
  <c r="S949" i="1" s="1"/>
  <c r="S950" i="1" a="1"/>
  <c r="S950" i="1" s="1"/>
  <c r="S951" i="1" a="1"/>
  <c r="S951" i="1" s="1"/>
  <c r="S952" i="1" a="1"/>
  <c r="S952" i="1"/>
  <c r="S953" i="1" a="1"/>
  <c r="S953" i="1" s="1"/>
  <c r="S954" i="1" a="1"/>
  <c r="S954" i="1" s="1"/>
  <c r="S955" i="1" a="1"/>
  <c r="S955" i="1" s="1"/>
  <c r="S956" i="1" a="1"/>
  <c r="S956" i="1"/>
  <c r="S957" i="1" a="1"/>
  <c r="S957" i="1" s="1"/>
  <c r="S958" i="1" a="1"/>
  <c r="S958" i="1" s="1"/>
  <c r="S959" i="1" a="1"/>
  <c r="S959" i="1" s="1"/>
  <c r="S960" i="1" a="1"/>
  <c r="S960" i="1"/>
  <c r="S961" i="1" a="1"/>
  <c r="S961" i="1" s="1"/>
  <c r="S962" i="1" a="1"/>
  <c r="S962" i="1" s="1"/>
  <c r="S963" i="1" a="1"/>
  <c r="S963" i="1" s="1"/>
  <c r="S964" i="1" a="1"/>
  <c r="S964" i="1"/>
  <c r="S965" i="1" a="1"/>
  <c r="S965" i="1" s="1"/>
  <c r="S966" i="1" a="1"/>
  <c r="S966" i="1" s="1"/>
  <c r="S967" i="1" a="1"/>
  <c r="S967" i="1" s="1"/>
  <c r="S968" i="1" a="1"/>
  <c r="S968" i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/>
  <c r="S977" i="1" a="1"/>
  <c r="S977" i="1" s="1"/>
  <c r="S978" i="1" a="1"/>
  <c r="S978" i="1" s="1"/>
  <c r="S979" i="1" a="1"/>
  <c r="S979" i="1" s="1"/>
  <c r="S980" i="1" a="1"/>
  <c r="S980" i="1"/>
  <c r="S981" i="1" a="1"/>
  <c r="S981" i="1" s="1"/>
  <c r="S982" i="1" a="1"/>
  <c r="S982" i="1" s="1"/>
  <c r="S983" i="1" a="1"/>
  <c r="S983" i="1" s="1"/>
  <c r="S984" i="1" a="1"/>
  <c r="S984" i="1"/>
  <c r="S985" i="1" a="1"/>
  <c r="S985" i="1" s="1"/>
  <c r="S986" i="1" a="1"/>
  <c r="S986" i="1" s="1"/>
  <c r="S987" i="1" a="1"/>
  <c r="S987" i="1" s="1"/>
  <c r="S988" i="1" a="1"/>
  <c r="S988" i="1"/>
  <c r="S989" i="1" a="1"/>
  <c r="S989" i="1" s="1"/>
  <c r="S990" i="1" a="1"/>
  <c r="S990" i="1" s="1"/>
  <c r="S991" i="1" a="1"/>
  <c r="S991" i="1" s="1"/>
  <c r="S992" i="1" a="1"/>
  <c r="S992" i="1"/>
  <c r="S993" i="1" a="1"/>
  <c r="S993" i="1" s="1"/>
  <c r="S994" i="1" a="1"/>
  <c r="S994" i="1" s="1"/>
  <c r="S995" i="1" a="1"/>
  <c r="S995" i="1" s="1"/>
  <c r="S996" i="1" a="1"/>
  <c r="S996" i="1"/>
  <c r="S997" i="1" a="1"/>
  <c r="S997" i="1" s="1"/>
  <c r="S998" i="1" a="1"/>
  <c r="S998" i="1" s="1"/>
  <c r="S999" i="1" a="1"/>
  <c r="S999" i="1" s="1"/>
  <c r="S1000" i="1" a="1"/>
  <c r="S1000" i="1"/>
  <c r="S1001" i="1" a="1"/>
  <c r="S1001" i="1" s="1"/>
  <c r="S2" i="1" a="1"/>
  <c r="S2" i="1" s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2" i="1"/>
  <c r="O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9" i="5" l="1"/>
  <c r="I9" i="5" s="1"/>
  <c r="F3" i="5"/>
  <c r="I3" i="5" s="1"/>
  <c r="F6" i="5"/>
  <c r="H6" i="5" s="1"/>
  <c r="F14" i="5"/>
  <c r="I14" i="5" s="1"/>
  <c r="F8" i="5"/>
  <c r="H8" i="5" s="1"/>
  <c r="F5" i="5"/>
  <c r="F4" i="5"/>
  <c r="H4" i="5" s="1"/>
  <c r="F12" i="5"/>
  <c r="I12" i="5" s="1"/>
  <c r="F13" i="5"/>
  <c r="I13" i="5" s="1"/>
  <c r="F7" i="5"/>
  <c r="H7" i="5" s="1"/>
  <c r="F11" i="5"/>
  <c r="F10" i="5"/>
  <c r="I8" i="5"/>
  <c r="G8" i="5"/>
  <c r="H9" i="5" l="1"/>
  <c r="G9" i="5"/>
  <c r="G6" i="5"/>
  <c r="H14" i="5"/>
  <c r="G14" i="5"/>
  <c r="I6" i="5"/>
  <c r="H3" i="5"/>
  <c r="G3" i="5"/>
  <c r="G12" i="5"/>
  <c r="H12" i="5"/>
  <c r="G13" i="5"/>
  <c r="H13" i="5"/>
  <c r="G7" i="5"/>
  <c r="G5" i="5"/>
  <c r="I5" i="5"/>
  <c r="H5" i="5"/>
  <c r="I7" i="5"/>
  <c r="I4" i="5"/>
  <c r="G4" i="5"/>
  <c r="H11" i="5"/>
  <c r="I11" i="5"/>
  <c r="G11" i="5"/>
  <c r="I10" i="5"/>
  <c r="H10" i="5"/>
  <c r="G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<sst xmlns="http://schemas.openxmlformats.org/spreadsheetml/2006/main" count="7057" uniqueCount="2115">
  <si>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</si>
  <si>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</si>
  <si>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</si>
  <si>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</si>
  <si>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</si>
  <si>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</si>
  <si>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</si>
  <si>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</si>
  <si>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</si>
  <si>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</si>
  <si>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</si>
  <si>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</si>
  <si>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</si>
  <si>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</si>
  <si>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</si>
  <si>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</si>
  <si>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</si>
  <si>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</si>
  <si>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</si>
  <si>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</si>
  <si>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</si>
  <si>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</si>
  <si>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</si>
  <si>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</si>
  <si>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</si>
  <si>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</si>
  <si>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</si>
  <si>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</si>
  <si>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</si>
  <si>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</si>
  <si>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</si>
  <si>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</si>
  <si>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</si>
  <si>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</si>
  <si>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</si>
  <si>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</si>
  <si>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</si>
  <si>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</si>
  <si>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</si>
  <si>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</si>
  <si>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</si>
  <si>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</si>
  <si>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</si>
  <si>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</si>
  <si>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</si>
  <si>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</si>
  <si>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</si>
  <si>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</si>
  <si>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</si>
  <si>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</si>
  <si>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</si>
  <si>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</si>
  <si>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</si>
  <si>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</si>
  <si>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</si>
  <si>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</si>
  <si>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</si>
  <si>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</si>
  <si>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</si>
  <si>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</si>
  <si>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</si>
  <si>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</si>
  <si>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</si>
  <si>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</si>
  <si>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</si>
  <si>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</si>
  <si>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</si>
  <si>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</si>
  <si>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</si>
  <si>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</si>
  <si>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</si>
  <si>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</si>
  <si>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</si>
  <si>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</si>
  <si>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</si>
  <si>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</si>
  <si>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</si>
  <si>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</si>
  <si>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</si>
  <si>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</si>
  <si>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</si>
  <si>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</si>
  <si>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</si>
  <si>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</si>
  <si>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</si>
  <si>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</si>
  <si>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</si>
  <si>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</si>
  <si>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</si>
  <si>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</si>
  <si>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</si>
  <si>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</si>
  <si>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</si>
  <si>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</si>
  <si>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</si>
  <si>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</si>
  <si>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</si>
  <si>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</si>
  <si>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</si>
  <si>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</si>
  <si>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</si>
  <si>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</si>
  <si>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</si>
  <si>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</si>
  <si>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</si>
  <si>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</si>
  <si>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</si>
  <si>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</si>
  <si>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</si>
  <si>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</si>
  <si>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</si>
  <si>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</si>
  <si>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</si>
  <si>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</si>
  <si>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</si>
  <si>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</si>
  <si>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</si>
  <si>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</si>
  <si>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</si>
  <si>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</si>
  <si>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</si>
  <si>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</si>
  <si>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</si>
  <si>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</si>
  <si>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</si>
  <si>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</si>
  <si>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</si>
  <si>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</si>
  <si>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</si>
  <si>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</si>
  <si>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</si>
  <si>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</si>
  <si>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</si>
  <si>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</si>
  <si>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</si>
  <si>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</si>
  <si>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</si>
  <si>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</si>
  <si>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</si>
  <si>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</si>
  <si>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</si>
  <si>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</si>
  <si>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</si>
  <si>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</si>
  <si>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</si>
  <si>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</si>
  <si>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</si>
  <si>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</si>
  <si>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</si>
  <si>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</si>
  <si>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</si>
  <si>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</si>
  <si>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</si>
  <si>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</si>
  <si>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</si>
  <si>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</si>
  <si>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</si>
  <si>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</si>
  <si>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</si>
  <si>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</si>
  <si>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</si>
  <si>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</si>
  <si>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</si>
  <si>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</si>
  <si>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</si>
  <si>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</si>
  <si>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</si>
  <si>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</si>
  <si>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</si>
  <si>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</si>
  <si>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</si>
  <si>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</si>
  <si>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</si>
  <si>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</si>
  <si>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</si>
  <si>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</si>
  <si>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</si>
  <si>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</si>
  <si>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</si>
  <si>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</si>
  <si>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</si>
  <si>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</si>
  <si>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</si>
  <si>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</si>
  <si>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</si>
  <si>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</si>
  <si>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</si>
  <si>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</si>
  <si>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</si>
  <si>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</si>
  <si>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</si>
  <si>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</si>
  <si>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</si>
  <si>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</si>
  <si>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</si>
  <si>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</si>
  <si>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</si>
  <si>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</si>
  <si>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</si>
  <si>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</si>
  <si>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</si>
  <si>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</si>
  <si>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</si>
  <si>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</si>
  <si>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</si>
  <si>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</si>
  <si>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</si>
  <si>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</si>
  <si>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</si>
  <si>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</si>
  <si>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</si>
  <si>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</si>
  <si>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</si>
  <si>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</si>
  <si>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</si>
  <si>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</si>
  <si>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</si>
  <si>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</si>
  <si>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</si>
  <si>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</si>
  <si>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</si>
  <si>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</si>
  <si>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</si>
  <si>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</si>
  <si>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</si>
  <si>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</si>
  <si>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</si>
  <si>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</si>
  <si>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</si>
  <si>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</si>
  <si>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</si>
  <si>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</si>
  <si>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</si>
  <si>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</si>
  <si>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</si>
  <si>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</si>
  <si>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</si>
  <si>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</si>
  <si>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</si>
  <si>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</si>
  <si>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</si>
  <si>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</si>
  <si>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</si>
  <si>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</si>
  <si>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</si>
  <si>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</si>
  <si>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</si>
  <si>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</si>
  <si>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</si>
  <si>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</si>
  <si>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</si>
  <si>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</si>
  <si>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</si>
  <si>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</si>
  <si>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</si>
  <si>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</si>
  <si>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</si>
  <si>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</si>
  <si>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</si>
  <si>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</si>
  <si>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</si>
  <si>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</si>
  <si>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</si>
  <si>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</si>
  <si>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</si>
  <si>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</si>
  <si>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</si>
  <si>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</si>
  <si>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</si>
  <si>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</si>
  <si>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</si>
  <si>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</si>
  <si>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</si>
  <si>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</si>
  <si>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</si>
  <si>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</si>
  <si>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</si>
  <si>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</si>
  <si>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</si>
  <si>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</si>
  <si>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</si>
  <si>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</si>
  <si>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</si>
  <si>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</si>
  <si>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</si>
  <si>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</si>
  <si>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</si>
  <si>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</si>
  <si>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</si>
  <si>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</si>
  <si>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</si>
  <si>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</si>
  <si>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</si>
  <si>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</si>
  <si>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</si>
  <si>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</si>
  <si>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</si>
  <si>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</si>
  <si>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</si>
  <si>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</si>
  <si>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</si>
  <si>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</si>
  <si>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</si>
  <si>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</si>
  <si>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</si>
  <si>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</si>
  <si>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</si>
  <si>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</si>
  <si>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</si>
  <si>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</si>
  <si>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</si>
  <si>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</si>
  <si>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</si>
  <si>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</si>
  <si>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</si>
  <si>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</si>
  <si>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</si>
  <si>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</si>
  <si>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</si>
  <si>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</si>
  <si>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</si>
  <si>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</si>
  <si>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</si>
  <si>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</si>
  <si>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</si>
  <si>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</si>
  <si>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</si>
  <si>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</si>
  <si>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</si>
  <si>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</si>
  <si>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</si>
  <si>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</si>
  <si>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</si>
  <si>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</si>
  <si>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</si>
  <si>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</si>
  <si>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</si>
  <si>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</si>
  <si>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</si>
  <si>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</si>
  <si>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</si>
  <si>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</si>
  <si>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</si>
  <si>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</si>
  <si>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</si>
  <si>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</si>
  <si>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</si>
  <si>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</si>
  <si>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</si>
  <si>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</si>
  <si>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</si>
  <si>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</si>
  <si>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</si>
  <si>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</si>
  <si>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</si>
  <si>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</si>
  <si>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</si>
  <si>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</si>
  <si>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</si>
  <si>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</si>
  <si>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</si>
  <si>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</si>
  <si>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</si>
  <si>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</si>
  <si>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</si>
  <si>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</si>
  <si>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</si>
  <si>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</si>
  <si>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</si>
  <si>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</si>
  <si>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</si>
  <si>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</si>
  <si>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</si>
  <si>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</si>
  <si>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</si>
  <si>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</si>
  <si>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</si>
  <si>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</si>
  <si>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</si>
  <si>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</si>
  <si>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</si>
  <si>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</si>
  <si>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</si>
  <si>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</si>
  <si>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</si>
  <si>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</si>
  <si>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</si>
  <si>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</si>
  <si>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</si>
  <si>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</si>
  <si>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</si>
  <si>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</si>
  <si>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</si>
  <si>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</si>
  <si>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</si>
  <si>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</si>
  <si>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</si>
  <si>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</si>
  <si>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</si>
  <si>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</si>
  <si>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</si>
  <si>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</si>
  <si>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</si>
  <si>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</si>
  <si>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</si>
  <si>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</si>
  <si>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</si>
  <si>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</si>
  <si>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</si>
  <si>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</si>
  <si>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</si>
  <si>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</si>
  <si>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</si>
  <si>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</si>
  <si>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</si>
  <si>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</si>
  <si>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</si>
  <si>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</si>
  <si>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</si>
  <si>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</si>
  <si>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</si>
  <si>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</si>
  <si>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</si>
  <si>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</si>
  <si>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</si>
  <si>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</si>
  <si>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</si>
  <si>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</si>
  <si>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</si>
  <si>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</si>
  <si>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</si>
  <si>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</si>
  <si>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</si>
  <si>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</si>
  <si>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</si>
  <si>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</si>
  <si>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</si>
  <si>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</si>
  <si>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</si>
  <si>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</si>
  <si>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</si>
  <si>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</si>
  <si>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</si>
  <si>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</si>
  <si>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</si>
  <si>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</si>
  <si>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</si>
  <si>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</si>
  <si>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</si>
  <si>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</si>
  <si>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</si>
  <si>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</si>
  <si>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</si>
  <si>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</si>
  <si>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</si>
  <si>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</si>
  <si>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</si>
  <si>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</si>
  <si>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</si>
  <si>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</si>
  <si>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</si>
  <si>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</si>
  <si>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</si>
  <si>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</si>
  <si>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</si>
  <si>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</si>
  <si>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</si>
  <si>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</si>
  <si>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</si>
  <si>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</si>
  <si>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</si>
  <si>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</si>
  <si>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</si>
  <si>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</si>
  <si>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</si>
  <si>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</si>
  <si>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</si>
  <si>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</si>
  <si>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</si>
  <si>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</si>
  <si>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</si>
  <si>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</si>
  <si>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</si>
  <si>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</si>
  <si>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</si>
  <si>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</si>
  <si>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</si>
  <si>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</si>
  <si>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</si>
  <si>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</si>
  <si>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</si>
  <si>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</si>
  <si>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</si>
  <si>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</si>
  <si>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</si>
  <si>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</si>
  <si>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</si>
  <si>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</si>
  <si>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</si>
  <si>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</si>
  <si>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</si>
  <si>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</si>
  <si>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</si>
  <si>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</si>
  <si>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</si>
  <si>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</si>
  <si>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</si>
  <si>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</si>
  <si>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</si>
  <si>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</si>
  <si>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</si>
  <si>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</si>
  <si>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</si>
  <si>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</si>
  <si>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</si>
  <si>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</si>
  <si>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</si>
  <si>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</si>
  <si>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</si>
  <si>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</si>
  <si>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</si>
  <si>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</si>
  <si>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</si>
  <si>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</si>
  <si>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</si>
  <si>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</si>
  <si>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</si>
  <si>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</si>
  <si>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</si>
  <si>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</si>
  <si>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</si>
  <si>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</si>
  <si>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</si>
  <si>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</si>
  <si>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</si>
  <si>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</si>
  <si>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</si>
  <si>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</si>
  <si>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</si>
  <si>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</si>
  <si>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</si>
  <si>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</si>
  <si>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</si>
  <si>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</si>
  <si>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</si>
  <si>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</si>
  <si>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</si>
  <si>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</si>
  <si>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</si>
  <si>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</si>
  <si>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</si>
  <si>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</si>
  <si>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</si>
  <si>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</si>
  <si>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</si>
  <si>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</si>
  <si>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</si>
  <si>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</si>
  <si>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</si>
  <si>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</si>
  <si>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</si>
  <si>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</si>
  <si>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</si>
  <si>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</si>
  <si>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</si>
  <si>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</si>
  <si>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</si>
  <si>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</si>
  <si>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</si>
  <si>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</si>
  <si>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</si>
  <si>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</si>
  <si>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</si>
  <si>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</si>
  <si>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</si>
  <si>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</si>
  <si>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</si>
  <si>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</si>
  <si>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</si>
  <si>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</si>
  <si>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</si>
  <si>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</si>
  <si>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</si>
  <si>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</si>
  <si>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</si>
  <si>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</si>
  <si>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</si>
  <si>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</si>
  <si>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</si>
  <si>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</si>
  <si>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</si>
  <si>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</si>
  <si>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</si>
  <si>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</si>
  <si>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</si>
  <si>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</si>
  <si>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</si>
  <si>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</si>
  <si>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</si>
  <si>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</si>
  <si>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</si>
  <si>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</si>
  <si>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</si>
  <si>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</si>
  <si>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</si>
  <si>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</si>
  <si>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</si>
  <si>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</si>
  <si>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</si>
  <si>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</si>
  <si>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</si>
  <si>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</si>
  <si>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</si>
  <si>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</si>
  <si>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</si>
  <si>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</si>
  <si>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</si>
  <si>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</si>
  <si>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</si>
  <si>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</si>
  <si>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</si>
  <si>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</si>
  <si>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</si>
  <si>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</si>
  <si>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</si>
  <si>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</si>
  <si>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</si>
  <si>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</si>
  <si>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</si>
  <si>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</si>
  <si>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</si>
  <si>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</si>
  <si>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</si>
  <si>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</si>
  <si>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</si>
  <si>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</si>
  <si>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</si>
  <si>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</si>
  <si>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</si>
  <si>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</si>
  <si>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</si>
  <si>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</si>
  <si>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</si>
  <si>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</si>
  <si>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</si>
  <si>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</si>
  <si>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</si>
  <si>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</si>
  <si>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</si>
  <si>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</si>
  <si>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</si>
  <si>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</si>
  <si>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</si>
  <si>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</si>
  <si>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</si>
  <si>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</si>
  <si>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</si>
  <si>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</si>
  <si>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</si>
  <si>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</si>
  <si>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</si>
  <si>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</si>
  <si>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</si>
  <si>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</si>
  <si>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</si>
  <si>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</si>
  <si>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</si>
  <si>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</si>
  <si>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</si>
  <si>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</si>
  <si>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</si>
  <si>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</si>
  <si>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</si>
  <si>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</si>
  <si>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</si>
  <si>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</si>
  <si>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</si>
  <si>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</si>
  <si>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</si>
  <si>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</si>
  <si>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</si>
  <si>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</si>
  <si>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</si>
  <si>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</si>
  <si>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</si>
  <si>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</si>
  <si>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</si>
  <si>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</si>
  <si>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</si>
  <si>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</si>
  <si>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</si>
  <si>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</si>
  <si>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</si>
  <si>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</si>
  <si>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</si>
  <si>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</si>
  <si>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</si>
  <si>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</si>
  <si>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</si>
  <si>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</si>
  <si>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</si>
  <si>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</si>
  <si>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</si>
  <si>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</si>
  <si>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</si>
  <si>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</si>
  <si>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</si>
  <si>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</si>
  <si>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</si>
  <si>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</si>
  <si>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</si>
  <si>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</si>
  <si>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</si>
  <si>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</si>
  <si>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</si>
  <si>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</si>
  <si>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</si>
  <si>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</si>
  <si>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</si>
  <si>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</si>
  <si>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</si>
  <si>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</si>
  <si>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</si>
  <si>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</si>
  <si>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</si>
  <si>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</si>
  <si>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</si>
  <si>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</si>
  <si>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</si>
  <si>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</si>
  <si>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</si>
  <si>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</si>
  <si>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</si>
  <si>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</si>
  <si>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</si>
  <si>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</si>
  <si>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</si>
  <si>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</si>
  <si>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</si>
  <si>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</si>
  <si>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</si>
  <si>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</si>
  <si>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</si>
  <si>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</si>
  <si>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</si>
  <si>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</si>
  <si>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</si>
  <si>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</si>
  <si>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</si>
  <si>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</si>
  <si>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</si>
  <si>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</si>
  <si>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</si>
  <si>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</si>
  <si>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</si>
  <si>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</si>
  <si>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</si>
  <si>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</si>
  <si>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</si>
  <si>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</si>
  <si>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</si>
  <si>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</si>
  <si>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</si>
  <si>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</si>
  <si>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</si>
  <si>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</si>
  <si>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</si>
  <si>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</si>
  <si>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</si>
  <si>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</si>
  <si>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</si>
  <si>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</si>
  <si>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</si>
  <si>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</si>
  <si>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</si>
  <si>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</si>
  <si>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</si>
  <si>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</si>
  <si>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</si>
  <si>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</si>
  <si>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</si>
  <si>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</si>
  <si>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</si>
  <si>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</si>
  <si>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</si>
  <si>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</si>
  <si>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</si>
  <si>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</si>
  <si>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</si>
  <si>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</si>
  <si>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</si>
  <si>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</si>
  <si>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</si>
  <si>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</si>
  <si>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</si>
  <si>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</si>
  <si>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</si>
  <si>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</si>
  <si>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</si>
  <si>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</si>
  <si>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</si>
  <si>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</si>
  <si>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</si>
  <si>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</si>
  <si>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</si>
  <si>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</si>
  <si>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</si>
  <si>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</si>
  <si>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</si>
  <si>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</si>
  <si>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</si>
  <si>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</si>
  <si>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</si>
  <si>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</si>
  <si>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</si>
  <si>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</si>
  <si>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</si>
  <si>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</si>
  <si>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</si>
  <si>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</si>
  <si>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</si>
  <si>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</si>
  <si>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</si>
  <si>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</si>
  <si>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</si>
  <si>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</si>
  <si>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</si>
  <si>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</si>
  <si>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</si>
  <si>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</si>
  <si>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</si>
  <si>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</si>
  <si>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</si>
  <si>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</si>
  <si>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</si>
  <si>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</si>
  <si>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</si>
  <si>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</si>
  <si>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</si>
  <si>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</si>
  <si>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</si>
  <si>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</si>
  <si>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</si>
  <si>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</si>
  <si>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</si>
  <si>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</si>
  <si>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</si>
  <si>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</si>
  <si>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</si>
  <si>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</si>
  <si>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</si>
  <si>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</si>
  <si>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</si>
  <si>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</si>
  <si>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</si>
  <si>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</si>
  <si>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</si>
  <si>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</si>
  <si>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</si>
  <si>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</si>
  <si>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</si>
  <si>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</si>
  <si>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</si>
  <si>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</si>
  <si>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</si>
  <si>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</si>
  <si>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</si>
  <si>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</si>
  <si>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</si>
  <si>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</si>
  <si>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</si>
  <si>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</si>
  <si>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</si>
  <si>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</si>
  <si>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</si>
  <si>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</si>
  <si>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</si>
  <si>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</si>
  <si>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</si>
  <si>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</si>
  <si>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</si>
  <si>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</si>
  <si>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</si>
  <si>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</si>
  <si>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</si>
  <si>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</si>
  <si>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</si>
  <si>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</si>
  <si>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</si>
  <si>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</si>
  <si>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</si>
  <si>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</si>
  <si>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</si>
  <si>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</si>
  <si>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</si>
  <si>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</si>
  <si>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</si>
  <si>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</si>
  <si>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</si>
  <si>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</si>
  <si>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</si>
  <si>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</si>
  <si>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</si>
  <si>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</si>
  <si>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</si>
  <si>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</si>
  <si>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</si>
  <si>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</si>
  <si>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</si>
  <si>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</si>
  <si>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</si>
  <si>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</si>
  <si>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</si>
  <si>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</si>
  <si>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</si>
  <si>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</si>
  <si>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</si>
  <si>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</si>
  <si>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</si>
  <si>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</si>
  <si>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</si>
  <si>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</si>
  <si>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</si>
  <si>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</si>
  <si>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</si>
  <si>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</si>
  <si>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</si>
  <si>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</si>
  <si>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</si>
  <si>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</si>
  <si>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</si>
  <si>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</si>
  <si>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</si>
  <si>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</si>
  <si>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</si>
  <si>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</si>
  <si>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</si>
  <si>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</si>
  <si>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</si>
  <si>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</si>
  <si>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</si>
  <si>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</si>
  <si>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</si>
  <si>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</si>
  <si>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</si>
  <si>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</si>
  <si>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</si>
  <si>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</si>
  <si>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</si>
  <si>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</si>
  <si>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</si>
  <si>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</si>
  <si>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</si>
  <si>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</si>
  <si>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</si>
  <si>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</si>
  <si>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</si>
  <si>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</si>
  <si>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</si>
  <si>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</si>
  <si>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</si>
  <si>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</si>
  <si>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</si>
  <si>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</si>
  <si>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</si>
  <si>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</si>
  <si>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</si>
  <si>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</si>
  <si>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</si>
  <si>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</si>
  <si>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</si>
  <si>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</si>
  <si>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</si>
  <si>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</si>
  <si>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</si>
  <si>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</si>
  <si>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</si>
  <si>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</si>
  <si>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</si>
  <si>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</si>
  <si>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</si>
  <si>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</si>
  <si>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</si>
  <si>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</si>
  <si>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</si>
  <si>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</si>
  <si>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</si>
  <si>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</si>
  <si>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</si>
  <si>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</si>
  <si>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</si>
  <si>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</si>
  <si>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</si>
  <si>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</si>
  <si>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</si>
  <si>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</si>
  <si>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</si>
  <si>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</si>
  <si>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</si>
  <si>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</si>
  <si>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</si>
  <si>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</si>
  <si>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</si>
  <si>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</si>
  <si>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</si>
  <si>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</si>
  <si>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</si>
  <si>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</si>
  <si>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</si>
  <si>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</si>
  <si>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</si>
  <si>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</si>
  <si>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</si>
  <si>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</si>
  <si>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</si>
  <si>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</si>
  <si>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</si>
  <si>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</si>
  <si>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</si>
  <si>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</si>
  <si>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</si>
  <si>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</si>
  <si>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</si>
  <si>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</si>
  <si>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</si>
  <si>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</si>
  <si>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</si>
  <si>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</si>
  <si>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</si>
  <si>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</si>
  <si>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</si>
  <si>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</si>
  <si>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</si>
  <si>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</si>
  <si>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</si>
  <si>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</si>
  <si>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</si>
  <si>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</si>
  <si>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</si>
  <si>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</si>
  <si>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</si>
  <si>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</si>
  <si>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</si>
  <si>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</si>
  <si>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</si>
  <si>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</si>
  <si>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</si>
  <si>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</si>
  <si>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</si>
  <si>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</si>
  <si>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</si>
  <si>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</si>
  <si>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</si>
  <si>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</si>
  <si>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</si>
  <si>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</si>
  <si>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</si>
  <si>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</si>
  <si>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</si>
  <si>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</si>
  <si>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</si>
  <si>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</si>
  <si>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</si>
  <si>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</si>
  <si>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</si>
  <si>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</si>
  <si>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</si>
  <si>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</si>
  <si>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</si>
  <si>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</si>
  <si>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</si>
  <si>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</si>
  <si>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</si>
  <si>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</si>
  <si>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</si>
  <si>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</si>
  <si>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</si>
  <si>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</si>
  <si>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</si>
  <si>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</si>
  <si>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</si>
  <si>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</si>
  <si>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</si>
  <si>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</si>
  <si>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</si>
  <si>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</si>
  <si>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</si>
  <si>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</si>
  <si>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</si>
  <si>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</si>
  <si>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</si>
  <si>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</si>
  <si>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</si>
  <si>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</si>
  <si>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</si>
  <si>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</si>
  <si>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</si>
  <si>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</si>
  <si>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</si>
  <si>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</si>
  <si>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</si>
  <si>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</si>
  <si>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</si>
  <si>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</si>
  <si>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</si>
  <si>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</si>
  <si>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</si>
  <si>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</si>
  <si>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</si>
  <si>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</si>
  <si>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</si>
  <si>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</si>
  <si>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</si>
  <si>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</si>
  <si>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</si>
  <si>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</si>
  <si>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</si>
  <si>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</si>
  <si>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</si>
  <si>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</si>
  <si>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</si>
  <si>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</si>
  <si>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</si>
  <si>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</si>
  <si>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</si>
  <si>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</si>
  <si>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</si>
  <si>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</si>
  <si>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</si>
  <si>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</si>
  <si>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</si>
  <si>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</si>
  <si>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</si>
  <si>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</si>
  <si>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</si>
  <si>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</si>
  <si>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</si>
  <si>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</si>
  <si>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</si>
  <si>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</si>
  <si>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</si>
  <si>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</si>
  <si>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</si>
  <si>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</si>
  <si>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</si>
  <si>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</si>
  <si>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</si>
  <si>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</si>
  <si>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</si>
  <si>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</si>
  <si>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</si>
  <si>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</si>
  <si>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</si>
  <si>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</si>
  <si>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</si>
  <si>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</si>
  <si>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</si>
  <si>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</si>
  <si>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</si>
  <si>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</si>
  <si>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</si>
  <si>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</si>
  <si>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</si>
  <si>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</si>
  <si>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</si>
  <si>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</si>
  <si>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</si>
  <si>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</si>
  <si>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</si>
  <si>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</si>
  <si>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</si>
  <si>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</si>
  <si>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</si>
  <si>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</si>
  <si>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</si>
  <si>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</si>
  <si>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</si>
  <si>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</si>
  <si>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</si>
  <si>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</si>
  <si>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</si>
  <si>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</si>
  <si>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</si>
  <si>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</si>
  <si>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</si>
  <si>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</si>
  <si>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</si>
  <si>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</si>
  <si>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</si>
  <si>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</si>
  <si>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</si>
  <si>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</si>
  <si>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</si>
  <si>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</si>
  <si>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</si>
  <si>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</si>
  <si>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</si>
  <si>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</si>
  <si>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</si>
  <si>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</si>
  <si>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</si>
  <si>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</si>
  <si>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</si>
  <si>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</si>
  <si>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</si>
  <si>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</si>
  <si>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</si>
  <si>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</si>
  <si>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</si>
  <si>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</si>
  <si>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</si>
  <si>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</si>
  <si>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</si>
  <si>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</si>
  <si>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</si>
  <si>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</si>
  <si>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</si>
  <si>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</si>
  <si>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</si>
  <si>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</si>
  <si>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</si>
  <si>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</si>
  <si>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</si>
  <si>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</si>
  <si>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</si>
  <si>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</si>
  <si>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</si>
  <si>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</si>
  <si>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</si>
  <si>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</si>
  <si>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</si>
  <si>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</si>
  <si>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</si>
  <si>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</si>
  <si>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</si>
  <si>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</si>
  <si>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</si>
  <si>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</si>
  <si>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</si>
  <si>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</si>
  <si>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</si>
  <si>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</si>
  <si>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</si>
  <si>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</si>
  <si>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</si>
  <si>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</si>
  <si>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</si>
  <si>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</si>
  <si>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</si>
  <si>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</si>
  <si>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</si>
  <si>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</si>
  <si>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</si>
  <si>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</si>
  <si>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</si>
  <si>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</si>
  <si>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</si>
  <si>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</si>
  <si>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</si>
  <si>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</si>
  <si>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</si>
  <si>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</si>
  <si>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</si>
  <si>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</si>
  <si>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</si>
  <si>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</si>
  <si>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</si>
  <si>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</si>
  <si>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</si>
  <si>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</si>
  <si>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</si>
  <si>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</si>
  <si>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</si>
  <si>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</si>
  <si>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</si>
  <si>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</si>
  <si>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</si>
  <si>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</si>
  <si>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</si>
  <si>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</si>
  <si>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</si>
  <si>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</si>
  <si>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</si>
  <si>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</si>
  <si>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</si>
  <si>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</si>
  <si>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</si>
  <si>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</si>
  <si>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</si>
  <si>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</si>
  <si>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</si>
  <si>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</si>
  <si>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</si>
  <si>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</si>
  <si>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</si>
  <si>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</si>
  <si>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</si>
  <si>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</si>
  <si>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</si>
  <si>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</si>
  <si>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</si>
  <si>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</si>
  <si>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</si>
  <si>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</si>
  <si>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</si>
  <si>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</si>
  <si>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</si>
  <si>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</si>
  <si>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</si>
  <si>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</si>
  <si>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</si>
  <si>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</si>
  <si>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</si>
  <si>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</si>
  <si>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</si>
  <si>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</si>
  <si>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</si>
  <si>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</si>
  <si>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</si>
  <si>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</si>
  <si>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</si>
  <si>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</si>
  <si>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</si>
  <si>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</si>
  <si>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</si>
  <si>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</si>
  <si>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</si>
  <si>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</si>
  <si>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</si>
  <si>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</si>
  <si>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</si>
  <si>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</si>
  <si>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</si>
  <si>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</si>
  <si>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</si>
  <si>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</si>
  <si>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</si>
  <si>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</si>
  <si>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</si>
  <si>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</si>
  <si>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</si>
  <si>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</si>
  <si>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</si>
  <si>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</si>
  <si>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</si>
  <si>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</si>
  <si>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</si>
  <si>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</si>
  <si>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</si>
  <si>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</si>
  <si>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</si>
  <si>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</si>
  <si>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</si>
  <si>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</si>
  <si>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</si>
  <si>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</si>
  <si>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</si>
  <si>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</si>
  <si>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</si>
  <si>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</si>
  <si>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</si>
  <si>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</si>
  <si>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</si>
  <si>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</si>
  <si>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</si>
  <si>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</si>
  <si>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</si>
  <si>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</si>
  <si>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</si>
  <si>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</si>
  <si>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</si>
  <si>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</si>
  <si>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</si>
  <si>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</si>
  <si>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</si>
  <si>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</si>
  <si>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</si>
  <si>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</si>
  <si>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</si>
  <si>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</si>
  <si>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</si>
  <si>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</si>
  <si>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</si>
  <si>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</si>
  <si>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</si>
  <si>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</si>
  <si>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</si>
  <si>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</si>
  <si>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</si>
  <si>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</si>
  <si>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</si>
  <si>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</si>
  <si>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</si>
  <si>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</si>
  <si>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</si>
  <si>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</si>
  <si>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</si>
  <si>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</si>
  <si>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</si>
  <si>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</si>
  <si>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</si>
  <si>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</si>
  <si>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</si>
  <si>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</si>
  <si>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</si>
  <si>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</si>
  <si>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</si>
  <si>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</si>
  <si>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</si>
  <si>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</si>
  <si>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</si>
  <si>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</si>
  <si>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</si>
  <si>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</si>
  <si>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</si>
  <si>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</si>
  <si>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</si>
  <si>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</si>
  <si>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</si>
  <si>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</si>
  <si>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</si>
  <si>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</si>
  <si>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</si>
  <si>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</si>
  <si>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</si>
  <si>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</si>
  <si>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</si>
  <si>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</si>
  <si>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</si>
  <si>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</si>
  <si>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</si>
  <si>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</si>
  <si>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</si>
  <si>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</si>
  <si>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</si>
  <si>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</si>
  <si>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</si>
  <si>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</si>
  <si>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</si>
  <si>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</si>
  <si>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</si>
  <si>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</si>
  <si>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</si>
  <si>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</si>
  <si>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</si>
  <si>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</si>
  <si>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</si>
  <si>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</si>
  <si>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</si>
  <si>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</si>
  <si>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</si>
  <si>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</si>
  <si>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</si>
  <si>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</si>
  <si>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</si>
  <si>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</si>
  <si>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</si>
  <si>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</si>
  <si>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</si>
  <si>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</si>
  <si>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</si>
  <si>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</si>
  <si>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</si>
  <si>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</si>
  <si>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</si>
  <si>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</si>
  <si>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</si>
  <si>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</si>
  <si>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</si>
  <si>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</si>
  <si>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</si>
  <si>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</si>
  <si>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</si>
  <si>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</si>
  <si>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</si>
  <si>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</si>
  <si>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</si>
  <si>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</si>
  <si>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</si>
  <si>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</si>
  <si>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</si>
  <si>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</si>
  <si>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</si>
  <si>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</si>
  <si>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</si>
  <si>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</si>
  <si>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</si>
  <si>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</si>
  <si>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</si>
  <si>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</si>
  <si>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</si>
  <si>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</si>
  <si>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</si>
  <si>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</si>
  <si>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</si>
  <si>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</si>
  <si>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</si>
  <si>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</si>
  <si>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</si>
  <si>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</si>
  <si>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</si>
  <si>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</si>
  <si>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</si>
  <si>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</si>
  <si>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</si>
  <si>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</si>
  <si>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</si>
  <si>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</si>
  <si>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</si>
  <si>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</si>
  <si>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</si>
  <si>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</si>
  <si>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</si>
  <si>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</si>
  <si>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</si>
  <si>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</si>
  <si>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</si>
  <si>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</si>
  <si>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</si>
  <si>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</si>
  <si>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</si>
  <si>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</si>
  <si>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</si>
  <si>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</si>
  <si>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</si>
  <si>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</si>
  <si>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</si>
  <si>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</si>
  <si>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</si>
  <si>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</si>
  <si>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</si>
  <si>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</si>
  <si>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</si>
  <si>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</si>
  <si>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</si>
  <si>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</si>
  <si>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</si>
  <si>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</si>
  <si>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</si>
  <si>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</si>
  <si>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</si>
  <si>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</si>
  <si>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</si>
  <si>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</si>
  <si>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</si>
  <si>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</si>
  <si>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</si>
  <si>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</si>
  <si>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</si>
  <si>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</si>
  <si>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</si>
  <si>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</si>
  <si>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</si>
  <si>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</si>
  <si>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</si>
  <si>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</si>
  <si>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</si>
  <si>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</si>
  <si>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</si>
  <si>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</si>
  <si>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</si>
  <si>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</si>
  <si>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</si>
  <si>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</si>
  <si>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</si>
  <si>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</si>
  <si>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</si>
  <si>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</si>
  <si>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</si>
  <si>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</si>
  <si>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</si>
  <si>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</si>
  <si>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</si>
  <si>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</si>
  <si>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</si>
  <si>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</si>
  <si>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</si>
  <si>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</si>
  <si>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</si>
  <si>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</si>
  <si>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</si>
  <si>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</si>
  <si>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</si>
  <si>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</si>
  <si>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</si>
  <si>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</si>
  <si>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</si>
  <si>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</si>
  <si>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</si>
  <si>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</si>
  <si>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</si>
  <si>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</si>
  <si>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</si>
  <si>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</si>
  <si>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</si>
  <si>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</si>
  <si>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</si>
  <si>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</si>
  <si>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</si>
  <si>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</si>
  <si>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</si>
  <si>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</si>
  <si>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</si>
  <si>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</si>
  <si>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</si>
  <si>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</si>
  <si>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</si>
  <si>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</si>
  <si>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</si>
  <si>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</si>
  <si>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</si>
  <si>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</si>
  <si>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</si>
  <si>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</si>
  <si>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</si>
  <si>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</si>
  <si>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</si>
  <si>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</si>
  <si>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</si>
  <si>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</si>
  <si>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</si>
  <si>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</si>
  <si>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</si>
  <si>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</si>
  <si>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</si>
  <si>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</si>
  <si>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</si>
  <si>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</si>
  <si>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</si>
  <si>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</si>
  <si>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</si>
  <si>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</si>
  <si>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</si>
  <si>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</si>
  <si>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</si>
  <si>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</si>
  <si>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</si>
  <si>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</si>
  <si>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</si>
  <si>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</si>
  <si>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</si>
  <si>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</si>
  <si>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</si>
  <si>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</si>
  <si>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</si>
  <si>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</si>
  <si>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</si>
  <si>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</si>
  <si>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</si>
  <si>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</si>
  <si>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</si>
  <si>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</si>
  <si>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</si>
  <si>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</si>
  <si>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</si>
  <si>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</si>
  <si>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</si>
  <si>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</si>
  <si>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</si>
  <si>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</si>
  <si>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</si>
  <si>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</si>
  <si>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</si>
  <si>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</si>
  <si>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</si>
  <si>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</si>
  <si>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</si>
  <si>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</si>
  <si>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</si>
  <si>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</si>
  <si>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</si>
  <si>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</si>
  <si>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</si>
  <si>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</si>
  <si>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</si>
  <si>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</si>
  <si>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</si>
  <si>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</si>
  <si>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</si>
  <si>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</si>
  <si>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</si>
  <si>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</si>
  <si>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</si>
  <si>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</si>
  <si>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</si>
  <si>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</si>
  <si>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</si>
  <si>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</si>
  <si>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</si>
  <si>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</si>
  <si>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</si>
  <si>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</si>
  <si>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</si>
  <si>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</si>
  <si>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</si>
  <si>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</si>
  <si>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</si>
  <si>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</si>
  <si>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</si>
  <si>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</si>
  <si>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</si>
  <si>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</si>
  <si>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</si>
  <si>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</si>
  <si>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</si>
  <si>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</si>
  <si>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</si>
  <si>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</si>
  <si>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</si>
  <si>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</si>
  <si>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</si>
  <si>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</si>
  <si>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</si>
  <si>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</si>
  <si>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</si>
  <si>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</si>
  <si>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</si>
  <si>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</si>
  <si>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</si>
  <si>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</si>
  <si>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</si>
  <si>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</si>
  <si>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</si>
  <si>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</si>
  <si>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</si>
  <si>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</si>
  <si>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</si>
  <si>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</si>
  <si>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</si>
  <si>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</si>
  <si>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</si>
  <si>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</si>
  <si>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</si>
  <si>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</si>
  <si>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</si>
  <si>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</si>
  <si>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</si>
  <si>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</si>
  <si>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</si>
  <si>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</si>
  <si>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</si>
  <si>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</si>
  <si>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</si>
  <si>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</si>
  <si>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</si>
  <si>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</si>
  <si>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</si>
  <si>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</si>
  <si>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</si>
  <si>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</si>
  <si>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</si>
  <si>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</si>
  <si>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</si>
  <si>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</si>
  <si>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</si>
  <si>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</si>
  <si>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</si>
  <si>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</si>
  <si>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</si>
  <si>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</si>
  <si>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</si>
  <si>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</si>
  <si>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</si>
  <si>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</si>
  <si>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</si>
  <si>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</si>
  <si>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</si>
  <si>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</si>
  <si>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</si>
  <si>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</si>
  <si>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</si>
  <si>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</si>
  <si>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</si>
  <si>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</si>
  <si>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</si>
  <si>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</si>
  <si>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</si>
  <si>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</si>
  <si>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</si>
  <si>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</si>
  <si>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</si>
  <si>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</si>
  <si>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</si>
  <si>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</si>
  <si>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</si>
  <si>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</si>
  <si>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</si>
  <si>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</si>
  <si>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</si>
  <si>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</si>
  <si>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</si>
  <si>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</si>
  <si>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</si>
  <si>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</si>
  <si>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</si>
  <si>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</si>
  <si>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</si>
  <si>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</si>
  <si>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</si>
  <si>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</si>
  <si>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</si>
  <si>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</si>
  <si>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</si>
  <si>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</si>
  <si>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</si>
  <si>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</si>
  <si>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</si>
  <si>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</si>
  <si>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</si>
  <si>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</si>
  <si>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</si>
  <si>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</si>
  <si>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</si>
  <si>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</si>
  <si>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</si>
  <si>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</si>
  <si>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</si>
  <si>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</si>
  <si>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</si>
  <si>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</si>
  <si>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</si>
  <si>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</si>
  <si>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</si>
  <si>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</si>
  <si>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</si>
  <si>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</si>
  <si>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</si>
  <si>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</si>
  <si>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</si>
  <si>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</si>
  <si>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</si>
  <si>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</si>
  <si>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</si>
  <si>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</si>
  <si>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</si>
  <si>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</si>
  <si>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</si>
  <si>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</si>
  <si>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</si>
  <si>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</si>
  <si>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</si>
  <si>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</si>
  <si>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</si>
  <si>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</si>
  <si>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</si>
  <si>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</si>
  <si>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</si>
  <si>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</si>
  <si>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</si>
  <si>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</si>
  <si>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</si>
  <si>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</si>
  <si>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</si>
  <si>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</si>
  <si>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</si>
  <si>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</si>
  <si>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</si>
  <si>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</si>
  <si>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</si>
  <si>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</si>
  <si>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</si>
  <si>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</si>
  <si>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</si>
  <si>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</si>
  <si>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</si>
  <si>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</si>
  <si>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</si>
  <si>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</si>
  <si>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</si>
  <si>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</si>
  <si>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</si>
  <si>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</si>
  <si>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</si>
  <si>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</si>
  <si>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</si>
  <si>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</si>
  <si>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</si>
  <si>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</si>
  <si>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</si>
  <si>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</si>
  <si>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</si>
  <si>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</si>
  <si>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</si>
  <si>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</si>
  <si>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</si>
  <si>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</si>
  <si>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</si>
  <si>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</si>
  <si>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</si>
  <si>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</si>
  <si>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</si>
  <si>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</si>
  <si>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</si>
  <si>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</si>
  <si>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</si>
  <si>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</si>
  <si>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</si>
  <si>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</si>
  <si>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</si>
  <si>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</si>
  <si>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</si>
  <si>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</si>
  <si>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</si>
  <si>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</si>
  <si>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</si>
  <si>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</si>
  <si>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</si>
  <si>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</si>
  <si>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</si>
  <si>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</si>
  <si>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</si>
  <si>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</si>
  <si>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</si>
  <si>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</si>
  <si>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</si>
  <si>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</si>
  <si>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</si>
  <si>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</si>
  <si>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</si>
  <si>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</si>
  <si>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</si>
  <si>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</si>
  <si>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</si>
  <si>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</si>
  <si>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</si>
  <si>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</si>
  <si>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</si>
  <si>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</si>
  <si>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</si>
  <si>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</si>
  <si>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</si>
  <si>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</si>
  <si>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</si>
  <si>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</si>
  <si>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</si>
  <si>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</si>
  <si>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</si>
  <si>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</si>
  <si>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</si>
  <si>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</si>
  <si>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</si>
  <si>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</si>
  <si>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</si>
  <si>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</si>
  <si>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</si>
  <si>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</si>
  <si>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</si>
  <si>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</si>
  <si>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</si>
  <si>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</si>
  <si>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</si>
  <si>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</si>
  <si>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</si>
  <si>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</si>
  <si>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</si>
  <si>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</si>
  <si>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</si>
  <si>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</si>
  <si>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</si>
  <si>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</si>
  <si>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</si>
  <si>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</si>
  <si>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</si>
  <si>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</si>
  <si>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</si>
  <si>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</si>
  <si>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</si>
  <si>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</si>
  <si>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</si>
  <si>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</si>
  <si>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</si>
  <si>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</si>
  <si>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</si>
  <si>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</si>
  <si>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</si>
  <si>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</si>
  <si>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</si>
  <si>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</si>
  <si>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</si>
  <si>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</si>
  <si>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</si>
  <si>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</si>
  <si>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</si>
  <si>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</si>
  <si>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</si>
  <si>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</si>
  <si>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</si>
  <si>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</si>
  <si>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</si>
  <si>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</si>
  <si>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</si>
  <si>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</si>
  <si>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</si>
  <si>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</si>
  <si>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</si>
  <si>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</si>
  <si>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</si>
  <si>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</si>
  <si>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</si>
  <si>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</si>
  <si>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</si>
  <si>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</si>
  <si>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</si>
  <si>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</si>
  <si>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</si>
  <si>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</si>
  <si>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</si>
  <si>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</si>
  <si>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</si>
  <si>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</si>
  <si>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</si>
  <si>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</si>
  <si>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</si>
  <si>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</si>
  <si>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</si>
  <si>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</si>
  <si>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</si>
  <si>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</si>
  <si>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</si>
  <si>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</si>
  <si>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</si>
  <si>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</si>
  <si>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</si>
  <si>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</si>
  <si>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</si>
  <si>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</si>
  <si>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</si>
  <si>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</si>
  <si>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</si>
  <si>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</si>
  <si>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</si>
  <si>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</si>
  <si>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</si>
  <si>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</si>
  <si>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</si>
  <si>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</si>
  <si>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</si>
  <si>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</si>
  <si>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</si>
  <si>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</si>
  <si>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</si>
  <si>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</si>
  <si>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</si>
  <si>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</si>
  <si>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</si>
  <si>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</si>
  <si>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</si>
  <si>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</si>
  <si>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</si>
  <si>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</si>
  <si>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</si>
  <si>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</si>
  <si>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</si>
  <si>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</si>
  <si>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</si>
  <si>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</si>
  <si>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</si>
  <si>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</si>
  <si>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</si>
  <si>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</si>
  <si>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</si>
  <si>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</si>
  <si>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</si>
  <si>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</si>
  <si>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</si>
  <si>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</si>
  <si>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</si>
  <si>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</si>
  <si>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</si>
  <si>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</si>
  <si>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</si>
  <si>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</si>
  <si>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</si>
  <si>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</si>
  <si>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</si>
  <si>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</si>
  <si>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</si>
  <si>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</si>
  <si>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</si>
  <si>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</si>
  <si>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</si>
  <si>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</si>
  <si>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</si>
  <si>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</si>
  <si>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</si>
  <si>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</si>
  <si>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</si>
  <si>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</si>
  <si>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</si>
  <si>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</si>
  <si>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</si>
  <si>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</si>
  <si>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</si>
  <si>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</si>
  <si>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</si>
  <si>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</si>
  <si>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</si>
  <si>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Formula</t>
  </si>
  <si>
    <t>Mean</t>
  </si>
  <si>
    <t>Median</t>
  </si>
  <si>
    <t>Min</t>
  </si>
  <si>
    <t>Max</t>
  </si>
  <si>
    <t>Variance</t>
  </si>
  <si>
    <t>Std Dev</t>
  </si>
  <si>
    <t>Use your data to determine whether the mean or the median better summarises the data.</t>
  </si>
  <si>
    <t>Use your data to determine if there is more variability with successful or unsuccessful campaigns. Does this make sense? Why or why not?</t>
  </si>
  <si>
    <t>Numbers Cancelled</t>
  </si>
  <si>
    <t>Date Created Conversion</t>
  </si>
  <si>
    <t>Date Ended Conversion</t>
  </si>
  <si>
    <t>category</t>
  </si>
  <si>
    <t>sub-category</t>
  </si>
  <si>
    <t>Average Donation</t>
  </si>
  <si>
    <t>Count of Outcome</t>
  </si>
  <si>
    <t>The Median summarises the data set better due to the this being the middle number of the data set, the mean is effected by the high highs and low lows</t>
  </si>
  <si>
    <t>There is more variability in the successul crowdfunding due to the high standard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</si>
</sst>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2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42" applyNumberFormat="1" applyFont="1"/>
    <xf numFmtId="0" fontId="0" fillId="33" borderId="0" xfId="0" applyFill="1"/>
    <xf numFmtId="0" fontId="0" fillId="0" borderId="10" xfId="0" applyBorder="1"/>
    <xf numFmtId="9" fontId="0" fillId="0" borderId="10" xfId="42" applyFont="1" applyBorder="1"/>
    <xf numFmtId="0" fontId="0" fillId="0" borderId="10" xfId="0" applyFill="1" applyBorder="1"/>
    <xf numFmtId="0" fontId="16" fillId="34" borderId="10" xfId="0" applyFont="1" applyFill="1" applyBorder="1"/>
    <xf numFmtId="0" fontId="0" fillId="0" borderId="0" xfId="43" applyNumberFormat="1" applyFont="1"/>
    <xf numFmtId="2" fontId="0" fillId="0" borderId="0" xfId="43" applyNumberFormat="1" applyFont="1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V2.xlsx]Parent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B-4B58-B493-30603C13783A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B-4B58-B493-30603C13783A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B-4B58-B493-30603C13783A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5B-4B58-B493-30603C13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7086416"/>
        <c:axId val="1657087856"/>
      </c:barChart>
      <c:catAx>
        <c:axId val="16570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87856"/>
        <c:crosses val="autoZero"/>
        <c:auto val="1"/>
        <c:lblAlgn val="ctr"/>
        <c:lblOffset val="100"/>
        <c:noMultiLvlLbl val="0"/>
      </c:catAx>
      <c:valAx>
        <c:axId val="16570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V2.xlsx]SubParent 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'SubParent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'SubParent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0-43E4-BB84-E7C83B502471}"/>
            </c:ext>
          </c:extLst>
        </c:ser>
        <c:ser>
          <c:idx val="1"/>
          <c:order val="1"/>
          <c:tx>
            <c:strRef>
              <c:f>'SubParent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'SubParent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'SubParent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0-43E4-BB84-E7C83B502471}"/>
            </c:ext>
          </c:extLst>
        </c:ser>
        <c:ser>
          <c:idx val="2"/>
          <c:order val="2"/>
          <c:tx>
            <c:strRef>
              <c:f>'SubParent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'SubParent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'SubParent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0-43E4-BB84-E7C83B502471}"/>
            </c:ext>
          </c:extLst>
        </c:ser>
        <c:ser>
          <c:idx val="3"/>
          <c:order val="3"/>
          <c:tx>
            <c:strRef>
              <c:f>'SubParent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'SubParent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'SubParent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10-43E4-BB84-E7C83B502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7086416"/>
        <c:axId val="1657087856"/>
      </c:barChart>
      <c:catAx>
        <c:axId val="16570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87856"/>
        <c:crosses val="autoZero"/>
        <c:auto val="1"/>
        <c:lblAlgn val="ctr"/>
        <c:lblOffset val="100"/>
        <c:noMultiLvlLbl val="0"/>
      </c:catAx>
      <c:valAx>
        <c:axId val="16570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V2.xlsx]Conversions by Month!PivotTable2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'Conversions by Month'!$B$3:$B$4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'Conversions by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'Conversions by Month'!$B$5:$B$17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B-4D5B-82C8-13FB76877858}"/>
            </c:ext>
          </c:extLst>
        </c:ser>
        <c:ser>
          <c:idx val="1"/>
          <c:order val="1"/>
          <c:tx>
            <c:strRef>
              <c:f>'Conversions by Month'!$C$3:$C$4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'Conversions by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'Conversions by Month'!$C$5:$C$17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B-4D5B-82C8-13FB76877858}"/>
            </c:ext>
          </c:extLst>
        </c:ser>
        <c:ser>
          <c:idx val="2"/>
          <c:order val="2"/>
          <c:tx>
            <c:strRef>
              <c:f>'Conversions by Month'!$D$3:$D$4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'Conversions by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'Conversions by Month'!$D$5:$D$17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4B-4D5B-82C8-13FB76877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087888"/>
        <c:axId val="1434089328"/>
      </c:lineChart>
      <c:catAx>
        <c:axId val="14340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89328"/>
        <c:crosses val="autoZero"/>
        <c:auto val="1"/>
        <c:lblAlgn val="ctr"/>
        <c:lblOffset val="100"/>
        <c:noMultiLvlLbl val="0"/>
      </c:catAx>
      <c:valAx>
        <c:axId val="14340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</a:t>
            </a:r>
            <a:r>
              <a:rPr lang="en-AU" baseline="0"/>
              <a:t>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Sheet Bakers $'!$G$2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Sheet Bakers $'!$B$3:$B$14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Sheet Bakers $'!$G$3:$G$14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D-4993-9419-5A14167C3A37}"/>
            </c:ext>
          </c:extLst>
        </c:ser>
        <c:ser>
          <c:idx val="1"/>
          <c:order val="1"/>
          <c:tx>
            <c:strRef>
              <c:f>'Bonus Sheet Bakers $'!$H$2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Sheet Bakers $'!$B$3:$B$14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Sheet Bakers $'!$H$3:$H$14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D-4993-9419-5A14167C3A37}"/>
            </c:ext>
          </c:extLst>
        </c:ser>
        <c:ser>
          <c:idx val="2"/>
          <c:order val="2"/>
          <c:tx>
            <c:strRef>
              <c:f>'Bonus Sheet Bakers $'!$I$2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Sheet Bakers $'!$B$3:$B$14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Sheet Bakers $'!$I$3:$I$14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D-4993-9419-5A14167C3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875343"/>
        <c:axId val="1951876303"/>
      </c:lineChart>
      <c:catAx>
        <c:axId val="195187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76303"/>
        <c:crosses val="autoZero"/>
        <c:auto val="1"/>
        <c:lblAlgn val="ctr"/>
        <c:lblOffset val="100"/>
        <c:noMultiLvlLbl val="0"/>
      </c:catAx>
      <c:valAx>
        <c:axId val="19518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277812</xdr:colOff>
      <xdr:row>14</xdr:row>
      <xdr:rowOff>196850</xdr:rowOff>
    </xdr:from>
    <xdr:to>
      <xdr:col>6</xdr:col>
      <xdr:colOff>20637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0EB1F-EB91-3A63-7ED2-62997CCE0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239712</xdr:colOff>
      <xdr:row>1</xdr:row>
      <xdr:rowOff>142875</xdr:rowOff>
    </xdr:from>
    <xdr:to>
      <xdr:col>16</xdr:col>
      <xdr:colOff>501650</xdr:colOff>
      <xdr:row>29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CDED7-2D11-47A0-AF09-CF9B1447E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503236</xdr:colOff>
      <xdr:row>1</xdr:row>
      <xdr:rowOff>123825</xdr:rowOff>
    </xdr:from>
    <xdr:to>
      <xdr:col>14</xdr:col>
      <xdr:colOff>333374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E8EAB9-3E0B-1653-1A1E-D76E7FBC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9711</xdr:colOff>
      <xdr:row>15</xdr:row>
      <xdr:rowOff>57897</xdr:rowOff>
    </xdr:from>
    <xdr:to>
      <xdr:col>8</xdr:col>
      <xdr:colOff>1295027</xdr:colOff>
      <xdr:row>29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D655E-A236-8847-C8BF-F0B1AC68A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eron DiFalco" refreshedDate="45022.757792476848" createdVersion="8" refreshedVersion="8" minRefreshableVersion="3" recordCount="1000" xr:uid="{0A07EA22-F6EE-41A3-8392-F7BDE6A77BB1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launched_at (Date)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 (date)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s v="US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s v="US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s v="DK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s v="DK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s v="DK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s v="US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s v="US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s v="US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s v="US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s v="US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s v="US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s v="US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s v="US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s v="US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s v="US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s v="GB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s v="US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s v="US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s v="US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s v="GB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s v="IT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s v="DK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s v="US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s v="US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s v="DK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s v="US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s v="IT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s v="US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s v="US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s v="DK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s v="US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s v="US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s v="US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s v="US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s v="US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s v="IT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s v="US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s v="US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s v="US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s v="US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s v="US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s v="CA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s v="US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s v="US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s v="US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s v="US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s v="US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s v="GB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s v="IT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s v="US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s v="IT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s v="US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s v="US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s v="GB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s v="US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s v="US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s v="US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s v="US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s v="US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s v="GB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s v="US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s v="US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s v="US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s v="US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s v="US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s v="IT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s v="US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s v="GB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s v="US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s v="US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s v="US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s v="AU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s v="US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s v="US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s v="US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s v="US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s v="IT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s v="US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s v="US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s v="US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s v="US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s v="AU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s v="US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s v="US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s v="IT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s v="US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s v="US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s v="US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s v="US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s v="US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s v="US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s v="CA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s v="IT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s v="US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s v="US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s v="US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s v="AU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s v="DK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s v="US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s v="US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s v="CH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s v="US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s v="US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s v="US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s v="US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s v="US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s v="US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s v="US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s v="CH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s v="US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s v="US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s v="US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s v="US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s v="US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s v="US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s v="AU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s v="AU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s v="US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s v="US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s v="US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s v="US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s v="US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s v="US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s v="US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s v="US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s v="AU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s v="DK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s v="US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s v="US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s v="US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s v="US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s v="US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s v="US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s v="US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s v="CA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s v="US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s v="US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s v="US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s v="CA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s v="US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s v="US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s v="IT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s v="US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s v="US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s v="US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s v="DK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s v="US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s v="US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s v="CA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s v="US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s v="US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s v="US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s v="US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s v="US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s v="AU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s v="DK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s v="US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s v="US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s v="US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s v="GB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s v="US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s v="US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s v="US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s v="US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s v="US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s v="US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s v="US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s v="US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s v="US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s v="US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s v="US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s v="IT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s v="AU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s v="US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s v="DK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s v="US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s v="US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s v="US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s v="US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s v="US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s v="US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s v="US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s v="AU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s v="US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s v="US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s v="US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s v="US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s v="US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s v="GB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s v="US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s v="US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s v="US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s v="US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s v="US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s v="US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s v="US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s v="US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s v="IT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s v="AU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s v="US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s v="US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s v="US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s v="CA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s v="US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s v="US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s v="US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s v="US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s v="US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s v="US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s v="US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s v="DK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s v="US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s v="US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s v="US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s v="US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s v="DK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s v="US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s v="US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s v="IT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s v="US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s v="AU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s v="AU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s v="US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s v="US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s v="DK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s v="US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s v="US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s v="US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s v="DK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s v="US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s v="US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s v="US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s v="US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s v="US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s v="US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s v="IT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s v="US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s v="US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s v="US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s v="GB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s v="US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s v="US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s v="US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s v="US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s v="GB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s v="US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s v="US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s v="US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s v="US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s v="US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s v="US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s v="US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s v="US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s v="US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s v="US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s v="US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s v="US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s v="US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s v="US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s v="US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s v="CA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s v="US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s v="DK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s v="US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s v="IT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s v="US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s v="CA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s v="US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s v="GB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s v="US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s v="US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s v="US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s v="US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s v="AU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s v="US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s v="US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s v="US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s v="US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s v="US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s v="US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s v="US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s v="US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s v="US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s v="US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s v="US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s v="US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s v="US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s v="CH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s v="US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s v="US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s v="US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s v="US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s v="US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s v="AU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s v="US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s v="IT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s v="US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s v="US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s v="US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s v="CA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s v="US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s v="US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s v="US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s v="DK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s v="CA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s v="US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s v="US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s v="US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s v="US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s v="US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s v="US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s v="US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s v="US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s v="CA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s v="US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s v="US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s v="US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s v="US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s v="US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s v="US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s v="US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s v="US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s v="US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s v="US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s v="US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s v="US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s v="CA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s v="IT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s v="US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s v="US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s v="US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s v="US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s v="US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s v="US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s v="US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s v="US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s v="US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s v="DK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s v="CA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s v="US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s v="US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s v="US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s v="US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s v="US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s v="US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s v="US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s v="US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s v="US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s v="US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s v="CA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s v="US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s v="US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s v="US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s v="GB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s v="US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s v="US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s v="US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s v="US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s v="US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s v="GB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s v="US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s v="US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s v="US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s v="GB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s v="US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s v="IT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s v="US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s v="US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s v="US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s v="US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s v="US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s v="US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s v="US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s v="DK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s v="US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US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s v="US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s v="AU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s v="US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s v="IT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s v="US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s v="US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s v="US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s v="AU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s v="US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s v="US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s v="CA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s v="US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s v="US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s v="US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s v="US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s v="US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s v="US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s v="US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s v="CA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s v="GB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s v="US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s v="CA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s v="IT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s v="IT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s v="US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s v="US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s v="GB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s v="US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s v="US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s v="US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s v="US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s v="CH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s v="AU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s v="CA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s v="DK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s v="US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s v="US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s v="US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s v="US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s v="CH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s v="CH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s v="US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s v="US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s v="US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s v="US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s v="US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s v="IT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s v="US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s v="US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s v="US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s v="US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s v="US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s v="US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s v="US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s v="US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s v="US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s v="US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s v="US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s v="US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s v="US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s v="US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s v="CA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s v="GB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s v="US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s v="AU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s v="US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s v="US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s v="US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s v="US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s v="US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s v="GB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s v="US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s v="US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s v="GB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s v="US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s v="US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s v="US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s v="US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s v="CA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s v="IT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s v="GB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s v="US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s v="US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s v="US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s v="US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s v="GB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s v="US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s v="US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s v="US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s v="US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s v="US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s v="US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s v="DK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s v="US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s v="US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s v="US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s v="US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s v="CA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s v="US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s v="US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s v="US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s v="CH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s v="US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s v="IT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s v="US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s v="US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s v="US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s v="GB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s v="US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s v="DK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s v="US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s v="US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s v="US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s v="US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s v="US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s v="US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s v="AU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s v="IT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s v="US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s v="US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s v="US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s v="US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s v="US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s v="US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s v="US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s v="US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s v="US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s v="CA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s v="CA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s v="US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s v="US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s v="US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s v="US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s v="US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s v="GB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s v="US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s v="US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s v="US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s v="CA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s v="US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s v="US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s v="US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s v="US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s v="US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s v="GB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s v="AU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s v="CH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s v="US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s v="US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s v="US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s v="US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s v="US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s v="US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s v="US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s v="US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s v="AU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s v="GB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s v="US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s v="US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s v="US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s v="US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s v="US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s v="CA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s v="US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s v="US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s v="US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s v="US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s v="US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s v="US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s v="US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s v="US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s v="US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s v="US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s v="US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s v="US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s v="US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s v="US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s v="IT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s v="GB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s v="US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s v="US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s v="US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s v="US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s v="DK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s v="US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s v="CA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s v="IT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s v="US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s v="AU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s v="US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s v="US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s v="US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s v="US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s v="US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s v="IT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s v="US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s v="IT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s v="US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s v="US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s v="US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s v="CH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s v="US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s v="US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s v="CH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s v="US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s v="US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s v="US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s v="IT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s v="CA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s v="US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s v="US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s v="US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s v="US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s v="US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s v="US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s v="US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s v="US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s v="US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s v="US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s v="GB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s v="CH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s v="US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s v="US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s v="US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s v="AU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s v="US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s v="US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s v="US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s v="CH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s v="US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s v="US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s v="CA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s v="US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s v="DK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s v="CA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s v="IT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s v="US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s v="US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s v="US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s v="US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s v="US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s v="GB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s v="US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s v="US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s v="US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s v="US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s v="US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s v="US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s v="US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s v="US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s v="US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s v="IT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s v="US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s v="US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s v="GB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s v="US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s v="US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s v="US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s v="US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s v="US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s v="US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s v="US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s v="CA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s v="AU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s v="US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s v="US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s v="US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s v="US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s v="US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s v="US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s v="US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s v="US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s v="US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s v="AU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s v="US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s v="US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s v="US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s v="IT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s v="US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s v="US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s v="US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s v="US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s v="US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s v="US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s v="US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s v="US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s v="US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s v="US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s v="IT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s v="GB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s v="US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s v="US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s v="CH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s v="US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s v="US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s v="US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s v="US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s v="US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s v="US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s v="US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s v="US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s v="US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s v="AU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s v="GB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s v="US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s v="GB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s v="CH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s v="AU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s v="US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s v="US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s v="US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s v="US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s v="IT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s v="US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s v="US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s v="IT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s v="GB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s v="US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s v="US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s v="US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s v="US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s v="US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s v="US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s v="US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s v="CA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s v="US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s v="AU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s v="US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s v="AU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s v="US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s v="US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s v="US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s v="US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s v="US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s v="US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s v="US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s v="US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s v="US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s v="AU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s v="US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s v="US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s v="US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s v="US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s v="US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s v="US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s v="US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s v="US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s v="IT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s v="US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s v="GB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s v="US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s v="US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s v="US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s v="US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s v="US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s v="US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s v="US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s v="US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s v="US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s v="US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s v="US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s v="US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s v="US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s v="GB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s v="US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s v="US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s v="US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s v="US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s v="US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s v="US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s v="US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s v="US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s v="US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s v="US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s v="US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s v="US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s v="US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s v="IT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s v="US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s v="US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s v="US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s v="IT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s v="US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s v="US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4DC2B-486B-4A3B-AC74-DD1C70C845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1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8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13C60-A83E-45A9-AB84-DFF0206B05E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/>
  <pivotFields count="21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7" subtotal="count" baseField="0" baseItem="0"/>
  </dataFields>
  <chartFormats count="1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F8D2D-F1A4-46DF-B236-C38352BDB9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7" firstHeaderRow="1" firstDataRow="2" firstDataCol="1"/>
  <pivotFields count="21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dataFields count="1">
    <dataField name="Count of Outcome" fld="17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22" sqref="H22"/>
    </sheetView>
  </sheetViews>
  <sheetFormatPr defaultColWidth="10.6640625" defaultRowHeight="15.5" x14ac:dyDescent="0.35"/>
  <cols>
    <col min="1" max="1" width="3.83203125" bestFit="1" customWidth="1"/>
    <col min="2" max="2" width="30.58203125" bestFit="1" customWidth="1"/>
    <col min="3" max="3" width="49.08203125" style="2" bestFit="1" customWidth="1"/>
    <col min="4" max="4" width="6.83203125" bestFit="1" customWidth="1"/>
    <col min="5" max="5" width="7.75" bestFit="1" customWidth="1"/>
    <col min="6" max="6" width="14.5" bestFit="1" customWidth="1"/>
    <col min="7" max="7" width="9.33203125" bestFit="1" customWidth="1"/>
    <col min="8" max="8" width="13.5" bestFit="1" customWidth="1"/>
    <col min="9" max="9" width="16.5" style="14" bestFit="1" customWidth="1"/>
    <col min="10" max="10" width="7.58203125" bestFit="1" customWidth="1"/>
    <col min="11" max="11" width="8.33203125" bestFit="1" customWidth="1"/>
    <col min="12" max="12" width="11.5" bestFit="1" customWidth="1"/>
    <col min="13" max="13" width="10.83203125" bestFit="1" customWidth="1"/>
    <col min="14" max="14" width="22.33203125" bestFit="1" customWidth="1"/>
    <col min="15" max="15" width="21" bestFit="1" customWidth="1"/>
    <col min="16" max="16" width="9.08203125" bestFit="1" customWidth="1"/>
    <col min="17" max="17" width="8.5" bestFit="1" customWidth="1"/>
    <col min="18" max="18" width="28.5" bestFit="1" customWidth="1"/>
    <col min="19" max="19" width="11.41406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2111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2107</v>
      </c>
      <c r="O1" s="1" t="s">
        <v>2108</v>
      </c>
      <c r="P1" s="1" t="s">
        <v>10</v>
      </c>
      <c r="Q1" s="1" t="s">
        <v>11</v>
      </c>
      <c r="R1" s="1" t="s">
        <v>2028</v>
      </c>
      <c r="S1" s="1" t="s">
        <v>2109</v>
      </c>
      <c r="T1" s="1" t="s">
        <v>2110</v>
      </c>
    </row>
    <row r="2" spans="1:20" x14ac:dyDescent="0.35">
      <c r="A2">
        <v>0</v>
      </c>
      <c r="B2" t="s">
        <v>12</v>
      </c>
      <c r="C2" s="2" t="s">
        <v>13</v>
      </c>
      <c r="D2">
        <v>100</v>
      </c>
      <c r="E2">
        <v>0</v>
      </c>
      <c r="F2" s="3">
        <f>E2/D2</f>
        <v>0</v>
      </c>
      <c r="G2" t="s">
        <v>14</v>
      </c>
      <c r="H2">
        <v>0</v>
      </c>
      <c r="I2" s="15">
        <f>IFERROR((E2/H2),0)</f>
        <v>0</v>
      </c>
      <c r="J2" t="s">
        <v>15</v>
      </c>
      <c r="K2" t="s">
        <v>16</v>
      </c>
      <c r="L2">
        <v>1448690400</v>
      </c>
      <c r="M2">
        <v>1450159200</v>
      </c>
      <c r="N2" s="4">
        <f>DATE(1970,1,1)+L2/86400</f>
        <v>42336.25</v>
      </c>
      <c r="O2" s="4">
        <f>DATE(1970,1,1)+M2/86400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2" t="s">
        <v>19</v>
      </c>
      <c r="D3">
        <v>1400</v>
      </c>
      <c r="E3">
        <v>14560</v>
      </c>
      <c r="F3" s="3">
        <f>E3/D3</f>
        <v>10.4</v>
      </c>
      <c r="G3" t="s">
        <v>20</v>
      </c>
      <c r="H3">
        <v>158</v>
      </c>
      <c r="I3" s="15">
        <f t="shared" ref="I3:I66" si="0">IFERROR((E3/H3),0)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4">
        <f t="shared" ref="N3:N66" si="1">DATE(1970,1,1)+L3/86400</f>
        <v>41870.208333333336</v>
      </c>
      <c r="O3" s="4">
        <f t="shared" ref="O3:O66" si="2">DATE(1970,1,1)+M3/86400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2" t="s">
        <v>25</v>
      </c>
      <c r="D4">
        <v>108400</v>
      </c>
      <c r="E4">
        <v>142523</v>
      </c>
      <c r="F4" s="3">
        <f t="shared" ref="F4:F66" si="3">E4/D4</f>
        <v>1.3147878228782288</v>
      </c>
      <c r="G4" t="s">
        <v>20</v>
      </c>
      <c r="H4">
        <v>1425</v>
      </c>
      <c r="I4" s="1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4">
        <f t="shared" si="1"/>
        <v>41595.25</v>
      </c>
      <c r="O4" s="4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2" t="s">
        <v>30</v>
      </c>
      <c r="D5">
        <v>4200</v>
      </c>
      <c r="E5">
        <v>2477</v>
      </c>
      <c r="F5" s="3">
        <f t="shared" si="3"/>
        <v>0.58976190476190471</v>
      </c>
      <c r="G5" t="s">
        <v>14</v>
      </c>
      <c r="H5">
        <v>24</v>
      </c>
      <c r="I5" s="1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4">
        <f t="shared" si="1"/>
        <v>43688.208333333328</v>
      </c>
      <c r="O5" s="4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2" t="s">
        <v>32</v>
      </c>
      <c r="D6">
        <v>7600</v>
      </c>
      <c r="E6">
        <v>5265</v>
      </c>
      <c r="F6" s="3">
        <f t="shared" si="3"/>
        <v>0.69276315789473686</v>
      </c>
      <c r="G6" t="s">
        <v>14</v>
      </c>
      <c r="H6">
        <v>53</v>
      </c>
      <c r="I6" s="1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4">
        <f t="shared" si="1"/>
        <v>43485.25</v>
      </c>
      <c r="O6" s="4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2" t="s">
        <v>35</v>
      </c>
      <c r="D7">
        <v>7600</v>
      </c>
      <c r="E7">
        <v>13195</v>
      </c>
      <c r="F7" s="3">
        <f t="shared" si="3"/>
        <v>1.7361842105263159</v>
      </c>
      <c r="G7" t="s">
        <v>20</v>
      </c>
      <c r="H7">
        <v>174</v>
      </c>
      <c r="I7" s="1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4">
        <f t="shared" si="1"/>
        <v>41149.208333333336</v>
      </c>
      <c r="O7" s="4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2" t="s">
        <v>39</v>
      </c>
      <c r="D8">
        <v>5200</v>
      </c>
      <c r="E8">
        <v>1090</v>
      </c>
      <c r="F8" s="3">
        <f t="shared" si="3"/>
        <v>0.20961538461538462</v>
      </c>
      <c r="G8" t="s">
        <v>14</v>
      </c>
      <c r="H8">
        <v>18</v>
      </c>
      <c r="I8" s="1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4">
        <f t="shared" si="1"/>
        <v>42991.208333333328</v>
      </c>
      <c r="O8" s="4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2" t="s">
        <v>44</v>
      </c>
      <c r="D9">
        <v>4500</v>
      </c>
      <c r="E9">
        <v>14741</v>
      </c>
      <c r="F9" s="3">
        <f t="shared" si="3"/>
        <v>3.2757777777777779</v>
      </c>
      <c r="G9" t="s">
        <v>20</v>
      </c>
      <c r="H9">
        <v>227</v>
      </c>
      <c r="I9" s="1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4">
        <f t="shared" si="1"/>
        <v>42229.208333333328</v>
      </c>
      <c r="O9" s="4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3">
        <f t="shared" si="3"/>
        <v>0.19932788374205268</v>
      </c>
      <c r="G10" t="s">
        <v>47</v>
      </c>
      <c r="H10">
        <v>708</v>
      </c>
      <c r="I10" s="1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1"/>
        <v>40399.208333333336</v>
      </c>
      <c r="O10" s="4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2" t="s">
        <v>49</v>
      </c>
      <c r="D11">
        <v>6200</v>
      </c>
      <c r="E11">
        <v>3208</v>
      </c>
      <c r="F11" s="3">
        <f t="shared" si="3"/>
        <v>0.51741935483870971</v>
      </c>
      <c r="G11" t="s">
        <v>14</v>
      </c>
      <c r="H11">
        <v>44</v>
      </c>
      <c r="I11" s="1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1"/>
        <v>41536.208333333336</v>
      </c>
      <c r="O11" s="4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3">
        <f t="shared" si="3"/>
        <v>2.6611538461538462</v>
      </c>
      <c r="G12" t="s">
        <v>20</v>
      </c>
      <c r="H12">
        <v>220</v>
      </c>
      <c r="I12" s="1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1"/>
        <v>40404.208333333336</v>
      </c>
      <c r="O12" s="4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3">
        <f t="shared" si="3"/>
        <v>0.48095238095238096</v>
      </c>
      <c r="G13" t="s">
        <v>14</v>
      </c>
      <c r="H13">
        <v>27</v>
      </c>
      <c r="I13" s="1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1"/>
        <v>40442.208333333336</v>
      </c>
      <c r="O13" s="4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3">
        <f t="shared" si="3"/>
        <v>0.89349206349206345</v>
      </c>
      <c r="G14" t="s">
        <v>14</v>
      </c>
      <c r="H14">
        <v>55</v>
      </c>
      <c r="I14" s="1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1"/>
        <v>43760.208333333328</v>
      </c>
      <c r="O14" s="4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3">
        <f t="shared" si="3"/>
        <v>2.4511904761904764</v>
      </c>
      <c r="G15" t="s">
        <v>20</v>
      </c>
      <c r="H15">
        <v>98</v>
      </c>
      <c r="I15" s="1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1"/>
        <v>42532.208333333328</v>
      </c>
      <c r="O15" s="4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3">
        <f t="shared" si="3"/>
        <v>0.66769503546099296</v>
      </c>
      <c r="G16" t="s">
        <v>14</v>
      </c>
      <c r="H16">
        <v>200</v>
      </c>
      <c r="I16" s="1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1"/>
        <v>40974.25</v>
      </c>
      <c r="O16" s="4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3">
        <f t="shared" si="3"/>
        <v>0.47307881773399013</v>
      </c>
      <c r="G17" t="s">
        <v>14</v>
      </c>
      <c r="H17">
        <v>452</v>
      </c>
      <c r="I17" s="1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1"/>
        <v>43809.25</v>
      </c>
      <c r="O17" s="4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3">
        <f t="shared" si="3"/>
        <v>6.4947058823529416</v>
      </c>
      <c r="G18" t="s">
        <v>20</v>
      </c>
      <c r="H18">
        <v>100</v>
      </c>
      <c r="I18" s="1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1"/>
        <v>41661.25</v>
      </c>
      <c r="O18" s="4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3">
        <f t="shared" si="3"/>
        <v>1.5939125295508274</v>
      </c>
      <c r="G19" t="s">
        <v>20</v>
      </c>
      <c r="H19">
        <v>1249</v>
      </c>
      <c r="I19" s="1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1"/>
        <v>40555.25</v>
      </c>
      <c r="O19" s="4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3">
        <f t="shared" si="3"/>
        <v>0.66912087912087914</v>
      </c>
      <c r="G20" t="s">
        <v>74</v>
      </c>
      <c r="H20">
        <v>135</v>
      </c>
      <c r="I20" s="1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1"/>
        <v>43351.208333333328</v>
      </c>
      <c r="O20" s="4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3">
        <f t="shared" si="3"/>
        <v>0.48529600000000001</v>
      </c>
      <c r="G21" t="s">
        <v>14</v>
      </c>
      <c r="H21">
        <v>674</v>
      </c>
      <c r="I21" s="1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1"/>
        <v>43528.25</v>
      </c>
      <c r="O21" s="4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3">
        <f t="shared" si="3"/>
        <v>1.1224279210925645</v>
      </c>
      <c r="G22" t="s">
        <v>20</v>
      </c>
      <c r="H22">
        <v>1396</v>
      </c>
      <c r="I22" s="1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1"/>
        <v>41848.208333333336</v>
      </c>
      <c r="O22" s="4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3">
        <f t="shared" si="3"/>
        <v>0.40992553191489361</v>
      </c>
      <c r="G23" t="s">
        <v>14</v>
      </c>
      <c r="H23">
        <v>558</v>
      </c>
      <c r="I23" s="1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1"/>
        <v>40770.208333333336</v>
      </c>
      <c r="O23" s="4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3">
        <f t="shared" si="3"/>
        <v>1.2807106598984772</v>
      </c>
      <c r="G24" t="s">
        <v>20</v>
      </c>
      <c r="H24">
        <v>890</v>
      </c>
      <c r="I24" s="1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1"/>
        <v>43193.208333333328</v>
      </c>
      <c r="O24" s="4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3">
        <f t="shared" si="3"/>
        <v>3.3204444444444445</v>
      </c>
      <c r="G25" t="s">
        <v>20</v>
      </c>
      <c r="H25">
        <v>142</v>
      </c>
      <c r="I25" s="1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1"/>
        <v>43510.25</v>
      </c>
      <c r="O25" s="4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3">
        <f t="shared" si="3"/>
        <v>1.1283225108225108</v>
      </c>
      <c r="G26" t="s">
        <v>20</v>
      </c>
      <c r="H26">
        <v>2673</v>
      </c>
      <c r="I26" s="1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1"/>
        <v>41811.208333333336</v>
      </c>
      <c r="O26" s="4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3">
        <f t="shared" si="3"/>
        <v>2.1643636363636363</v>
      </c>
      <c r="G27" t="s">
        <v>20</v>
      </c>
      <c r="H27">
        <v>163</v>
      </c>
      <c r="I27" s="1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1"/>
        <v>40681.208333333336</v>
      </c>
      <c r="O27" s="4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3">
        <f t="shared" si="3"/>
        <v>0.4819906976744186</v>
      </c>
      <c r="G28" t="s">
        <v>74</v>
      </c>
      <c r="H28">
        <v>1480</v>
      </c>
      <c r="I28" s="1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1"/>
        <v>43312.208333333328</v>
      </c>
      <c r="O28" s="4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3">
        <f t="shared" si="3"/>
        <v>0.79949999999999999</v>
      </c>
      <c r="G29" t="s">
        <v>14</v>
      </c>
      <c r="H29">
        <v>15</v>
      </c>
      <c r="I29" s="1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1"/>
        <v>42280.208333333328</v>
      </c>
      <c r="O29" s="4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3">
        <f t="shared" si="3"/>
        <v>1.0522553516819573</v>
      </c>
      <c r="G30" t="s">
        <v>20</v>
      </c>
      <c r="H30">
        <v>2220</v>
      </c>
      <c r="I30" s="1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1"/>
        <v>40218.25</v>
      </c>
      <c r="O30" s="4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3">
        <f t="shared" si="3"/>
        <v>3.2889978213507627</v>
      </c>
      <c r="G31" t="s">
        <v>20</v>
      </c>
      <c r="H31">
        <v>1606</v>
      </c>
      <c r="I31" s="1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1"/>
        <v>43301.208333333328</v>
      </c>
      <c r="O31" s="4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3">
        <f t="shared" si="3"/>
        <v>1.606111111111111</v>
      </c>
      <c r="G32" t="s">
        <v>20</v>
      </c>
      <c r="H32">
        <v>129</v>
      </c>
      <c r="I32" s="1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1"/>
        <v>43609.208333333328</v>
      </c>
      <c r="O32" s="4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3">
        <f t="shared" si="3"/>
        <v>3.1</v>
      </c>
      <c r="G33" t="s">
        <v>20</v>
      </c>
      <c r="H33">
        <v>226</v>
      </c>
      <c r="I33" s="1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1"/>
        <v>42374.25</v>
      </c>
      <c r="O33" s="4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3">
        <f t="shared" si="3"/>
        <v>0.86807920792079207</v>
      </c>
      <c r="G34" t="s">
        <v>14</v>
      </c>
      <c r="H34">
        <v>2307</v>
      </c>
      <c r="I34" s="1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1"/>
        <v>43110.25</v>
      </c>
      <c r="O34" s="4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3">
        <f t="shared" si="3"/>
        <v>3.7782071713147412</v>
      </c>
      <c r="G35" t="s">
        <v>20</v>
      </c>
      <c r="H35">
        <v>5419</v>
      </c>
      <c r="I35" s="1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1"/>
        <v>41917.208333333336</v>
      </c>
      <c r="O35" s="4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3">
        <f t="shared" si="3"/>
        <v>1.5080645161290323</v>
      </c>
      <c r="G36" t="s">
        <v>20</v>
      </c>
      <c r="H36">
        <v>165</v>
      </c>
      <c r="I36" s="1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1"/>
        <v>42817.208333333328</v>
      </c>
      <c r="O36" s="4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3">
        <f t="shared" si="3"/>
        <v>1.5030119521912351</v>
      </c>
      <c r="G37" t="s">
        <v>20</v>
      </c>
      <c r="H37">
        <v>1965</v>
      </c>
      <c r="I37" s="1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1"/>
        <v>43484.25</v>
      </c>
      <c r="O37" s="4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3">
        <f t="shared" si="3"/>
        <v>1.572857142857143</v>
      </c>
      <c r="G38" t="s">
        <v>20</v>
      </c>
      <c r="H38">
        <v>16</v>
      </c>
      <c r="I38" s="1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1"/>
        <v>40600.25</v>
      </c>
      <c r="O38" s="4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3">
        <f t="shared" si="3"/>
        <v>1.3998765432098765</v>
      </c>
      <c r="G39" t="s">
        <v>20</v>
      </c>
      <c r="H39">
        <v>107</v>
      </c>
      <c r="I39" s="1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1"/>
        <v>43744.208333333328</v>
      </c>
      <c r="O39" s="4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3">
        <f t="shared" si="3"/>
        <v>3.2532258064516131</v>
      </c>
      <c r="G40" t="s">
        <v>20</v>
      </c>
      <c r="H40">
        <v>134</v>
      </c>
      <c r="I40" s="1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1"/>
        <v>40469.208333333336</v>
      </c>
      <c r="O40" s="4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3">
        <f t="shared" si="3"/>
        <v>0.50777777777777777</v>
      </c>
      <c r="G41" t="s">
        <v>14</v>
      </c>
      <c r="H41">
        <v>88</v>
      </c>
      <c r="I41" s="1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1"/>
        <v>41330.25</v>
      </c>
      <c r="O41" s="4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3">
        <f t="shared" si="3"/>
        <v>1.6906818181818182</v>
      </c>
      <c r="G42" t="s">
        <v>20</v>
      </c>
      <c r="H42">
        <v>198</v>
      </c>
      <c r="I42" s="1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1"/>
        <v>40334.208333333336</v>
      </c>
      <c r="O42" s="4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3">
        <f t="shared" si="3"/>
        <v>2.1292857142857144</v>
      </c>
      <c r="G43" t="s">
        <v>20</v>
      </c>
      <c r="H43">
        <v>111</v>
      </c>
      <c r="I43" s="1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1"/>
        <v>41156.208333333336</v>
      </c>
      <c r="O43" s="4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3">
        <f t="shared" si="3"/>
        <v>4.4394444444444447</v>
      </c>
      <c r="G44" t="s">
        <v>20</v>
      </c>
      <c r="H44">
        <v>222</v>
      </c>
      <c r="I44" s="1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1"/>
        <v>40728.208333333336</v>
      </c>
      <c r="O44" s="4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3">
        <f t="shared" si="3"/>
        <v>1.859390243902439</v>
      </c>
      <c r="G45" t="s">
        <v>20</v>
      </c>
      <c r="H45">
        <v>6212</v>
      </c>
      <c r="I45" s="1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1"/>
        <v>41844.208333333336</v>
      </c>
      <c r="O45" s="4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3">
        <f t="shared" si="3"/>
        <v>6.5881249999999998</v>
      </c>
      <c r="G46" t="s">
        <v>20</v>
      </c>
      <c r="H46">
        <v>98</v>
      </c>
      <c r="I46" s="1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1"/>
        <v>43541.208333333328</v>
      </c>
      <c r="O46" s="4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3">
        <f t="shared" si="3"/>
        <v>0.4768421052631579</v>
      </c>
      <c r="G47" t="s">
        <v>14</v>
      </c>
      <c r="H47">
        <v>48</v>
      </c>
      <c r="I47" s="1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1"/>
        <v>42676.208333333328</v>
      </c>
      <c r="O47" s="4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3">
        <f t="shared" si="3"/>
        <v>1.1478378378378378</v>
      </c>
      <c r="G48" t="s">
        <v>20</v>
      </c>
      <c r="H48">
        <v>92</v>
      </c>
      <c r="I48" s="1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1"/>
        <v>40367.208333333336</v>
      </c>
      <c r="O48" s="4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3">
        <f t="shared" si="3"/>
        <v>4.7526666666666664</v>
      </c>
      <c r="G49" t="s">
        <v>20</v>
      </c>
      <c r="H49">
        <v>149</v>
      </c>
      <c r="I49" s="1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1"/>
        <v>41727.208333333336</v>
      </c>
      <c r="O49" s="4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3">
        <f t="shared" si="3"/>
        <v>3.86972972972973</v>
      </c>
      <c r="G50" t="s">
        <v>20</v>
      </c>
      <c r="H50">
        <v>2431</v>
      </c>
      <c r="I50" s="1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1"/>
        <v>42180.208333333328</v>
      </c>
      <c r="O50" s="4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3">
        <f t="shared" si="3"/>
        <v>1.89625</v>
      </c>
      <c r="G51" t="s">
        <v>20</v>
      </c>
      <c r="H51">
        <v>303</v>
      </c>
      <c r="I51" s="1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1"/>
        <v>43758.208333333328</v>
      </c>
      <c r="O51" s="4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2" t="s">
        <v>147</v>
      </c>
      <c r="D52">
        <v>100</v>
      </c>
      <c r="E52">
        <v>2</v>
      </c>
      <c r="F52" s="3">
        <f t="shared" si="3"/>
        <v>0.02</v>
      </c>
      <c r="G52" t="s">
        <v>14</v>
      </c>
      <c r="H52">
        <v>1</v>
      </c>
      <c r="I52" s="1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1"/>
        <v>41487.208333333336</v>
      </c>
      <c r="O52" s="4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3">
        <f t="shared" si="3"/>
        <v>0.91867805186590767</v>
      </c>
      <c r="G53" t="s">
        <v>14</v>
      </c>
      <c r="H53">
        <v>1467</v>
      </c>
      <c r="I53" s="1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1"/>
        <v>40995.208333333336</v>
      </c>
      <c r="O53" s="4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3">
        <f t="shared" si="3"/>
        <v>0.34152777777777776</v>
      </c>
      <c r="G54" t="s">
        <v>14</v>
      </c>
      <c r="H54">
        <v>75</v>
      </c>
      <c r="I54" s="1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1"/>
        <v>40436.208333333336</v>
      </c>
      <c r="O54" s="4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3">
        <f t="shared" si="3"/>
        <v>1.4040909090909091</v>
      </c>
      <c r="G55" t="s">
        <v>20</v>
      </c>
      <c r="H55">
        <v>209</v>
      </c>
      <c r="I55" s="1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1"/>
        <v>41779.208333333336</v>
      </c>
      <c r="O55" s="4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3">
        <f t="shared" si="3"/>
        <v>0.89866666666666661</v>
      </c>
      <c r="G56" t="s">
        <v>14</v>
      </c>
      <c r="H56">
        <v>120</v>
      </c>
      <c r="I56" s="1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1"/>
        <v>43170.25</v>
      </c>
      <c r="O56" s="4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3">
        <f t="shared" si="3"/>
        <v>1.7796969696969698</v>
      </c>
      <c r="G57" t="s">
        <v>20</v>
      </c>
      <c r="H57">
        <v>131</v>
      </c>
      <c r="I57" s="1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1"/>
        <v>43311.208333333328</v>
      </c>
      <c r="O57" s="4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3">
        <f t="shared" si="3"/>
        <v>1.436625</v>
      </c>
      <c r="G58" t="s">
        <v>20</v>
      </c>
      <c r="H58">
        <v>164</v>
      </c>
      <c r="I58" s="1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1"/>
        <v>42014.25</v>
      </c>
      <c r="O58" s="4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3">
        <f t="shared" si="3"/>
        <v>2.1527586206896552</v>
      </c>
      <c r="G59" t="s">
        <v>20</v>
      </c>
      <c r="H59">
        <v>201</v>
      </c>
      <c r="I59" s="1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1"/>
        <v>42979.208333333328</v>
      </c>
      <c r="O59" s="4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3">
        <f t="shared" si="3"/>
        <v>2.2711111111111113</v>
      </c>
      <c r="G60" t="s">
        <v>20</v>
      </c>
      <c r="H60">
        <v>211</v>
      </c>
      <c r="I60" s="1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1"/>
        <v>42268.208333333328</v>
      </c>
      <c r="O60" s="4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3">
        <f t="shared" si="3"/>
        <v>2.7507142857142859</v>
      </c>
      <c r="G61" t="s">
        <v>20</v>
      </c>
      <c r="H61">
        <v>128</v>
      </c>
      <c r="I61" s="1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1"/>
        <v>42898.208333333328</v>
      </c>
      <c r="O61" s="4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3">
        <f t="shared" si="3"/>
        <v>1.4437048832271762</v>
      </c>
      <c r="G62" t="s">
        <v>20</v>
      </c>
      <c r="H62">
        <v>1600</v>
      </c>
      <c r="I62" s="1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1"/>
        <v>41107.208333333336</v>
      </c>
      <c r="O62" s="4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3">
        <f t="shared" si="3"/>
        <v>0.92745983935742971</v>
      </c>
      <c r="G63" t="s">
        <v>14</v>
      </c>
      <c r="H63">
        <v>2253</v>
      </c>
      <c r="I63" s="1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1"/>
        <v>40595.25</v>
      </c>
      <c r="O63" s="4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3">
        <f t="shared" si="3"/>
        <v>7.226</v>
      </c>
      <c r="G64" t="s">
        <v>20</v>
      </c>
      <c r="H64">
        <v>249</v>
      </c>
      <c r="I64" s="1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1"/>
        <v>42160.208333333328</v>
      </c>
      <c r="O64" s="4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3">
        <f t="shared" si="3"/>
        <v>0.11851063829787234</v>
      </c>
      <c r="G65" t="s">
        <v>14</v>
      </c>
      <c r="H65">
        <v>5</v>
      </c>
      <c r="I65" s="1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1"/>
        <v>42853.208333333328</v>
      </c>
      <c r="O65" s="4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3">
        <f t="shared" si="3"/>
        <v>0.97642857142857142</v>
      </c>
      <c r="G66" t="s">
        <v>14</v>
      </c>
      <c r="H66">
        <v>38</v>
      </c>
      <c r="I66" s="1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4">
        <f t="shared" si="1"/>
        <v>43283.208333333328</v>
      </c>
      <c r="O66" s="4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3">
        <f t="shared" ref="F67:F130" si="4">E67/D67</f>
        <v>2.3614754098360655</v>
      </c>
      <c r="G67" t="s">
        <v>20</v>
      </c>
      <c r="H67">
        <v>236</v>
      </c>
      <c r="I67" s="15">
        <f t="shared" ref="I67:I130" si="5">IFERROR((E67/H67),0)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4">
        <f t="shared" ref="N67:N130" si="6">DATE(1970,1,1)+L67/86400</f>
        <v>40570.25</v>
      </c>
      <c r="O67" s="4">
        <f t="shared" ref="O67:O130" si="7">DATE(1970,1,1)+M67/86400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3">
        <f t="shared" si="4"/>
        <v>0.45068965517241377</v>
      </c>
      <c r="G68" t="s">
        <v>14</v>
      </c>
      <c r="H68">
        <v>12</v>
      </c>
      <c r="I68" s="1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6"/>
        <v>42102.208333333328</v>
      </c>
      <c r="O68" s="4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3">
        <f t="shared" si="4"/>
        <v>1.6238567493112948</v>
      </c>
      <c r="G69" t="s">
        <v>20</v>
      </c>
      <c r="H69">
        <v>4065</v>
      </c>
      <c r="I69" s="1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6"/>
        <v>40203.25</v>
      </c>
      <c r="O69" s="4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3">
        <f t="shared" si="4"/>
        <v>2.5452631578947367</v>
      </c>
      <c r="G70" t="s">
        <v>20</v>
      </c>
      <c r="H70">
        <v>246</v>
      </c>
      <c r="I70" s="1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6"/>
        <v>42943.208333333328</v>
      </c>
      <c r="O70" s="4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3">
        <f t="shared" si="4"/>
        <v>0.24063291139240506</v>
      </c>
      <c r="G71" t="s">
        <v>74</v>
      </c>
      <c r="H71">
        <v>17</v>
      </c>
      <c r="I71" s="1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6"/>
        <v>40531.25</v>
      </c>
      <c r="O71" s="4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3">
        <f t="shared" si="4"/>
        <v>1.2374140625000001</v>
      </c>
      <c r="G72" t="s">
        <v>20</v>
      </c>
      <c r="H72">
        <v>2475</v>
      </c>
      <c r="I72" s="1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6"/>
        <v>40484.208333333336</v>
      </c>
      <c r="O72" s="4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3">
        <f t="shared" si="4"/>
        <v>1.0806666666666667</v>
      </c>
      <c r="G73" t="s">
        <v>20</v>
      </c>
      <c r="H73">
        <v>76</v>
      </c>
      <c r="I73" s="1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6"/>
        <v>43799.25</v>
      </c>
      <c r="O73" s="4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3">
        <f t="shared" si="4"/>
        <v>6.7033333333333331</v>
      </c>
      <c r="G74" t="s">
        <v>20</v>
      </c>
      <c r="H74">
        <v>54</v>
      </c>
      <c r="I74" s="1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6"/>
        <v>42186.208333333328</v>
      </c>
      <c r="O74" s="4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3">
        <f t="shared" si="4"/>
        <v>6.609285714285714</v>
      </c>
      <c r="G75" t="s">
        <v>20</v>
      </c>
      <c r="H75">
        <v>88</v>
      </c>
      <c r="I75" s="1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6"/>
        <v>42701.25</v>
      </c>
      <c r="O75" s="4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3">
        <f t="shared" si="4"/>
        <v>1.2246153846153847</v>
      </c>
      <c r="G76" t="s">
        <v>20</v>
      </c>
      <c r="H76">
        <v>85</v>
      </c>
      <c r="I76" s="1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6"/>
        <v>42456.208333333328</v>
      </c>
      <c r="O76" s="4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3">
        <f t="shared" si="4"/>
        <v>1.5057731958762886</v>
      </c>
      <c r="G77" t="s">
        <v>20</v>
      </c>
      <c r="H77">
        <v>170</v>
      </c>
      <c r="I77" s="1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6"/>
        <v>43296.208333333328</v>
      </c>
      <c r="O77" s="4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3">
        <f t="shared" si="4"/>
        <v>0.78106590724165992</v>
      </c>
      <c r="G78" t="s">
        <v>14</v>
      </c>
      <c r="H78">
        <v>1684</v>
      </c>
      <c r="I78" s="1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6"/>
        <v>42027.25</v>
      </c>
      <c r="O78" s="4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3">
        <f t="shared" si="4"/>
        <v>0.46947368421052632</v>
      </c>
      <c r="G79" t="s">
        <v>14</v>
      </c>
      <c r="H79">
        <v>56</v>
      </c>
      <c r="I79" s="1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6"/>
        <v>40448.208333333336</v>
      </c>
      <c r="O79" s="4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3">
        <f t="shared" si="4"/>
        <v>3.008</v>
      </c>
      <c r="G80" t="s">
        <v>20</v>
      </c>
      <c r="H80">
        <v>330</v>
      </c>
      <c r="I80" s="1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6"/>
        <v>43206.208333333328</v>
      </c>
      <c r="O80" s="4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3">
        <f t="shared" si="4"/>
        <v>0.6959861591695502</v>
      </c>
      <c r="G81" t="s">
        <v>14</v>
      </c>
      <c r="H81">
        <v>838</v>
      </c>
      <c r="I81" s="1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6"/>
        <v>43267.208333333328</v>
      </c>
      <c r="O81" s="4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3">
        <f t="shared" si="4"/>
        <v>6.374545454545455</v>
      </c>
      <c r="G82" t="s">
        <v>20</v>
      </c>
      <c r="H82">
        <v>127</v>
      </c>
      <c r="I82" s="1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6"/>
        <v>42976.208333333328</v>
      </c>
      <c r="O82" s="4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3">
        <f t="shared" si="4"/>
        <v>2.253392857142857</v>
      </c>
      <c r="G83" t="s">
        <v>20</v>
      </c>
      <c r="H83">
        <v>411</v>
      </c>
      <c r="I83" s="1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6"/>
        <v>43062.25</v>
      </c>
      <c r="O83" s="4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3">
        <f t="shared" si="4"/>
        <v>14.973000000000001</v>
      </c>
      <c r="G84" t="s">
        <v>20</v>
      </c>
      <c r="H84">
        <v>180</v>
      </c>
      <c r="I84" s="1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6"/>
        <v>43482.25</v>
      </c>
      <c r="O84" s="4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3">
        <f t="shared" si="4"/>
        <v>0.37590225563909774</v>
      </c>
      <c r="G85" t="s">
        <v>14</v>
      </c>
      <c r="H85">
        <v>1000</v>
      </c>
      <c r="I85" s="1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6"/>
        <v>42579.208333333328</v>
      </c>
      <c r="O85" s="4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3">
        <f t="shared" si="4"/>
        <v>1.3236942675159236</v>
      </c>
      <c r="G86" t="s">
        <v>20</v>
      </c>
      <c r="H86">
        <v>374</v>
      </c>
      <c r="I86" s="1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6"/>
        <v>41118.208333333336</v>
      </c>
      <c r="O86" s="4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3">
        <f t="shared" si="4"/>
        <v>1.3122448979591836</v>
      </c>
      <c r="G87" t="s">
        <v>20</v>
      </c>
      <c r="H87">
        <v>71</v>
      </c>
      <c r="I87" s="1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6"/>
        <v>40797.208333333336</v>
      </c>
      <c r="O87" s="4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3">
        <f t="shared" si="4"/>
        <v>1.6763513513513513</v>
      </c>
      <c r="G88" t="s">
        <v>20</v>
      </c>
      <c r="H88">
        <v>203</v>
      </c>
      <c r="I88" s="1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6"/>
        <v>42128.208333333328</v>
      </c>
      <c r="O88" s="4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3">
        <f t="shared" si="4"/>
        <v>0.6198488664987406</v>
      </c>
      <c r="G89" t="s">
        <v>14</v>
      </c>
      <c r="H89">
        <v>1482</v>
      </c>
      <c r="I89" s="1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6"/>
        <v>40610.25</v>
      </c>
      <c r="O89" s="4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3">
        <f t="shared" si="4"/>
        <v>2.6074999999999999</v>
      </c>
      <c r="G90" t="s">
        <v>20</v>
      </c>
      <c r="H90">
        <v>113</v>
      </c>
      <c r="I90" s="1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6"/>
        <v>42110.208333333328</v>
      </c>
      <c r="O90" s="4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3">
        <f t="shared" si="4"/>
        <v>2.5258823529411765</v>
      </c>
      <c r="G91" t="s">
        <v>20</v>
      </c>
      <c r="H91">
        <v>96</v>
      </c>
      <c r="I91" s="1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6"/>
        <v>40283.208333333336</v>
      </c>
      <c r="O91" s="4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3">
        <f t="shared" si="4"/>
        <v>0.7861538461538462</v>
      </c>
      <c r="G92" t="s">
        <v>14</v>
      </c>
      <c r="H92">
        <v>106</v>
      </c>
      <c r="I92" s="1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6"/>
        <v>42425.25</v>
      </c>
      <c r="O92" s="4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3">
        <f t="shared" si="4"/>
        <v>0.48404406999351912</v>
      </c>
      <c r="G93" t="s">
        <v>14</v>
      </c>
      <c r="H93">
        <v>679</v>
      </c>
      <c r="I93" s="1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6"/>
        <v>42588.208333333328</v>
      </c>
      <c r="O93" s="4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3">
        <f t="shared" si="4"/>
        <v>2.5887500000000001</v>
      </c>
      <c r="G94" t="s">
        <v>20</v>
      </c>
      <c r="H94">
        <v>498</v>
      </c>
      <c r="I94" s="1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6"/>
        <v>40352.208333333336</v>
      </c>
      <c r="O94" s="4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3">
        <f t="shared" si="4"/>
        <v>0.60548713235294116</v>
      </c>
      <c r="G95" t="s">
        <v>74</v>
      </c>
      <c r="H95">
        <v>610</v>
      </c>
      <c r="I95" s="1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6"/>
        <v>41202.208333333336</v>
      </c>
      <c r="O95" s="4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3">
        <f t="shared" si="4"/>
        <v>3.036896551724138</v>
      </c>
      <c r="G96" t="s">
        <v>20</v>
      </c>
      <c r="H96">
        <v>180</v>
      </c>
      <c r="I96" s="1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6"/>
        <v>43562.208333333328</v>
      </c>
      <c r="O96" s="4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3">
        <f t="shared" si="4"/>
        <v>1.1299999999999999</v>
      </c>
      <c r="G97" t="s">
        <v>20</v>
      </c>
      <c r="H97">
        <v>27</v>
      </c>
      <c r="I97" s="1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6"/>
        <v>43752.208333333328</v>
      </c>
      <c r="O97" s="4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3">
        <f t="shared" si="4"/>
        <v>2.1737876614060259</v>
      </c>
      <c r="G98" t="s">
        <v>20</v>
      </c>
      <c r="H98">
        <v>2331</v>
      </c>
      <c r="I98" s="1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6"/>
        <v>40612.25</v>
      </c>
      <c r="O98" s="4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3">
        <f t="shared" si="4"/>
        <v>9.2669230769230762</v>
      </c>
      <c r="G99" t="s">
        <v>20</v>
      </c>
      <c r="H99">
        <v>113</v>
      </c>
      <c r="I99" s="1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6"/>
        <v>42180.208333333328</v>
      </c>
      <c r="O99" s="4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3">
        <f t="shared" si="4"/>
        <v>0.33692229038854804</v>
      </c>
      <c r="G100" t="s">
        <v>14</v>
      </c>
      <c r="H100">
        <v>1220</v>
      </c>
      <c r="I100" s="1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6"/>
        <v>42212.208333333328</v>
      </c>
      <c r="O100" s="4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3">
        <f t="shared" si="4"/>
        <v>1.9672368421052631</v>
      </c>
      <c r="G101" t="s">
        <v>20</v>
      </c>
      <c r="H101">
        <v>164</v>
      </c>
      <c r="I101" s="1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6"/>
        <v>41968.25</v>
      </c>
      <c r="O101" s="4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3">
        <f t="shared" si="4"/>
        <v>0.01</v>
      </c>
      <c r="G102" t="s">
        <v>14</v>
      </c>
      <c r="H102">
        <v>1</v>
      </c>
      <c r="I102" s="1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6"/>
        <v>40835.208333333336</v>
      </c>
      <c r="O102" s="4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3">
        <f t="shared" si="4"/>
        <v>10.214444444444444</v>
      </c>
      <c r="G103" t="s">
        <v>20</v>
      </c>
      <c r="H103">
        <v>164</v>
      </c>
      <c r="I103" s="1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6"/>
        <v>42056.25</v>
      </c>
      <c r="O103" s="4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3">
        <f t="shared" si="4"/>
        <v>2.8167567567567566</v>
      </c>
      <c r="G104" t="s">
        <v>20</v>
      </c>
      <c r="H104">
        <v>336</v>
      </c>
      <c r="I104" s="1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6"/>
        <v>43234.208333333328</v>
      </c>
      <c r="O104" s="4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3">
        <f t="shared" si="4"/>
        <v>0.24610000000000001</v>
      </c>
      <c r="G105" t="s">
        <v>14</v>
      </c>
      <c r="H105">
        <v>37</v>
      </c>
      <c r="I105" s="1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6"/>
        <v>40475.208333333336</v>
      </c>
      <c r="O105" s="4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3">
        <f t="shared" si="4"/>
        <v>1.4314010067114094</v>
      </c>
      <c r="G106" t="s">
        <v>20</v>
      </c>
      <c r="H106">
        <v>1917</v>
      </c>
      <c r="I106" s="1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6"/>
        <v>42878.208333333328</v>
      </c>
      <c r="O106" s="4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3">
        <f t="shared" si="4"/>
        <v>1.4454411764705883</v>
      </c>
      <c r="G107" t="s">
        <v>20</v>
      </c>
      <c r="H107">
        <v>95</v>
      </c>
      <c r="I107" s="1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6"/>
        <v>41366.208333333336</v>
      </c>
      <c r="O107" s="4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3">
        <f t="shared" si="4"/>
        <v>3.5912820512820511</v>
      </c>
      <c r="G108" t="s">
        <v>20</v>
      </c>
      <c r="H108">
        <v>147</v>
      </c>
      <c r="I108" s="1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6"/>
        <v>43716.208333333328</v>
      </c>
      <c r="O108" s="4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3">
        <f t="shared" si="4"/>
        <v>1.8648571428571428</v>
      </c>
      <c r="G109" t="s">
        <v>20</v>
      </c>
      <c r="H109">
        <v>86</v>
      </c>
      <c r="I109" s="1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6"/>
        <v>43213.208333333328</v>
      </c>
      <c r="O109" s="4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3">
        <f t="shared" si="4"/>
        <v>5.9526666666666666</v>
      </c>
      <c r="G110" t="s">
        <v>20</v>
      </c>
      <c r="H110">
        <v>83</v>
      </c>
      <c r="I110" s="1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6"/>
        <v>41005.208333333336</v>
      </c>
      <c r="O110" s="4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3">
        <f t="shared" si="4"/>
        <v>0.5921153846153846</v>
      </c>
      <c r="G111" t="s">
        <v>14</v>
      </c>
      <c r="H111">
        <v>60</v>
      </c>
      <c r="I111" s="1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6"/>
        <v>41651.25</v>
      </c>
      <c r="O111" s="4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3">
        <f t="shared" si="4"/>
        <v>0.14962780898876404</v>
      </c>
      <c r="G112" t="s">
        <v>14</v>
      </c>
      <c r="H112">
        <v>296</v>
      </c>
      <c r="I112" s="1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6"/>
        <v>43354.208333333328</v>
      </c>
      <c r="O112" s="4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3">
        <f t="shared" si="4"/>
        <v>1.1995602605863191</v>
      </c>
      <c r="G113" t="s">
        <v>20</v>
      </c>
      <c r="H113">
        <v>676</v>
      </c>
      <c r="I113" s="1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6"/>
        <v>41174.208333333336</v>
      </c>
      <c r="O113" s="4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3">
        <f t="shared" si="4"/>
        <v>2.6882978723404256</v>
      </c>
      <c r="G114" t="s">
        <v>20</v>
      </c>
      <c r="H114">
        <v>361</v>
      </c>
      <c r="I114" s="1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6"/>
        <v>41875.208333333336</v>
      </c>
      <c r="O114" s="4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3">
        <f t="shared" si="4"/>
        <v>3.7687878787878786</v>
      </c>
      <c r="G115" t="s">
        <v>20</v>
      </c>
      <c r="H115">
        <v>131</v>
      </c>
      <c r="I115" s="1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6"/>
        <v>42990.208333333328</v>
      </c>
      <c r="O115" s="4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3">
        <f t="shared" si="4"/>
        <v>7.2715789473684209</v>
      </c>
      <c r="G116" t="s">
        <v>20</v>
      </c>
      <c r="H116">
        <v>126</v>
      </c>
      <c r="I116" s="1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6"/>
        <v>43564.208333333328</v>
      </c>
      <c r="O116" s="4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3">
        <f t="shared" si="4"/>
        <v>0.87211757648470301</v>
      </c>
      <c r="G117" t="s">
        <v>14</v>
      </c>
      <c r="H117">
        <v>3304</v>
      </c>
      <c r="I117" s="1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6"/>
        <v>43056.25</v>
      </c>
      <c r="O117" s="4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3">
        <f t="shared" si="4"/>
        <v>0.88</v>
      </c>
      <c r="G118" t="s">
        <v>14</v>
      </c>
      <c r="H118">
        <v>73</v>
      </c>
      <c r="I118" s="1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6"/>
        <v>42265.208333333328</v>
      </c>
      <c r="O118" s="4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3">
        <f t="shared" si="4"/>
        <v>1.7393877551020409</v>
      </c>
      <c r="G119" t="s">
        <v>20</v>
      </c>
      <c r="H119">
        <v>275</v>
      </c>
      <c r="I119" s="1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6"/>
        <v>40808.208333333336</v>
      </c>
      <c r="O119" s="4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3">
        <f t="shared" si="4"/>
        <v>1.1761111111111111</v>
      </c>
      <c r="G120" t="s">
        <v>20</v>
      </c>
      <c r="H120">
        <v>67</v>
      </c>
      <c r="I120" s="1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6"/>
        <v>41665.25</v>
      </c>
      <c r="O120" s="4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3">
        <f t="shared" si="4"/>
        <v>2.1496</v>
      </c>
      <c r="G121" t="s">
        <v>20</v>
      </c>
      <c r="H121">
        <v>154</v>
      </c>
      <c r="I121" s="1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6"/>
        <v>41806.208333333336</v>
      </c>
      <c r="O121" s="4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3">
        <f t="shared" si="4"/>
        <v>1.4949667110519307</v>
      </c>
      <c r="G122" t="s">
        <v>20</v>
      </c>
      <c r="H122">
        <v>1782</v>
      </c>
      <c r="I122" s="1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6"/>
        <v>42111.208333333328</v>
      </c>
      <c r="O122" s="4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3">
        <f t="shared" si="4"/>
        <v>2.1933995584988963</v>
      </c>
      <c r="G123" t="s">
        <v>20</v>
      </c>
      <c r="H123">
        <v>903</v>
      </c>
      <c r="I123" s="1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6"/>
        <v>41917.208333333336</v>
      </c>
      <c r="O123" s="4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3">
        <f t="shared" si="4"/>
        <v>0.64367690058479532</v>
      </c>
      <c r="G124" t="s">
        <v>14</v>
      </c>
      <c r="H124">
        <v>3387</v>
      </c>
      <c r="I124" s="1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6"/>
        <v>41970.25</v>
      </c>
      <c r="O124" s="4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3">
        <f t="shared" si="4"/>
        <v>0.18622397298818233</v>
      </c>
      <c r="G125" t="s">
        <v>14</v>
      </c>
      <c r="H125">
        <v>662</v>
      </c>
      <c r="I125" s="1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6"/>
        <v>42332.25</v>
      </c>
      <c r="O125" s="4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3">
        <f t="shared" si="4"/>
        <v>3.6776923076923076</v>
      </c>
      <c r="G126" t="s">
        <v>20</v>
      </c>
      <c r="H126">
        <v>94</v>
      </c>
      <c r="I126" s="1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6"/>
        <v>43598.208333333328</v>
      </c>
      <c r="O126" s="4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3">
        <f t="shared" si="4"/>
        <v>1.5990566037735849</v>
      </c>
      <c r="G127" t="s">
        <v>20</v>
      </c>
      <c r="H127">
        <v>180</v>
      </c>
      <c r="I127" s="1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6"/>
        <v>43362.208333333328</v>
      </c>
      <c r="O127" s="4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3">
        <f t="shared" si="4"/>
        <v>0.38633185349611543</v>
      </c>
      <c r="G128" t="s">
        <v>14</v>
      </c>
      <c r="H128">
        <v>774</v>
      </c>
      <c r="I128" s="1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6"/>
        <v>42596.208333333328</v>
      </c>
      <c r="O128" s="4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3">
        <f t="shared" si="4"/>
        <v>0.51421511627906979</v>
      </c>
      <c r="G129" t="s">
        <v>14</v>
      </c>
      <c r="H129">
        <v>672</v>
      </c>
      <c r="I129" s="1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6"/>
        <v>40310.208333333336</v>
      </c>
      <c r="O129" s="4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3">
        <f t="shared" si="4"/>
        <v>0.60334277620396604</v>
      </c>
      <c r="G130" t="s">
        <v>74</v>
      </c>
      <c r="H130">
        <v>532</v>
      </c>
      <c r="I130" s="1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si="6"/>
        <v>40417.208333333336</v>
      </c>
      <c r="O130" s="4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3">
        <f t="shared" ref="F131:F194" si="8">E131/D131</f>
        <v>3.2026936026936029E-2</v>
      </c>
      <c r="G131" t="s">
        <v>74</v>
      </c>
      <c r="H131">
        <v>55</v>
      </c>
      <c r="I131" s="15">
        <f t="shared" ref="I131:I194" si="9">IFERROR((E131/H131),0)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ref="N131:N194" si="10">DATE(1970,1,1)+L131/86400</f>
        <v>42038.25</v>
      </c>
      <c r="O131" s="4">
        <f t="shared" ref="O131:O194" si="11">DATE(1970,1,1)+M131/86400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3">
        <f t="shared" si="8"/>
        <v>1.5546875</v>
      </c>
      <c r="G132" t="s">
        <v>20</v>
      </c>
      <c r="H132">
        <v>533</v>
      </c>
      <c r="I132" s="1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10"/>
        <v>40842.208333333336</v>
      </c>
      <c r="O132" s="4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3">
        <f t="shared" si="8"/>
        <v>1.0085974499089254</v>
      </c>
      <c r="G133" t="s">
        <v>20</v>
      </c>
      <c r="H133">
        <v>2443</v>
      </c>
      <c r="I133" s="1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10"/>
        <v>41607.25</v>
      </c>
      <c r="O133" s="4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3">
        <f t="shared" si="8"/>
        <v>1.1618181818181819</v>
      </c>
      <c r="G134" t="s">
        <v>20</v>
      </c>
      <c r="H134">
        <v>89</v>
      </c>
      <c r="I134" s="1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10"/>
        <v>43112.25</v>
      </c>
      <c r="O134" s="4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3">
        <f t="shared" si="8"/>
        <v>3.1077777777777778</v>
      </c>
      <c r="G135" t="s">
        <v>20</v>
      </c>
      <c r="H135">
        <v>159</v>
      </c>
      <c r="I135" s="1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10"/>
        <v>40767.208333333336</v>
      </c>
      <c r="O135" s="4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3">
        <f t="shared" si="8"/>
        <v>0.89736683417085428</v>
      </c>
      <c r="G136" t="s">
        <v>14</v>
      </c>
      <c r="H136">
        <v>940</v>
      </c>
      <c r="I136" s="1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10"/>
        <v>40713.208333333336</v>
      </c>
      <c r="O136" s="4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3">
        <f t="shared" si="8"/>
        <v>0.71272727272727276</v>
      </c>
      <c r="G137" t="s">
        <v>14</v>
      </c>
      <c r="H137">
        <v>117</v>
      </c>
      <c r="I137" s="1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10"/>
        <v>41340.25</v>
      </c>
      <c r="O137" s="4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3">
        <f t="shared" si="8"/>
        <v>3.2862318840579711E-2</v>
      </c>
      <c r="G138" t="s">
        <v>74</v>
      </c>
      <c r="H138">
        <v>58</v>
      </c>
      <c r="I138" s="1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10"/>
        <v>41797.208333333336</v>
      </c>
      <c r="O138" s="4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3">
        <f t="shared" si="8"/>
        <v>2.617777777777778</v>
      </c>
      <c r="G139" t="s">
        <v>20</v>
      </c>
      <c r="H139">
        <v>50</v>
      </c>
      <c r="I139" s="1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10"/>
        <v>40457.208333333336</v>
      </c>
      <c r="O139" s="4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3">
        <f t="shared" si="8"/>
        <v>0.96</v>
      </c>
      <c r="G140" t="s">
        <v>14</v>
      </c>
      <c r="H140">
        <v>115</v>
      </c>
      <c r="I140" s="1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10"/>
        <v>41180.208333333336</v>
      </c>
      <c r="O140" s="4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3">
        <f t="shared" si="8"/>
        <v>0.20896851248642778</v>
      </c>
      <c r="G141" t="s">
        <v>14</v>
      </c>
      <c r="H141">
        <v>326</v>
      </c>
      <c r="I141" s="1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10"/>
        <v>42115.208333333328</v>
      </c>
      <c r="O141" s="4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3">
        <f t="shared" si="8"/>
        <v>2.2316363636363636</v>
      </c>
      <c r="G142" t="s">
        <v>20</v>
      </c>
      <c r="H142">
        <v>186</v>
      </c>
      <c r="I142" s="1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10"/>
        <v>43156.25</v>
      </c>
      <c r="O142" s="4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3">
        <f t="shared" si="8"/>
        <v>1.0159097978227061</v>
      </c>
      <c r="G143" t="s">
        <v>20</v>
      </c>
      <c r="H143">
        <v>1071</v>
      </c>
      <c r="I143" s="1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10"/>
        <v>42167.208333333328</v>
      </c>
      <c r="O143" s="4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3">
        <f t="shared" si="8"/>
        <v>2.3003999999999998</v>
      </c>
      <c r="G144" t="s">
        <v>20</v>
      </c>
      <c r="H144">
        <v>117</v>
      </c>
      <c r="I144" s="1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10"/>
        <v>41005.208333333336</v>
      </c>
      <c r="O144" s="4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3">
        <f t="shared" si="8"/>
        <v>1.355925925925926</v>
      </c>
      <c r="G145" t="s">
        <v>20</v>
      </c>
      <c r="H145">
        <v>70</v>
      </c>
      <c r="I145" s="1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10"/>
        <v>40357.208333333336</v>
      </c>
      <c r="O145" s="4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3">
        <f t="shared" si="8"/>
        <v>1.2909999999999999</v>
      </c>
      <c r="G146" t="s">
        <v>20</v>
      </c>
      <c r="H146">
        <v>135</v>
      </c>
      <c r="I146" s="1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10"/>
        <v>43633.208333333328</v>
      </c>
      <c r="O146" s="4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3">
        <f t="shared" si="8"/>
        <v>2.3651200000000001</v>
      </c>
      <c r="G147" t="s">
        <v>20</v>
      </c>
      <c r="H147">
        <v>768</v>
      </c>
      <c r="I147" s="1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10"/>
        <v>41889.208333333336</v>
      </c>
      <c r="O147" s="4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3">
        <f t="shared" si="8"/>
        <v>0.17249999999999999</v>
      </c>
      <c r="G148" t="s">
        <v>74</v>
      </c>
      <c r="H148">
        <v>51</v>
      </c>
      <c r="I148" s="1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10"/>
        <v>40855.25</v>
      </c>
      <c r="O148" s="4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3">
        <f t="shared" si="8"/>
        <v>1.1249397590361445</v>
      </c>
      <c r="G149" t="s">
        <v>20</v>
      </c>
      <c r="H149">
        <v>199</v>
      </c>
      <c r="I149" s="1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10"/>
        <v>42534.208333333328</v>
      </c>
      <c r="O149" s="4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3">
        <f t="shared" si="8"/>
        <v>1.2102150537634409</v>
      </c>
      <c r="G150" t="s">
        <v>20</v>
      </c>
      <c r="H150">
        <v>107</v>
      </c>
      <c r="I150" s="1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10"/>
        <v>42941.208333333328</v>
      </c>
      <c r="O150" s="4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3">
        <f t="shared" si="8"/>
        <v>2.1987096774193549</v>
      </c>
      <c r="G151" t="s">
        <v>20</v>
      </c>
      <c r="H151">
        <v>195</v>
      </c>
      <c r="I151" s="1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10"/>
        <v>41275.25</v>
      </c>
      <c r="O151" s="4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3">
        <f t="shared" si="8"/>
        <v>0.01</v>
      </c>
      <c r="G152" t="s">
        <v>14</v>
      </c>
      <c r="H152">
        <v>1</v>
      </c>
      <c r="I152" s="1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10"/>
        <v>43450.25</v>
      </c>
      <c r="O152" s="4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3">
        <f t="shared" si="8"/>
        <v>0.64166909620991253</v>
      </c>
      <c r="G153" t="s">
        <v>14</v>
      </c>
      <c r="H153">
        <v>1467</v>
      </c>
      <c r="I153" s="1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10"/>
        <v>41799.208333333336</v>
      </c>
      <c r="O153" s="4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3">
        <f t="shared" si="8"/>
        <v>4.2306746987951804</v>
      </c>
      <c r="G154" t="s">
        <v>20</v>
      </c>
      <c r="H154">
        <v>3376</v>
      </c>
      <c r="I154" s="1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10"/>
        <v>42783.25</v>
      </c>
      <c r="O154" s="4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3">
        <f t="shared" si="8"/>
        <v>0.92984160506863778</v>
      </c>
      <c r="G155" t="s">
        <v>14</v>
      </c>
      <c r="H155">
        <v>5681</v>
      </c>
      <c r="I155" s="1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10"/>
        <v>41201.208333333336</v>
      </c>
      <c r="O155" s="4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3">
        <f t="shared" si="8"/>
        <v>0.58756567425569173</v>
      </c>
      <c r="G156" t="s">
        <v>14</v>
      </c>
      <c r="H156">
        <v>1059</v>
      </c>
      <c r="I156" s="1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10"/>
        <v>42502.208333333328</v>
      </c>
      <c r="O156" s="4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3">
        <f t="shared" si="8"/>
        <v>0.65022222222222226</v>
      </c>
      <c r="G157" t="s">
        <v>14</v>
      </c>
      <c r="H157">
        <v>1194</v>
      </c>
      <c r="I157" s="1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10"/>
        <v>40262.208333333336</v>
      </c>
      <c r="O157" s="4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3">
        <f t="shared" si="8"/>
        <v>0.73939560439560437</v>
      </c>
      <c r="G158" t="s">
        <v>74</v>
      </c>
      <c r="H158">
        <v>379</v>
      </c>
      <c r="I158" s="1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10"/>
        <v>43743.208333333328</v>
      </c>
      <c r="O158" s="4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3">
        <f t="shared" si="8"/>
        <v>0.52666666666666662</v>
      </c>
      <c r="G159" t="s">
        <v>14</v>
      </c>
      <c r="H159">
        <v>30</v>
      </c>
      <c r="I159" s="1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10"/>
        <v>41638.25</v>
      </c>
      <c r="O159" s="4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3">
        <f t="shared" si="8"/>
        <v>2.2095238095238097</v>
      </c>
      <c r="G160" t="s">
        <v>20</v>
      </c>
      <c r="H160">
        <v>41</v>
      </c>
      <c r="I160" s="1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10"/>
        <v>42346.25</v>
      </c>
      <c r="O160" s="4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3">
        <f t="shared" si="8"/>
        <v>1.0001150627615063</v>
      </c>
      <c r="G161" t="s">
        <v>20</v>
      </c>
      <c r="H161">
        <v>1821</v>
      </c>
      <c r="I161" s="1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10"/>
        <v>43551.208333333328</v>
      </c>
      <c r="O161" s="4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3">
        <f t="shared" si="8"/>
        <v>1.6231249999999999</v>
      </c>
      <c r="G162" t="s">
        <v>20</v>
      </c>
      <c r="H162">
        <v>164</v>
      </c>
      <c r="I162" s="1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10"/>
        <v>43582.208333333328</v>
      </c>
      <c r="O162" s="4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3">
        <f t="shared" si="8"/>
        <v>0.78181818181818186</v>
      </c>
      <c r="G163" t="s">
        <v>14</v>
      </c>
      <c r="H163">
        <v>75</v>
      </c>
      <c r="I163" s="1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10"/>
        <v>42270.208333333328</v>
      </c>
      <c r="O163" s="4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3">
        <f t="shared" si="8"/>
        <v>1.4973770491803278</v>
      </c>
      <c r="G164" t="s">
        <v>20</v>
      </c>
      <c r="H164">
        <v>157</v>
      </c>
      <c r="I164" s="1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10"/>
        <v>43442.25</v>
      </c>
      <c r="O164" s="4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3">
        <f t="shared" si="8"/>
        <v>2.5325714285714285</v>
      </c>
      <c r="G165" t="s">
        <v>20</v>
      </c>
      <c r="H165">
        <v>246</v>
      </c>
      <c r="I165" s="1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10"/>
        <v>43028.208333333328</v>
      </c>
      <c r="O165" s="4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3">
        <f t="shared" si="8"/>
        <v>1.0016943521594683</v>
      </c>
      <c r="G166" t="s">
        <v>20</v>
      </c>
      <c r="H166">
        <v>1396</v>
      </c>
      <c r="I166" s="1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10"/>
        <v>43016.208333333328</v>
      </c>
      <c r="O166" s="4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3">
        <f t="shared" si="8"/>
        <v>1.2199004424778761</v>
      </c>
      <c r="G167" t="s">
        <v>20</v>
      </c>
      <c r="H167">
        <v>2506</v>
      </c>
      <c r="I167" s="1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10"/>
        <v>42948.208333333328</v>
      </c>
      <c r="O167" s="4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3">
        <f t="shared" si="8"/>
        <v>1.3713265306122449</v>
      </c>
      <c r="G168" t="s">
        <v>20</v>
      </c>
      <c r="H168">
        <v>244</v>
      </c>
      <c r="I168" s="1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10"/>
        <v>40534.25</v>
      </c>
      <c r="O168" s="4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3">
        <f t="shared" si="8"/>
        <v>4.155384615384615</v>
      </c>
      <c r="G169" t="s">
        <v>20</v>
      </c>
      <c r="H169">
        <v>146</v>
      </c>
      <c r="I169" s="1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10"/>
        <v>41435.208333333336</v>
      </c>
      <c r="O169" s="4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3">
        <f t="shared" si="8"/>
        <v>0.3130913348946136</v>
      </c>
      <c r="G170" t="s">
        <v>14</v>
      </c>
      <c r="H170">
        <v>955</v>
      </c>
      <c r="I170" s="1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10"/>
        <v>43518.25</v>
      </c>
      <c r="O170" s="4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3">
        <f t="shared" si="8"/>
        <v>4.240815450643777</v>
      </c>
      <c r="G171" t="s">
        <v>20</v>
      </c>
      <c r="H171">
        <v>1267</v>
      </c>
      <c r="I171" s="1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10"/>
        <v>41077.208333333336</v>
      </c>
      <c r="O171" s="4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3">
        <f t="shared" si="8"/>
        <v>2.9388623072833599E-2</v>
      </c>
      <c r="G172" t="s">
        <v>14</v>
      </c>
      <c r="H172">
        <v>67</v>
      </c>
      <c r="I172" s="1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10"/>
        <v>42950.208333333328</v>
      </c>
      <c r="O172" s="4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3">
        <f t="shared" si="8"/>
        <v>0.1063265306122449</v>
      </c>
      <c r="G173" t="s">
        <v>14</v>
      </c>
      <c r="H173">
        <v>5</v>
      </c>
      <c r="I173" s="1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10"/>
        <v>41718.208333333336</v>
      </c>
      <c r="O173" s="4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3">
        <f t="shared" si="8"/>
        <v>0.82874999999999999</v>
      </c>
      <c r="G174" t="s">
        <v>14</v>
      </c>
      <c r="H174">
        <v>26</v>
      </c>
      <c r="I174" s="1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10"/>
        <v>41839.208333333336</v>
      </c>
      <c r="O174" s="4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3">
        <f t="shared" si="8"/>
        <v>1.6301447776628748</v>
      </c>
      <c r="G175" t="s">
        <v>20</v>
      </c>
      <c r="H175">
        <v>1561</v>
      </c>
      <c r="I175" s="1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10"/>
        <v>41412.208333333336</v>
      </c>
      <c r="O175" s="4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3">
        <f t="shared" si="8"/>
        <v>8.9466666666666672</v>
      </c>
      <c r="G176" t="s">
        <v>20</v>
      </c>
      <c r="H176">
        <v>48</v>
      </c>
      <c r="I176" s="1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10"/>
        <v>42282.208333333328</v>
      </c>
      <c r="O176" s="4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3">
        <f t="shared" si="8"/>
        <v>0.26191501103752757</v>
      </c>
      <c r="G177" t="s">
        <v>14</v>
      </c>
      <c r="H177">
        <v>1130</v>
      </c>
      <c r="I177" s="1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10"/>
        <v>42613.208333333328</v>
      </c>
      <c r="O177" s="4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3">
        <f t="shared" si="8"/>
        <v>0.74834782608695649</v>
      </c>
      <c r="G178" t="s">
        <v>14</v>
      </c>
      <c r="H178">
        <v>782</v>
      </c>
      <c r="I178" s="1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10"/>
        <v>42616.208333333328</v>
      </c>
      <c r="O178" s="4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3">
        <f t="shared" si="8"/>
        <v>4.1647680412371137</v>
      </c>
      <c r="G179" t="s">
        <v>20</v>
      </c>
      <c r="H179">
        <v>2739</v>
      </c>
      <c r="I179" s="1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10"/>
        <v>40497.25</v>
      </c>
      <c r="O179" s="4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3">
        <f t="shared" si="8"/>
        <v>0.96208333333333329</v>
      </c>
      <c r="G180" t="s">
        <v>14</v>
      </c>
      <c r="H180">
        <v>210</v>
      </c>
      <c r="I180" s="1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10"/>
        <v>42999.208333333328</v>
      </c>
      <c r="O180" s="4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3">
        <f t="shared" si="8"/>
        <v>3.5771910112359548</v>
      </c>
      <c r="G181" t="s">
        <v>20</v>
      </c>
      <c r="H181">
        <v>3537</v>
      </c>
      <c r="I181" s="1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10"/>
        <v>41350.208333333336</v>
      </c>
      <c r="O181" s="4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3">
        <f t="shared" si="8"/>
        <v>3.0845714285714285</v>
      </c>
      <c r="G182" t="s">
        <v>20</v>
      </c>
      <c r="H182">
        <v>2107</v>
      </c>
      <c r="I182" s="1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10"/>
        <v>40259.208333333336</v>
      </c>
      <c r="O182" s="4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3">
        <f t="shared" si="8"/>
        <v>0.61802325581395345</v>
      </c>
      <c r="G183" t="s">
        <v>14</v>
      </c>
      <c r="H183">
        <v>136</v>
      </c>
      <c r="I183" s="1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10"/>
        <v>43012.208333333328</v>
      </c>
      <c r="O183" s="4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3">
        <f t="shared" si="8"/>
        <v>7.2232472324723247</v>
      </c>
      <c r="G184" t="s">
        <v>20</v>
      </c>
      <c r="H184">
        <v>3318</v>
      </c>
      <c r="I184" s="1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10"/>
        <v>43631.208333333328</v>
      </c>
      <c r="O184" s="4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3">
        <f t="shared" si="8"/>
        <v>0.69117647058823528</v>
      </c>
      <c r="G185" t="s">
        <v>14</v>
      </c>
      <c r="H185">
        <v>86</v>
      </c>
      <c r="I185" s="1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10"/>
        <v>40430.208333333336</v>
      </c>
      <c r="O185" s="4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3">
        <f t="shared" si="8"/>
        <v>2.9305555555555554</v>
      </c>
      <c r="G186" t="s">
        <v>20</v>
      </c>
      <c r="H186">
        <v>340</v>
      </c>
      <c r="I186" s="1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10"/>
        <v>43588.208333333328</v>
      </c>
      <c r="O186" s="4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3">
        <f t="shared" si="8"/>
        <v>0.71799999999999997</v>
      </c>
      <c r="G187" t="s">
        <v>14</v>
      </c>
      <c r="H187">
        <v>19</v>
      </c>
      <c r="I187" s="1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10"/>
        <v>43233.208333333328</v>
      </c>
      <c r="O187" s="4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3">
        <f t="shared" si="8"/>
        <v>0.31934684684684683</v>
      </c>
      <c r="G188" t="s">
        <v>14</v>
      </c>
      <c r="H188">
        <v>886</v>
      </c>
      <c r="I188" s="1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10"/>
        <v>41782.208333333336</v>
      </c>
      <c r="O188" s="4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3">
        <f t="shared" si="8"/>
        <v>2.2987375415282392</v>
      </c>
      <c r="G189" t="s">
        <v>20</v>
      </c>
      <c r="H189">
        <v>1442</v>
      </c>
      <c r="I189" s="1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10"/>
        <v>41328.25</v>
      </c>
      <c r="O189" s="4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3">
        <f t="shared" si="8"/>
        <v>0.3201219512195122</v>
      </c>
      <c r="G190" t="s">
        <v>14</v>
      </c>
      <c r="H190">
        <v>35</v>
      </c>
      <c r="I190" s="1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10"/>
        <v>41975.25</v>
      </c>
      <c r="O190" s="4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3">
        <f t="shared" si="8"/>
        <v>0.23525352848928385</v>
      </c>
      <c r="G191" t="s">
        <v>74</v>
      </c>
      <c r="H191">
        <v>441</v>
      </c>
      <c r="I191" s="1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10"/>
        <v>42433.25</v>
      </c>
      <c r="O191" s="4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3">
        <f t="shared" si="8"/>
        <v>0.68594594594594593</v>
      </c>
      <c r="G192" t="s">
        <v>14</v>
      </c>
      <c r="H192">
        <v>24</v>
      </c>
      <c r="I192" s="1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10"/>
        <v>41429.208333333336</v>
      </c>
      <c r="O192" s="4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3">
        <f t="shared" si="8"/>
        <v>0.37952380952380954</v>
      </c>
      <c r="G193" t="s">
        <v>14</v>
      </c>
      <c r="H193">
        <v>86</v>
      </c>
      <c r="I193" s="1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10"/>
        <v>43536.208333333328</v>
      </c>
      <c r="O193" s="4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3">
        <f t="shared" si="8"/>
        <v>0.19992957746478873</v>
      </c>
      <c r="G194" t="s">
        <v>14</v>
      </c>
      <c r="H194">
        <v>243</v>
      </c>
      <c r="I194" s="1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si="10"/>
        <v>41817.208333333336</v>
      </c>
      <c r="O194" s="4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3">
        <f t="shared" ref="F195:F258" si="12">E195/D195</f>
        <v>0.45636363636363636</v>
      </c>
      <c r="G195" t="s">
        <v>14</v>
      </c>
      <c r="H195">
        <v>65</v>
      </c>
      <c r="I195" s="15">
        <f t="shared" ref="I195:I258" si="13">IFERROR((E195/H195),0)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ref="N195:N258" si="14">DATE(1970,1,1)+L195/86400</f>
        <v>43198.208333333328</v>
      </c>
      <c r="O195" s="4">
        <f t="shared" ref="O195:O258" si="15">DATE(1970,1,1)+M195/86400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3">
        <f t="shared" si="12"/>
        <v>1.227605633802817</v>
      </c>
      <c r="G196" t="s">
        <v>20</v>
      </c>
      <c r="H196">
        <v>126</v>
      </c>
      <c r="I196" s="1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4"/>
        <v>42261.208333333328</v>
      </c>
      <c r="O196" s="4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3">
        <f t="shared" si="12"/>
        <v>3.61753164556962</v>
      </c>
      <c r="G197" t="s">
        <v>20</v>
      </c>
      <c r="H197">
        <v>524</v>
      </c>
      <c r="I197" s="1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4"/>
        <v>43310.208333333328</v>
      </c>
      <c r="O197" s="4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3">
        <f t="shared" si="12"/>
        <v>0.63146341463414635</v>
      </c>
      <c r="G198" t="s">
        <v>14</v>
      </c>
      <c r="H198">
        <v>100</v>
      </c>
      <c r="I198" s="1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4"/>
        <v>42616.208333333328</v>
      </c>
      <c r="O198" s="4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3">
        <f t="shared" si="12"/>
        <v>2.9820475319926874</v>
      </c>
      <c r="G199" t="s">
        <v>20</v>
      </c>
      <c r="H199">
        <v>1989</v>
      </c>
      <c r="I199" s="1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4"/>
        <v>42909.208333333328</v>
      </c>
      <c r="O199" s="4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3">
        <f t="shared" si="12"/>
        <v>9.5585443037974685E-2</v>
      </c>
      <c r="G200" t="s">
        <v>14</v>
      </c>
      <c r="H200">
        <v>168</v>
      </c>
      <c r="I200" s="1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4"/>
        <v>40396.208333333336</v>
      </c>
      <c r="O200" s="4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3">
        <f t="shared" si="12"/>
        <v>0.5377777777777778</v>
      </c>
      <c r="G201" t="s">
        <v>14</v>
      </c>
      <c r="H201">
        <v>13</v>
      </c>
      <c r="I201" s="1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4"/>
        <v>42192.208333333328</v>
      </c>
      <c r="O201" s="4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3">
        <f t="shared" si="12"/>
        <v>0.02</v>
      </c>
      <c r="G202" t="s">
        <v>14</v>
      </c>
      <c r="H202">
        <v>1</v>
      </c>
      <c r="I202" s="1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4"/>
        <v>40262.208333333336</v>
      </c>
      <c r="O202" s="4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3">
        <f t="shared" si="12"/>
        <v>6.8119047619047617</v>
      </c>
      <c r="G203" t="s">
        <v>20</v>
      </c>
      <c r="H203">
        <v>157</v>
      </c>
      <c r="I203" s="1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4"/>
        <v>41845.208333333336</v>
      </c>
      <c r="O203" s="4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3">
        <f t="shared" si="12"/>
        <v>0.78831325301204824</v>
      </c>
      <c r="G204" t="s">
        <v>74</v>
      </c>
      <c r="H204">
        <v>82</v>
      </c>
      <c r="I204" s="1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4"/>
        <v>40818.208333333336</v>
      </c>
      <c r="O204" s="4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3">
        <f t="shared" si="12"/>
        <v>1.3440792216817234</v>
      </c>
      <c r="G205" t="s">
        <v>20</v>
      </c>
      <c r="H205">
        <v>4498</v>
      </c>
      <c r="I205" s="1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4"/>
        <v>42752.25</v>
      </c>
      <c r="O205" s="4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3">
        <f t="shared" si="12"/>
        <v>3.372E-2</v>
      </c>
      <c r="G206" t="s">
        <v>14</v>
      </c>
      <c r="H206">
        <v>40</v>
      </c>
      <c r="I206" s="1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4"/>
        <v>40636.208333333336</v>
      </c>
      <c r="O206" s="4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3">
        <f t="shared" si="12"/>
        <v>4.3184615384615386</v>
      </c>
      <c r="G207" t="s">
        <v>20</v>
      </c>
      <c r="H207">
        <v>80</v>
      </c>
      <c r="I207" s="1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4"/>
        <v>43390.208333333328</v>
      </c>
      <c r="O207" s="4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3">
        <f t="shared" si="12"/>
        <v>0.38844444444444443</v>
      </c>
      <c r="G208" t="s">
        <v>74</v>
      </c>
      <c r="H208">
        <v>57</v>
      </c>
      <c r="I208" s="1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4"/>
        <v>40236.25</v>
      </c>
      <c r="O208" s="4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3">
        <f t="shared" si="12"/>
        <v>4.2569999999999997</v>
      </c>
      <c r="G209" t="s">
        <v>20</v>
      </c>
      <c r="H209">
        <v>43</v>
      </c>
      <c r="I209" s="1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4"/>
        <v>43340.208333333328</v>
      </c>
      <c r="O209" s="4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3">
        <f t="shared" si="12"/>
        <v>1.0112239715591671</v>
      </c>
      <c r="G210" t="s">
        <v>20</v>
      </c>
      <c r="H210">
        <v>2053</v>
      </c>
      <c r="I210" s="1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4"/>
        <v>43048.25</v>
      </c>
      <c r="O210" s="4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3">
        <f t="shared" si="12"/>
        <v>0.21188688946015424</v>
      </c>
      <c r="G211" t="s">
        <v>47</v>
      </c>
      <c r="H211">
        <v>808</v>
      </c>
      <c r="I211" s="1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4"/>
        <v>42496.208333333328</v>
      </c>
      <c r="O211" s="4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3">
        <f t="shared" si="12"/>
        <v>0.67425531914893622</v>
      </c>
      <c r="G212" t="s">
        <v>14</v>
      </c>
      <c r="H212">
        <v>226</v>
      </c>
      <c r="I212" s="1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4"/>
        <v>42797.25</v>
      </c>
      <c r="O212" s="4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3">
        <f t="shared" si="12"/>
        <v>0.9492337164750958</v>
      </c>
      <c r="G213" t="s">
        <v>14</v>
      </c>
      <c r="H213">
        <v>1625</v>
      </c>
      <c r="I213" s="1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4"/>
        <v>41513.208333333336</v>
      </c>
      <c r="O213" s="4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3">
        <f t="shared" si="12"/>
        <v>1.5185185185185186</v>
      </c>
      <c r="G214" t="s">
        <v>20</v>
      </c>
      <c r="H214">
        <v>168</v>
      </c>
      <c r="I214" s="1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4"/>
        <v>43814.25</v>
      </c>
      <c r="O214" s="4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3">
        <f t="shared" si="12"/>
        <v>1.9516382252559727</v>
      </c>
      <c r="G215" t="s">
        <v>20</v>
      </c>
      <c r="H215">
        <v>4289</v>
      </c>
      <c r="I215" s="1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4"/>
        <v>40488.208333333336</v>
      </c>
      <c r="O215" s="4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3">
        <f t="shared" si="12"/>
        <v>10.231428571428571</v>
      </c>
      <c r="G216" t="s">
        <v>20</v>
      </c>
      <c r="H216">
        <v>165</v>
      </c>
      <c r="I216" s="1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4"/>
        <v>40409.208333333336</v>
      </c>
      <c r="O216" s="4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3">
        <f t="shared" si="12"/>
        <v>3.8418367346938778E-2</v>
      </c>
      <c r="G217" t="s">
        <v>14</v>
      </c>
      <c r="H217">
        <v>143</v>
      </c>
      <c r="I217" s="1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4"/>
        <v>43509.25</v>
      </c>
      <c r="O217" s="4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3">
        <f t="shared" si="12"/>
        <v>1.5507066557107643</v>
      </c>
      <c r="G218" t="s">
        <v>20</v>
      </c>
      <c r="H218">
        <v>1815</v>
      </c>
      <c r="I218" s="1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4"/>
        <v>40869.25</v>
      </c>
      <c r="O218" s="4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3">
        <f t="shared" si="12"/>
        <v>0.44753477588871715</v>
      </c>
      <c r="G219" t="s">
        <v>14</v>
      </c>
      <c r="H219">
        <v>934</v>
      </c>
      <c r="I219" s="1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4"/>
        <v>43583.208333333328</v>
      </c>
      <c r="O219" s="4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3">
        <f t="shared" si="12"/>
        <v>2.1594736842105262</v>
      </c>
      <c r="G220" t="s">
        <v>20</v>
      </c>
      <c r="H220">
        <v>397</v>
      </c>
      <c r="I220" s="1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4"/>
        <v>40858.25</v>
      </c>
      <c r="O220" s="4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3">
        <f t="shared" si="12"/>
        <v>3.3212709832134291</v>
      </c>
      <c r="G221" t="s">
        <v>20</v>
      </c>
      <c r="H221">
        <v>1539</v>
      </c>
      <c r="I221" s="1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4"/>
        <v>41137.208333333336</v>
      </c>
      <c r="O221" s="4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3">
        <f t="shared" si="12"/>
        <v>8.4430379746835441E-2</v>
      </c>
      <c r="G222" t="s">
        <v>14</v>
      </c>
      <c r="H222">
        <v>17</v>
      </c>
      <c r="I222" s="1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4"/>
        <v>40725.208333333336</v>
      </c>
      <c r="O222" s="4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3">
        <f t="shared" si="12"/>
        <v>0.9862551440329218</v>
      </c>
      <c r="G223" t="s">
        <v>14</v>
      </c>
      <c r="H223">
        <v>2179</v>
      </c>
      <c r="I223" s="1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4"/>
        <v>41081.208333333336</v>
      </c>
      <c r="O223" s="4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3">
        <f t="shared" si="12"/>
        <v>1.3797916666666667</v>
      </c>
      <c r="G224" t="s">
        <v>20</v>
      </c>
      <c r="H224">
        <v>138</v>
      </c>
      <c r="I224" s="1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4"/>
        <v>41914.208333333336</v>
      </c>
      <c r="O224" s="4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3">
        <f t="shared" si="12"/>
        <v>0.93810996563573879</v>
      </c>
      <c r="G225" t="s">
        <v>14</v>
      </c>
      <c r="H225">
        <v>931</v>
      </c>
      <c r="I225" s="1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4"/>
        <v>42445.208333333328</v>
      </c>
      <c r="O225" s="4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3">
        <f t="shared" si="12"/>
        <v>4.0363930885529156</v>
      </c>
      <c r="G226" t="s">
        <v>20</v>
      </c>
      <c r="H226">
        <v>3594</v>
      </c>
      <c r="I226" s="1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4"/>
        <v>41906.208333333336</v>
      </c>
      <c r="O226" s="4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3">
        <f t="shared" si="12"/>
        <v>2.6017404129793511</v>
      </c>
      <c r="G227" t="s">
        <v>20</v>
      </c>
      <c r="H227">
        <v>5880</v>
      </c>
      <c r="I227" s="1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4"/>
        <v>41762.208333333336</v>
      </c>
      <c r="O227" s="4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3">
        <f t="shared" si="12"/>
        <v>3.6663333333333332</v>
      </c>
      <c r="G228" t="s">
        <v>20</v>
      </c>
      <c r="H228">
        <v>112</v>
      </c>
      <c r="I228" s="1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4"/>
        <v>40276.208333333336</v>
      </c>
      <c r="O228" s="4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3">
        <f t="shared" si="12"/>
        <v>1.687208538587849</v>
      </c>
      <c r="G229" t="s">
        <v>20</v>
      </c>
      <c r="H229">
        <v>943</v>
      </c>
      <c r="I229" s="1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4"/>
        <v>42139.208333333328</v>
      </c>
      <c r="O229" s="4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3">
        <f t="shared" si="12"/>
        <v>1.1990717911530093</v>
      </c>
      <c r="G230" t="s">
        <v>20</v>
      </c>
      <c r="H230">
        <v>2468</v>
      </c>
      <c r="I230" s="1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4"/>
        <v>42613.208333333328</v>
      </c>
      <c r="O230" s="4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3">
        <f t="shared" si="12"/>
        <v>1.936892523364486</v>
      </c>
      <c r="G231" t="s">
        <v>20</v>
      </c>
      <c r="H231">
        <v>2551</v>
      </c>
      <c r="I231" s="1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4"/>
        <v>42887.208333333328</v>
      </c>
      <c r="O231" s="4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3">
        <f t="shared" si="12"/>
        <v>4.2016666666666671</v>
      </c>
      <c r="G232" t="s">
        <v>20</v>
      </c>
      <c r="H232">
        <v>101</v>
      </c>
      <c r="I232" s="1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4"/>
        <v>43805.25</v>
      </c>
      <c r="O232" s="4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3">
        <f t="shared" si="12"/>
        <v>0.76708333333333334</v>
      </c>
      <c r="G233" t="s">
        <v>74</v>
      </c>
      <c r="H233">
        <v>67</v>
      </c>
      <c r="I233" s="1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4"/>
        <v>41415.208333333336</v>
      </c>
      <c r="O233" s="4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3">
        <f t="shared" si="12"/>
        <v>1.7126470588235294</v>
      </c>
      <c r="G234" t="s">
        <v>20</v>
      </c>
      <c r="H234">
        <v>92</v>
      </c>
      <c r="I234" s="1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4"/>
        <v>42576.208333333328</v>
      </c>
      <c r="O234" s="4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3">
        <f t="shared" si="12"/>
        <v>1.5789473684210527</v>
      </c>
      <c r="G235" t="s">
        <v>20</v>
      </c>
      <c r="H235">
        <v>62</v>
      </c>
      <c r="I235" s="1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4"/>
        <v>40706.208333333336</v>
      </c>
      <c r="O235" s="4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3">
        <f t="shared" si="12"/>
        <v>1.0908</v>
      </c>
      <c r="G236" t="s">
        <v>20</v>
      </c>
      <c r="H236">
        <v>149</v>
      </c>
      <c r="I236" s="1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4"/>
        <v>42969.208333333328</v>
      </c>
      <c r="O236" s="4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3">
        <f t="shared" si="12"/>
        <v>0.41732558139534881</v>
      </c>
      <c r="G237" t="s">
        <v>14</v>
      </c>
      <c r="H237">
        <v>92</v>
      </c>
      <c r="I237" s="1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4"/>
        <v>42779.25</v>
      </c>
      <c r="O237" s="4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3">
        <f t="shared" si="12"/>
        <v>0.10944303797468355</v>
      </c>
      <c r="G238" t="s">
        <v>14</v>
      </c>
      <c r="H238">
        <v>57</v>
      </c>
      <c r="I238" s="1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4"/>
        <v>43641.208333333328</v>
      </c>
      <c r="O238" s="4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3">
        <f t="shared" si="12"/>
        <v>1.593763440860215</v>
      </c>
      <c r="G239" t="s">
        <v>20</v>
      </c>
      <c r="H239">
        <v>329</v>
      </c>
      <c r="I239" s="1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4"/>
        <v>41754.208333333336</v>
      </c>
      <c r="O239" s="4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3">
        <f t="shared" si="12"/>
        <v>4.2241666666666671</v>
      </c>
      <c r="G240" t="s">
        <v>20</v>
      </c>
      <c r="H240">
        <v>97</v>
      </c>
      <c r="I240" s="1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4"/>
        <v>43083.25</v>
      </c>
      <c r="O240" s="4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3">
        <f t="shared" si="12"/>
        <v>0.97718749999999999</v>
      </c>
      <c r="G241" t="s">
        <v>14</v>
      </c>
      <c r="H241">
        <v>41</v>
      </c>
      <c r="I241" s="1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4"/>
        <v>42245.208333333328</v>
      </c>
      <c r="O241" s="4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3">
        <f t="shared" si="12"/>
        <v>4.1878911564625847</v>
      </c>
      <c r="G242" t="s">
        <v>20</v>
      </c>
      <c r="H242">
        <v>1784</v>
      </c>
      <c r="I242" s="1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4"/>
        <v>40396.208333333336</v>
      </c>
      <c r="O242" s="4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3">
        <f t="shared" si="12"/>
        <v>1.0191632047477746</v>
      </c>
      <c r="G243" t="s">
        <v>20</v>
      </c>
      <c r="H243">
        <v>1684</v>
      </c>
      <c r="I243" s="1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4"/>
        <v>41742.208333333336</v>
      </c>
      <c r="O243" s="4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3">
        <f t="shared" si="12"/>
        <v>1.2772619047619047</v>
      </c>
      <c r="G244" t="s">
        <v>20</v>
      </c>
      <c r="H244">
        <v>250</v>
      </c>
      <c r="I244" s="1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4"/>
        <v>42865.208333333328</v>
      </c>
      <c r="O244" s="4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3">
        <f t="shared" si="12"/>
        <v>4.4521739130434783</v>
      </c>
      <c r="G245" t="s">
        <v>20</v>
      </c>
      <c r="H245">
        <v>238</v>
      </c>
      <c r="I245" s="1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4"/>
        <v>43163.25</v>
      </c>
      <c r="O245" s="4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3">
        <f t="shared" si="12"/>
        <v>5.6971428571428575</v>
      </c>
      <c r="G246" t="s">
        <v>20</v>
      </c>
      <c r="H246">
        <v>53</v>
      </c>
      <c r="I246" s="1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4"/>
        <v>41834.208333333336</v>
      </c>
      <c r="O246" s="4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3">
        <f t="shared" si="12"/>
        <v>5.0934482758620687</v>
      </c>
      <c r="G247" t="s">
        <v>20</v>
      </c>
      <c r="H247">
        <v>214</v>
      </c>
      <c r="I247" s="1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4"/>
        <v>41736.208333333336</v>
      </c>
      <c r="O247" s="4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3">
        <f t="shared" si="12"/>
        <v>3.2553333333333332</v>
      </c>
      <c r="G248" t="s">
        <v>20</v>
      </c>
      <c r="H248">
        <v>222</v>
      </c>
      <c r="I248" s="1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4"/>
        <v>41491.208333333336</v>
      </c>
      <c r="O248" s="4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3">
        <f t="shared" si="12"/>
        <v>9.3261616161616168</v>
      </c>
      <c r="G249" t="s">
        <v>20</v>
      </c>
      <c r="H249">
        <v>1884</v>
      </c>
      <c r="I249" s="1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4"/>
        <v>42726.25</v>
      </c>
      <c r="O249" s="4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3">
        <f t="shared" si="12"/>
        <v>2.1133870967741935</v>
      </c>
      <c r="G250" t="s">
        <v>20</v>
      </c>
      <c r="H250">
        <v>218</v>
      </c>
      <c r="I250" s="1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4"/>
        <v>42004.25</v>
      </c>
      <c r="O250" s="4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3">
        <f t="shared" si="12"/>
        <v>2.7332520325203253</v>
      </c>
      <c r="G251" t="s">
        <v>20</v>
      </c>
      <c r="H251">
        <v>6465</v>
      </c>
      <c r="I251" s="1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4"/>
        <v>42006.25</v>
      </c>
      <c r="O251" s="4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3">
        <f t="shared" si="12"/>
        <v>0.03</v>
      </c>
      <c r="G252" t="s">
        <v>14</v>
      </c>
      <c r="H252">
        <v>1</v>
      </c>
      <c r="I252" s="1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4"/>
        <v>40203.25</v>
      </c>
      <c r="O252" s="4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3">
        <f t="shared" si="12"/>
        <v>0.54084507042253516</v>
      </c>
      <c r="G253" t="s">
        <v>14</v>
      </c>
      <c r="H253">
        <v>101</v>
      </c>
      <c r="I253" s="1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4"/>
        <v>41252.25</v>
      </c>
      <c r="O253" s="4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3">
        <f t="shared" si="12"/>
        <v>6.2629999999999999</v>
      </c>
      <c r="G254" t="s">
        <v>20</v>
      </c>
      <c r="H254">
        <v>59</v>
      </c>
      <c r="I254" s="1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4"/>
        <v>41572.208333333336</v>
      </c>
      <c r="O254" s="4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3">
        <f t="shared" si="12"/>
        <v>0.8902139917695473</v>
      </c>
      <c r="G255" t="s">
        <v>14</v>
      </c>
      <c r="H255">
        <v>1335</v>
      </c>
      <c r="I255" s="1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4"/>
        <v>40641.208333333336</v>
      </c>
      <c r="O255" s="4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3">
        <f t="shared" si="12"/>
        <v>1.8489130434782608</v>
      </c>
      <c r="G256" t="s">
        <v>20</v>
      </c>
      <c r="H256">
        <v>88</v>
      </c>
      <c r="I256" s="1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4"/>
        <v>42787.25</v>
      </c>
      <c r="O256" s="4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3">
        <f t="shared" si="12"/>
        <v>1.2016770186335404</v>
      </c>
      <c r="G257" t="s">
        <v>20</v>
      </c>
      <c r="H257">
        <v>1697</v>
      </c>
      <c r="I257" s="1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4"/>
        <v>40590.25</v>
      </c>
      <c r="O257" s="4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3">
        <f t="shared" si="12"/>
        <v>0.23390243902439026</v>
      </c>
      <c r="G258" t="s">
        <v>14</v>
      </c>
      <c r="H258">
        <v>15</v>
      </c>
      <c r="I258" s="1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si="14"/>
        <v>42393.25</v>
      </c>
      <c r="O258" s="4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3">
        <f t="shared" ref="F259:F322" si="16">E259/D259</f>
        <v>1.46</v>
      </c>
      <c r="G259" t="s">
        <v>20</v>
      </c>
      <c r="H259">
        <v>92</v>
      </c>
      <c r="I259" s="15">
        <f t="shared" ref="I259:I322" si="17">IFERROR((E259/H259),0)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ref="N259:N322" si="18">DATE(1970,1,1)+L259/86400</f>
        <v>41338.25</v>
      </c>
      <c r="O259" s="4">
        <f t="shared" ref="O259:O322" si="19">DATE(1970,1,1)+M259/86400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3">
        <f t="shared" si="16"/>
        <v>2.6848000000000001</v>
      </c>
      <c r="G260" t="s">
        <v>20</v>
      </c>
      <c r="H260">
        <v>186</v>
      </c>
      <c r="I260" s="1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8"/>
        <v>42712.25</v>
      </c>
      <c r="O260" s="4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3">
        <f t="shared" si="16"/>
        <v>5.9749999999999996</v>
      </c>
      <c r="G261" t="s">
        <v>20</v>
      </c>
      <c r="H261">
        <v>138</v>
      </c>
      <c r="I261" s="1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8"/>
        <v>41251.25</v>
      </c>
      <c r="O261" s="4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3">
        <f t="shared" si="16"/>
        <v>1.5769841269841269</v>
      </c>
      <c r="G262" t="s">
        <v>20</v>
      </c>
      <c r="H262">
        <v>261</v>
      </c>
      <c r="I262" s="1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8"/>
        <v>41180.208333333336</v>
      </c>
      <c r="O262" s="4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3">
        <f t="shared" si="16"/>
        <v>0.31201660735468567</v>
      </c>
      <c r="G263" t="s">
        <v>14</v>
      </c>
      <c r="H263">
        <v>454</v>
      </c>
      <c r="I263" s="1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8"/>
        <v>40415.208333333336</v>
      </c>
      <c r="O263" s="4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3">
        <f t="shared" si="16"/>
        <v>3.1341176470588237</v>
      </c>
      <c r="G264" t="s">
        <v>20</v>
      </c>
      <c r="H264">
        <v>107</v>
      </c>
      <c r="I264" s="1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8"/>
        <v>40638.208333333336</v>
      </c>
      <c r="O264" s="4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3">
        <f t="shared" si="16"/>
        <v>3.7089655172413791</v>
      </c>
      <c r="G265" t="s">
        <v>20</v>
      </c>
      <c r="H265">
        <v>199</v>
      </c>
      <c r="I265" s="1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8"/>
        <v>40187.25</v>
      </c>
      <c r="O265" s="4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3">
        <f t="shared" si="16"/>
        <v>3.6266447368421053</v>
      </c>
      <c r="G266" t="s">
        <v>20</v>
      </c>
      <c r="H266">
        <v>5512</v>
      </c>
      <c r="I266" s="1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8"/>
        <v>41317.25</v>
      </c>
      <c r="O266" s="4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3">
        <f t="shared" si="16"/>
        <v>1.2308163265306122</v>
      </c>
      <c r="G267" t="s">
        <v>20</v>
      </c>
      <c r="H267">
        <v>86</v>
      </c>
      <c r="I267" s="1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8"/>
        <v>42372.25</v>
      </c>
      <c r="O267" s="4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3">
        <f t="shared" si="16"/>
        <v>0.76766756032171579</v>
      </c>
      <c r="G268" t="s">
        <v>14</v>
      </c>
      <c r="H268">
        <v>3182</v>
      </c>
      <c r="I268" s="1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8"/>
        <v>41950.25</v>
      </c>
      <c r="O268" s="4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3">
        <f t="shared" si="16"/>
        <v>2.3362012987012988</v>
      </c>
      <c r="G269" t="s">
        <v>20</v>
      </c>
      <c r="H269">
        <v>2768</v>
      </c>
      <c r="I269" s="1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8"/>
        <v>41206.208333333336</v>
      </c>
      <c r="O269" s="4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3">
        <f t="shared" si="16"/>
        <v>1.8053333333333332</v>
      </c>
      <c r="G270" t="s">
        <v>20</v>
      </c>
      <c r="H270">
        <v>48</v>
      </c>
      <c r="I270" s="1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8"/>
        <v>41186.208333333336</v>
      </c>
      <c r="O270" s="4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3">
        <f t="shared" si="16"/>
        <v>2.5262857142857142</v>
      </c>
      <c r="G271" t="s">
        <v>20</v>
      </c>
      <c r="H271">
        <v>87</v>
      </c>
      <c r="I271" s="1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8"/>
        <v>43496.25</v>
      </c>
      <c r="O271" s="4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3">
        <f t="shared" si="16"/>
        <v>0.27176538240368026</v>
      </c>
      <c r="G272" t="s">
        <v>74</v>
      </c>
      <c r="H272">
        <v>1890</v>
      </c>
      <c r="I272" s="1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8"/>
        <v>40514.25</v>
      </c>
      <c r="O272" s="4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3">
        <f t="shared" si="16"/>
        <v>1.2706571242680547E-2</v>
      </c>
      <c r="G273" t="s">
        <v>47</v>
      </c>
      <c r="H273">
        <v>61</v>
      </c>
      <c r="I273" s="1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8"/>
        <v>42345.25</v>
      </c>
      <c r="O273" s="4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3">
        <f t="shared" si="16"/>
        <v>3.0400978473581213</v>
      </c>
      <c r="G274" t="s">
        <v>20</v>
      </c>
      <c r="H274">
        <v>1894</v>
      </c>
      <c r="I274" s="1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8"/>
        <v>43656.208333333328</v>
      </c>
      <c r="O274" s="4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3">
        <f t="shared" si="16"/>
        <v>1.3723076923076922</v>
      </c>
      <c r="G275" t="s">
        <v>20</v>
      </c>
      <c r="H275">
        <v>282</v>
      </c>
      <c r="I275" s="1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8"/>
        <v>42995.208333333328</v>
      </c>
      <c r="O275" s="4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3">
        <f t="shared" si="16"/>
        <v>0.32208333333333333</v>
      </c>
      <c r="G276" t="s">
        <v>14</v>
      </c>
      <c r="H276">
        <v>15</v>
      </c>
      <c r="I276" s="1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8"/>
        <v>43045.25</v>
      </c>
      <c r="O276" s="4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3">
        <f t="shared" si="16"/>
        <v>2.4151282051282053</v>
      </c>
      <c r="G277" t="s">
        <v>20</v>
      </c>
      <c r="H277">
        <v>116</v>
      </c>
      <c r="I277" s="1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8"/>
        <v>43561.208333333328</v>
      </c>
      <c r="O277" s="4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3">
        <f t="shared" si="16"/>
        <v>0.96799999999999997</v>
      </c>
      <c r="G278" t="s">
        <v>14</v>
      </c>
      <c r="H278">
        <v>133</v>
      </c>
      <c r="I278" s="1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8"/>
        <v>41018.208333333336</v>
      </c>
      <c r="O278" s="4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3">
        <f t="shared" si="16"/>
        <v>10.664285714285715</v>
      </c>
      <c r="G279" t="s">
        <v>20</v>
      </c>
      <c r="H279">
        <v>83</v>
      </c>
      <c r="I279" s="1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8"/>
        <v>40378.208333333336</v>
      </c>
      <c r="O279" s="4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3">
        <f t="shared" si="16"/>
        <v>3.2588888888888889</v>
      </c>
      <c r="G280" t="s">
        <v>20</v>
      </c>
      <c r="H280">
        <v>91</v>
      </c>
      <c r="I280" s="1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8"/>
        <v>41239.25</v>
      </c>
      <c r="O280" s="4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3">
        <f t="shared" si="16"/>
        <v>1.7070000000000001</v>
      </c>
      <c r="G281" t="s">
        <v>20</v>
      </c>
      <c r="H281">
        <v>546</v>
      </c>
      <c r="I281" s="1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8"/>
        <v>43346.208333333328</v>
      </c>
      <c r="O281" s="4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3">
        <f t="shared" si="16"/>
        <v>5.8144</v>
      </c>
      <c r="G282" t="s">
        <v>20</v>
      </c>
      <c r="H282">
        <v>393</v>
      </c>
      <c r="I282" s="1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8"/>
        <v>43060.25</v>
      </c>
      <c r="O282" s="4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3">
        <f t="shared" si="16"/>
        <v>0.91520972644376897</v>
      </c>
      <c r="G283" t="s">
        <v>14</v>
      </c>
      <c r="H283">
        <v>2062</v>
      </c>
      <c r="I283" s="1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8"/>
        <v>40979.25</v>
      </c>
      <c r="O283" s="4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3">
        <f t="shared" si="16"/>
        <v>1.0804761904761904</v>
      </c>
      <c r="G284" t="s">
        <v>20</v>
      </c>
      <c r="H284">
        <v>133</v>
      </c>
      <c r="I284" s="1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8"/>
        <v>42701.25</v>
      </c>
      <c r="O284" s="4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3">
        <f t="shared" si="16"/>
        <v>0.18728395061728395</v>
      </c>
      <c r="G285" t="s">
        <v>14</v>
      </c>
      <c r="H285">
        <v>29</v>
      </c>
      <c r="I285" s="1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8"/>
        <v>42520.208333333328</v>
      </c>
      <c r="O285" s="4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3">
        <f t="shared" si="16"/>
        <v>0.83193877551020412</v>
      </c>
      <c r="G286" t="s">
        <v>14</v>
      </c>
      <c r="H286">
        <v>132</v>
      </c>
      <c r="I286" s="1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8"/>
        <v>41030.208333333336</v>
      </c>
      <c r="O286" s="4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3">
        <f t="shared" si="16"/>
        <v>7.0633333333333335</v>
      </c>
      <c r="G287" t="s">
        <v>20</v>
      </c>
      <c r="H287">
        <v>254</v>
      </c>
      <c r="I287" s="1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8"/>
        <v>42623.208333333328</v>
      </c>
      <c r="O287" s="4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3">
        <f t="shared" si="16"/>
        <v>0.17446030330062445</v>
      </c>
      <c r="G288" t="s">
        <v>74</v>
      </c>
      <c r="H288">
        <v>184</v>
      </c>
      <c r="I288" s="1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8"/>
        <v>42697.25</v>
      </c>
      <c r="O288" s="4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3">
        <f t="shared" si="16"/>
        <v>2.0973015873015872</v>
      </c>
      <c r="G289" t="s">
        <v>20</v>
      </c>
      <c r="H289">
        <v>176</v>
      </c>
      <c r="I289" s="1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8"/>
        <v>42122.208333333328</v>
      </c>
      <c r="O289" s="4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3">
        <f t="shared" si="16"/>
        <v>0.97785714285714287</v>
      </c>
      <c r="G290" t="s">
        <v>14</v>
      </c>
      <c r="H290">
        <v>137</v>
      </c>
      <c r="I290" s="1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8"/>
        <v>40982.208333333336</v>
      </c>
      <c r="O290" s="4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3">
        <f t="shared" si="16"/>
        <v>16.842500000000001</v>
      </c>
      <c r="G291" t="s">
        <v>20</v>
      </c>
      <c r="H291">
        <v>337</v>
      </c>
      <c r="I291" s="1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8"/>
        <v>42219.208333333328</v>
      </c>
      <c r="O291" s="4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3">
        <f t="shared" si="16"/>
        <v>0.54402135231316728</v>
      </c>
      <c r="G292" t="s">
        <v>14</v>
      </c>
      <c r="H292">
        <v>908</v>
      </c>
      <c r="I292" s="1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8"/>
        <v>41404.208333333336</v>
      </c>
      <c r="O292" s="4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3">
        <f t="shared" si="16"/>
        <v>4.5661111111111108</v>
      </c>
      <c r="G293" t="s">
        <v>20</v>
      </c>
      <c r="H293">
        <v>107</v>
      </c>
      <c r="I293" s="1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8"/>
        <v>40831.208333333336</v>
      </c>
      <c r="O293" s="4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3">
        <f t="shared" si="16"/>
        <v>9.8219178082191785E-2</v>
      </c>
      <c r="G294" t="s">
        <v>14</v>
      </c>
      <c r="H294">
        <v>10</v>
      </c>
      <c r="I294" s="1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8"/>
        <v>40984.208333333336</v>
      </c>
      <c r="O294" s="4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3">
        <f t="shared" si="16"/>
        <v>0.16384615384615384</v>
      </c>
      <c r="G295" t="s">
        <v>74</v>
      </c>
      <c r="H295">
        <v>32</v>
      </c>
      <c r="I295" s="1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8"/>
        <v>40456.208333333336</v>
      </c>
      <c r="O295" s="4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3">
        <f t="shared" si="16"/>
        <v>13.396666666666667</v>
      </c>
      <c r="G296" t="s">
        <v>20</v>
      </c>
      <c r="H296">
        <v>183</v>
      </c>
      <c r="I296" s="1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8"/>
        <v>43399.208333333328</v>
      </c>
      <c r="O296" s="4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3">
        <f t="shared" si="16"/>
        <v>0.35650077760497667</v>
      </c>
      <c r="G297" t="s">
        <v>14</v>
      </c>
      <c r="H297">
        <v>1910</v>
      </c>
      <c r="I297" s="1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8"/>
        <v>41562.208333333336</v>
      </c>
      <c r="O297" s="4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3">
        <f t="shared" si="16"/>
        <v>0.54950819672131146</v>
      </c>
      <c r="G298" t="s">
        <v>14</v>
      </c>
      <c r="H298">
        <v>38</v>
      </c>
      <c r="I298" s="1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8"/>
        <v>43493.25</v>
      </c>
      <c r="O298" s="4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3">
        <f t="shared" si="16"/>
        <v>0.94236111111111109</v>
      </c>
      <c r="G299" t="s">
        <v>14</v>
      </c>
      <c r="H299">
        <v>104</v>
      </c>
      <c r="I299" s="1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8"/>
        <v>41653.25</v>
      </c>
      <c r="O299" s="4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3">
        <f t="shared" si="16"/>
        <v>1.4391428571428571</v>
      </c>
      <c r="G300" t="s">
        <v>20</v>
      </c>
      <c r="H300">
        <v>72</v>
      </c>
      <c r="I300" s="1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8"/>
        <v>42426.25</v>
      </c>
      <c r="O300" s="4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3">
        <f t="shared" si="16"/>
        <v>0.51421052631578945</v>
      </c>
      <c r="G301" t="s">
        <v>14</v>
      </c>
      <c r="H301">
        <v>49</v>
      </c>
      <c r="I301" s="1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8"/>
        <v>42432.25</v>
      </c>
      <c r="O301" s="4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3">
        <f t="shared" si="16"/>
        <v>0.05</v>
      </c>
      <c r="G302" t="s">
        <v>14</v>
      </c>
      <c r="H302">
        <v>1</v>
      </c>
      <c r="I302" s="1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8"/>
        <v>42977.208333333328</v>
      </c>
      <c r="O302" s="4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3">
        <f t="shared" si="16"/>
        <v>13.446666666666667</v>
      </c>
      <c r="G303" t="s">
        <v>20</v>
      </c>
      <c r="H303">
        <v>295</v>
      </c>
      <c r="I303" s="1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8"/>
        <v>42061.25</v>
      </c>
      <c r="O303" s="4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3">
        <f t="shared" si="16"/>
        <v>0.31844940867279897</v>
      </c>
      <c r="G304" t="s">
        <v>14</v>
      </c>
      <c r="H304">
        <v>245</v>
      </c>
      <c r="I304" s="1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8"/>
        <v>43345.208333333328</v>
      </c>
      <c r="O304" s="4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3">
        <f t="shared" si="16"/>
        <v>0.82617647058823529</v>
      </c>
      <c r="G305" t="s">
        <v>14</v>
      </c>
      <c r="H305">
        <v>32</v>
      </c>
      <c r="I305" s="1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8"/>
        <v>42376.25</v>
      </c>
      <c r="O305" s="4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3">
        <f t="shared" si="16"/>
        <v>5.4614285714285717</v>
      </c>
      <c r="G306" t="s">
        <v>20</v>
      </c>
      <c r="H306">
        <v>142</v>
      </c>
      <c r="I306" s="1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8"/>
        <v>42589.208333333328</v>
      </c>
      <c r="O306" s="4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3">
        <f t="shared" si="16"/>
        <v>2.8621428571428571</v>
      </c>
      <c r="G307" t="s">
        <v>20</v>
      </c>
      <c r="H307">
        <v>85</v>
      </c>
      <c r="I307" s="1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8"/>
        <v>42448.208333333328</v>
      </c>
      <c r="O307" s="4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3">
        <f t="shared" si="16"/>
        <v>7.9076923076923072E-2</v>
      </c>
      <c r="G308" t="s">
        <v>14</v>
      </c>
      <c r="H308">
        <v>7</v>
      </c>
      <c r="I308" s="1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8"/>
        <v>42930.208333333328</v>
      </c>
      <c r="O308" s="4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3">
        <f t="shared" si="16"/>
        <v>1.3213677811550153</v>
      </c>
      <c r="G309" t="s">
        <v>20</v>
      </c>
      <c r="H309">
        <v>659</v>
      </c>
      <c r="I309" s="1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8"/>
        <v>41066.208333333336</v>
      </c>
      <c r="O309" s="4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3">
        <f t="shared" si="16"/>
        <v>0.74077834179357027</v>
      </c>
      <c r="G310" t="s">
        <v>14</v>
      </c>
      <c r="H310">
        <v>803</v>
      </c>
      <c r="I310" s="1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8"/>
        <v>40651.208333333336</v>
      </c>
      <c r="O310" s="4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3">
        <f t="shared" si="16"/>
        <v>0.75292682926829269</v>
      </c>
      <c r="G311" t="s">
        <v>74</v>
      </c>
      <c r="H311">
        <v>75</v>
      </c>
      <c r="I311" s="1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8"/>
        <v>40807.208333333336</v>
      </c>
      <c r="O311" s="4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3">
        <f t="shared" si="16"/>
        <v>0.20333333333333334</v>
      </c>
      <c r="G312" t="s">
        <v>14</v>
      </c>
      <c r="H312">
        <v>16</v>
      </c>
      <c r="I312" s="1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8"/>
        <v>40277.208333333336</v>
      </c>
      <c r="O312" s="4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3">
        <f t="shared" si="16"/>
        <v>2.0336507936507937</v>
      </c>
      <c r="G313" t="s">
        <v>20</v>
      </c>
      <c r="H313">
        <v>121</v>
      </c>
      <c r="I313" s="1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8"/>
        <v>40590.25</v>
      </c>
      <c r="O313" s="4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3">
        <f t="shared" si="16"/>
        <v>3.1022842639593908</v>
      </c>
      <c r="G314" t="s">
        <v>20</v>
      </c>
      <c r="H314">
        <v>3742</v>
      </c>
      <c r="I314" s="1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8"/>
        <v>41572.208333333336</v>
      </c>
      <c r="O314" s="4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3">
        <f t="shared" si="16"/>
        <v>3.9531818181818181</v>
      </c>
      <c r="G315" t="s">
        <v>20</v>
      </c>
      <c r="H315">
        <v>223</v>
      </c>
      <c r="I315" s="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8"/>
        <v>40966.25</v>
      </c>
      <c r="O315" s="4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3">
        <f t="shared" si="16"/>
        <v>2.9471428571428571</v>
      </c>
      <c r="G316" t="s">
        <v>20</v>
      </c>
      <c r="H316">
        <v>133</v>
      </c>
      <c r="I316" s="1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8"/>
        <v>43536.208333333328</v>
      </c>
      <c r="O316" s="4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3">
        <f t="shared" si="16"/>
        <v>0.33894736842105261</v>
      </c>
      <c r="G317" t="s">
        <v>14</v>
      </c>
      <c r="H317">
        <v>31</v>
      </c>
      <c r="I317" s="1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8"/>
        <v>41783.208333333336</v>
      </c>
      <c r="O317" s="4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3">
        <f t="shared" si="16"/>
        <v>0.66677083333333331</v>
      </c>
      <c r="G318" t="s">
        <v>14</v>
      </c>
      <c r="H318">
        <v>108</v>
      </c>
      <c r="I318" s="1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8"/>
        <v>43788.25</v>
      </c>
      <c r="O318" s="4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3">
        <f t="shared" si="16"/>
        <v>0.19227272727272726</v>
      </c>
      <c r="G319" t="s">
        <v>14</v>
      </c>
      <c r="H319">
        <v>30</v>
      </c>
      <c r="I319" s="1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8"/>
        <v>42869.208333333328</v>
      </c>
      <c r="O319" s="4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3">
        <f t="shared" si="16"/>
        <v>0.15842105263157893</v>
      </c>
      <c r="G320" t="s">
        <v>14</v>
      </c>
      <c r="H320">
        <v>17</v>
      </c>
      <c r="I320" s="1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8"/>
        <v>41684.25</v>
      </c>
      <c r="O320" s="4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3">
        <f t="shared" si="16"/>
        <v>0.38702380952380955</v>
      </c>
      <c r="G321" t="s">
        <v>74</v>
      </c>
      <c r="H321">
        <v>64</v>
      </c>
      <c r="I321" s="1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8"/>
        <v>40402.208333333336</v>
      </c>
      <c r="O321" s="4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3">
        <f t="shared" si="16"/>
        <v>9.5876777251184833E-2</v>
      </c>
      <c r="G322" t="s">
        <v>14</v>
      </c>
      <c r="H322">
        <v>80</v>
      </c>
      <c r="I322" s="1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si="18"/>
        <v>40673.208333333336</v>
      </c>
      <c r="O322" s="4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3">
        <f t="shared" ref="F323:F386" si="20">E323/D323</f>
        <v>0.94144366197183094</v>
      </c>
      <c r="G323" t="s">
        <v>14</v>
      </c>
      <c r="H323">
        <v>2468</v>
      </c>
      <c r="I323" s="15">
        <f t="shared" ref="I323:I386" si="21">IFERROR((E323/H323),0)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ref="N323:N386" si="22">DATE(1970,1,1)+L323/86400</f>
        <v>40634.208333333336</v>
      </c>
      <c r="O323" s="4">
        <f t="shared" ref="O323:O386" si="23">DATE(1970,1,1)+M323/86400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3">
        <f t="shared" si="20"/>
        <v>1.6656234096692113</v>
      </c>
      <c r="G324" t="s">
        <v>20</v>
      </c>
      <c r="H324">
        <v>5168</v>
      </c>
      <c r="I324" s="1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2"/>
        <v>40507.25</v>
      </c>
      <c r="O324" s="4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3">
        <f t="shared" si="20"/>
        <v>0.24134831460674158</v>
      </c>
      <c r="G325" t="s">
        <v>14</v>
      </c>
      <c r="H325">
        <v>26</v>
      </c>
      <c r="I325" s="1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2"/>
        <v>41725.208333333336</v>
      </c>
      <c r="O325" s="4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3">
        <f t="shared" si="20"/>
        <v>1.6405633802816901</v>
      </c>
      <c r="G326" t="s">
        <v>20</v>
      </c>
      <c r="H326">
        <v>307</v>
      </c>
      <c r="I326" s="1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2"/>
        <v>42176.208333333328</v>
      </c>
      <c r="O326" s="4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3">
        <f t="shared" si="20"/>
        <v>0.90723076923076929</v>
      </c>
      <c r="G327" t="s">
        <v>14</v>
      </c>
      <c r="H327">
        <v>73</v>
      </c>
      <c r="I327" s="1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2"/>
        <v>43267.208333333328</v>
      </c>
      <c r="O327" s="4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3">
        <f t="shared" si="20"/>
        <v>0.46194444444444444</v>
      </c>
      <c r="G328" t="s">
        <v>14</v>
      </c>
      <c r="H328">
        <v>128</v>
      </c>
      <c r="I328" s="1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2"/>
        <v>42364.25</v>
      </c>
      <c r="O328" s="4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3">
        <f t="shared" si="20"/>
        <v>0.38538461538461538</v>
      </c>
      <c r="G329" t="s">
        <v>14</v>
      </c>
      <c r="H329">
        <v>33</v>
      </c>
      <c r="I329" s="1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2"/>
        <v>43705.208333333328</v>
      </c>
      <c r="O329" s="4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3">
        <f t="shared" si="20"/>
        <v>1.3356231003039514</v>
      </c>
      <c r="G330" t="s">
        <v>20</v>
      </c>
      <c r="H330">
        <v>2441</v>
      </c>
      <c r="I330" s="1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2"/>
        <v>43434.25</v>
      </c>
      <c r="O330" s="4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3">
        <f t="shared" si="20"/>
        <v>0.22896588486140726</v>
      </c>
      <c r="G331" t="s">
        <v>47</v>
      </c>
      <c r="H331">
        <v>211</v>
      </c>
      <c r="I331" s="1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2"/>
        <v>42716.25</v>
      </c>
      <c r="O331" s="4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3">
        <f t="shared" si="20"/>
        <v>1.8495548961424333</v>
      </c>
      <c r="G332" t="s">
        <v>20</v>
      </c>
      <c r="H332">
        <v>1385</v>
      </c>
      <c r="I332" s="1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2"/>
        <v>43077.25</v>
      </c>
      <c r="O332" s="4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3">
        <f t="shared" si="20"/>
        <v>4.4372727272727275</v>
      </c>
      <c r="G333" t="s">
        <v>20</v>
      </c>
      <c r="H333">
        <v>190</v>
      </c>
      <c r="I333" s="1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2"/>
        <v>40896.25</v>
      </c>
      <c r="O333" s="4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3">
        <f t="shared" si="20"/>
        <v>1.999806763285024</v>
      </c>
      <c r="G334" t="s">
        <v>20</v>
      </c>
      <c r="H334">
        <v>470</v>
      </c>
      <c r="I334" s="1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2"/>
        <v>41361.208333333336</v>
      </c>
      <c r="O334" s="4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3">
        <f t="shared" si="20"/>
        <v>1.2395833333333333</v>
      </c>
      <c r="G335" t="s">
        <v>20</v>
      </c>
      <c r="H335">
        <v>253</v>
      </c>
      <c r="I335" s="1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2"/>
        <v>43424.25</v>
      </c>
      <c r="O335" s="4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3">
        <f t="shared" si="20"/>
        <v>1.8661329305135952</v>
      </c>
      <c r="G336" t="s">
        <v>20</v>
      </c>
      <c r="H336">
        <v>1113</v>
      </c>
      <c r="I336" s="1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2"/>
        <v>43110.25</v>
      </c>
      <c r="O336" s="4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3">
        <f t="shared" si="20"/>
        <v>1.1428538550057536</v>
      </c>
      <c r="G337" t="s">
        <v>20</v>
      </c>
      <c r="H337">
        <v>2283</v>
      </c>
      <c r="I337" s="1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2"/>
        <v>43784.25</v>
      </c>
      <c r="O337" s="4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3">
        <f t="shared" si="20"/>
        <v>0.97032531824611035</v>
      </c>
      <c r="G338" t="s">
        <v>14</v>
      </c>
      <c r="H338">
        <v>1072</v>
      </c>
      <c r="I338" s="1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2"/>
        <v>40527.25</v>
      </c>
      <c r="O338" s="4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3">
        <f t="shared" si="20"/>
        <v>1.2281904761904763</v>
      </c>
      <c r="G339" t="s">
        <v>20</v>
      </c>
      <c r="H339">
        <v>1095</v>
      </c>
      <c r="I339" s="1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2"/>
        <v>43780.25</v>
      </c>
      <c r="O339" s="4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3">
        <f t="shared" si="20"/>
        <v>1.7914326647564469</v>
      </c>
      <c r="G340" t="s">
        <v>20</v>
      </c>
      <c r="H340">
        <v>1690</v>
      </c>
      <c r="I340" s="1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2"/>
        <v>40821.208333333336</v>
      </c>
      <c r="O340" s="4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3">
        <f t="shared" si="20"/>
        <v>0.79951577402787966</v>
      </c>
      <c r="G341" t="s">
        <v>74</v>
      </c>
      <c r="H341">
        <v>1297</v>
      </c>
      <c r="I341" s="1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2"/>
        <v>42949.208333333328</v>
      </c>
      <c r="O341" s="4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3">
        <f t="shared" si="20"/>
        <v>0.94242587601078165</v>
      </c>
      <c r="G342" t="s">
        <v>14</v>
      </c>
      <c r="H342">
        <v>393</v>
      </c>
      <c r="I342" s="1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2"/>
        <v>40889.25</v>
      </c>
      <c r="O342" s="4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3">
        <f t="shared" si="20"/>
        <v>0.84669291338582675</v>
      </c>
      <c r="G343" t="s">
        <v>14</v>
      </c>
      <c r="H343">
        <v>1257</v>
      </c>
      <c r="I343" s="1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2"/>
        <v>42244.208333333328</v>
      </c>
      <c r="O343" s="4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3">
        <f t="shared" si="20"/>
        <v>0.66521920668058454</v>
      </c>
      <c r="G344" t="s">
        <v>14</v>
      </c>
      <c r="H344">
        <v>328</v>
      </c>
      <c r="I344" s="1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2"/>
        <v>41475.208333333336</v>
      </c>
      <c r="O344" s="4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3">
        <f t="shared" si="20"/>
        <v>0.53922222222222227</v>
      </c>
      <c r="G345" t="s">
        <v>14</v>
      </c>
      <c r="H345">
        <v>147</v>
      </c>
      <c r="I345" s="1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2"/>
        <v>41597.25</v>
      </c>
      <c r="O345" s="4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3">
        <f t="shared" si="20"/>
        <v>0.41983299595141699</v>
      </c>
      <c r="G346" t="s">
        <v>14</v>
      </c>
      <c r="H346">
        <v>830</v>
      </c>
      <c r="I346" s="1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2"/>
        <v>43122.25</v>
      </c>
      <c r="O346" s="4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3">
        <f t="shared" si="20"/>
        <v>0.14694796954314721</v>
      </c>
      <c r="G347" t="s">
        <v>14</v>
      </c>
      <c r="H347">
        <v>331</v>
      </c>
      <c r="I347" s="1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2"/>
        <v>42194.208333333328</v>
      </c>
      <c r="O347" s="4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3">
        <f t="shared" si="20"/>
        <v>0.34475</v>
      </c>
      <c r="G348" t="s">
        <v>14</v>
      </c>
      <c r="H348">
        <v>25</v>
      </c>
      <c r="I348" s="1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2"/>
        <v>42971.208333333328</v>
      </c>
      <c r="O348" s="4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3">
        <f t="shared" si="20"/>
        <v>14.007777777777777</v>
      </c>
      <c r="G349" t="s">
        <v>20</v>
      </c>
      <c r="H349">
        <v>191</v>
      </c>
      <c r="I349" s="1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2"/>
        <v>42046.25</v>
      </c>
      <c r="O349" s="4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3">
        <f t="shared" si="20"/>
        <v>0.71770351758793971</v>
      </c>
      <c r="G350" t="s">
        <v>14</v>
      </c>
      <c r="H350">
        <v>3483</v>
      </c>
      <c r="I350" s="1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2"/>
        <v>42782.25</v>
      </c>
      <c r="O350" s="4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3">
        <f t="shared" si="20"/>
        <v>0.53074115044247783</v>
      </c>
      <c r="G351" t="s">
        <v>14</v>
      </c>
      <c r="H351">
        <v>923</v>
      </c>
      <c r="I351" s="1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2"/>
        <v>42930.208333333328</v>
      </c>
      <c r="O351" s="4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3">
        <f t="shared" si="20"/>
        <v>0.05</v>
      </c>
      <c r="G352" t="s">
        <v>14</v>
      </c>
      <c r="H352">
        <v>1</v>
      </c>
      <c r="I352" s="1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2"/>
        <v>42144.208333333328</v>
      </c>
      <c r="O352" s="4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3">
        <f t="shared" si="20"/>
        <v>1.2770715249662619</v>
      </c>
      <c r="G353" t="s">
        <v>20</v>
      </c>
      <c r="H353">
        <v>2013</v>
      </c>
      <c r="I353" s="1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2"/>
        <v>42240.208333333328</v>
      </c>
      <c r="O353" s="4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3">
        <f t="shared" si="20"/>
        <v>0.34892857142857142</v>
      </c>
      <c r="G354" t="s">
        <v>14</v>
      </c>
      <c r="H354">
        <v>33</v>
      </c>
      <c r="I354" s="1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2"/>
        <v>42315.25</v>
      </c>
      <c r="O354" s="4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3">
        <f t="shared" si="20"/>
        <v>4.105982142857143</v>
      </c>
      <c r="G355" t="s">
        <v>20</v>
      </c>
      <c r="H355">
        <v>1703</v>
      </c>
      <c r="I355" s="1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2"/>
        <v>43651.208333333328</v>
      </c>
      <c r="O355" s="4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3">
        <f t="shared" si="20"/>
        <v>1.2373770491803278</v>
      </c>
      <c r="G356" t="s">
        <v>20</v>
      </c>
      <c r="H356">
        <v>80</v>
      </c>
      <c r="I356" s="1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2"/>
        <v>41520.208333333336</v>
      </c>
      <c r="O356" s="4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3">
        <f t="shared" si="20"/>
        <v>0.58973684210526311</v>
      </c>
      <c r="G357" t="s">
        <v>47</v>
      </c>
      <c r="H357">
        <v>86</v>
      </c>
      <c r="I357" s="1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2"/>
        <v>42757.25</v>
      </c>
      <c r="O357" s="4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3">
        <f t="shared" si="20"/>
        <v>0.36892473118279567</v>
      </c>
      <c r="G358" t="s">
        <v>14</v>
      </c>
      <c r="H358">
        <v>40</v>
      </c>
      <c r="I358" s="1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2"/>
        <v>40922.25</v>
      </c>
      <c r="O358" s="4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3">
        <f t="shared" si="20"/>
        <v>1.8491304347826087</v>
      </c>
      <c r="G359" t="s">
        <v>20</v>
      </c>
      <c r="H359">
        <v>41</v>
      </c>
      <c r="I359" s="1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2"/>
        <v>42250.208333333328</v>
      </c>
      <c r="O359" s="4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3">
        <f t="shared" si="20"/>
        <v>0.11814432989690722</v>
      </c>
      <c r="G360" t="s">
        <v>14</v>
      </c>
      <c r="H360">
        <v>23</v>
      </c>
      <c r="I360" s="1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2"/>
        <v>43322.208333333328</v>
      </c>
      <c r="O360" s="4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3">
        <f t="shared" si="20"/>
        <v>2.9870000000000001</v>
      </c>
      <c r="G361" t="s">
        <v>20</v>
      </c>
      <c r="H361">
        <v>187</v>
      </c>
      <c r="I361" s="1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2"/>
        <v>40782.208333333336</v>
      </c>
      <c r="O361" s="4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3">
        <f t="shared" si="20"/>
        <v>2.2635175879396985</v>
      </c>
      <c r="G362" t="s">
        <v>20</v>
      </c>
      <c r="H362">
        <v>2875</v>
      </c>
      <c r="I362" s="1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2"/>
        <v>40544.25</v>
      </c>
      <c r="O362" s="4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3">
        <f t="shared" si="20"/>
        <v>1.7356363636363636</v>
      </c>
      <c r="G363" t="s">
        <v>20</v>
      </c>
      <c r="H363">
        <v>88</v>
      </c>
      <c r="I363" s="1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2"/>
        <v>43015.208333333328</v>
      </c>
      <c r="O363" s="4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3">
        <f t="shared" si="20"/>
        <v>3.7175675675675675</v>
      </c>
      <c r="G364" t="s">
        <v>20</v>
      </c>
      <c r="H364">
        <v>191</v>
      </c>
      <c r="I364" s="1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2"/>
        <v>40570.25</v>
      </c>
      <c r="O364" s="4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3">
        <f t="shared" si="20"/>
        <v>1.601923076923077</v>
      </c>
      <c r="G365" t="s">
        <v>20</v>
      </c>
      <c r="H365">
        <v>139</v>
      </c>
      <c r="I365" s="1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2"/>
        <v>40904.25</v>
      </c>
      <c r="O365" s="4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3">
        <f t="shared" si="20"/>
        <v>16.163333333333334</v>
      </c>
      <c r="G366" t="s">
        <v>20</v>
      </c>
      <c r="H366">
        <v>186</v>
      </c>
      <c r="I366" s="1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2"/>
        <v>43164.25</v>
      </c>
      <c r="O366" s="4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3">
        <f t="shared" si="20"/>
        <v>7.3343749999999996</v>
      </c>
      <c r="G367" t="s">
        <v>20</v>
      </c>
      <c r="H367">
        <v>112</v>
      </c>
      <c r="I367" s="1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2"/>
        <v>42733.25</v>
      </c>
      <c r="O367" s="4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3">
        <f t="shared" si="20"/>
        <v>5.9211111111111112</v>
      </c>
      <c r="G368" t="s">
        <v>20</v>
      </c>
      <c r="H368">
        <v>101</v>
      </c>
      <c r="I368" s="1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2"/>
        <v>40546.25</v>
      </c>
      <c r="O368" s="4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3">
        <f t="shared" si="20"/>
        <v>0.18888888888888888</v>
      </c>
      <c r="G369" t="s">
        <v>14</v>
      </c>
      <c r="H369">
        <v>75</v>
      </c>
      <c r="I369" s="1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2"/>
        <v>41930.208333333336</v>
      </c>
      <c r="O369" s="4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3">
        <f t="shared" si="20"/>
        <v>2.7680769230769231</v>
      </c>
      <c r="G370" t="s">
        <v>20</v>
      </c>
      <c r="H370">
        <v>206</v>
      </c>
      <c r="I370" s="1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2"/>
        <v>40464.208333333336</v>
      </c>
      <c r="O370" s="4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3">
        <f t="shared" si="20"/>
        <v>2.730185185185185</v>
      </c>
      <c r="G371" t="s">
        <v>20</v>
      </c>
      <c r="H371">
        <v>154</v>
      </c>
      <c r="I371" s="1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2"/>
        <v>41308.25</v>
      </c>
      <c r="O371" s="4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3">
        <f t="shared" si="20"/>
        <v>1.593633125556545</v>
      </c>
      <c r="G372" t="s">
        <v>20</v>
      </c>
      <c r="H372">
        <v>5966</v>
      </c>
      <c r="I372" s="1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2"/>
        <v>43570.208333333328</v>
      </c>
      <c r="O372" s="4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3">
        <f t="shared" si="20"/>
        <v>0.67869978858350954</v>
      </c>
      <c r="G373" t="s">
        <v>14</v>
      </c>
      <c r="H373">
        <v>2176</v>
      </c>
      <c r="I373" s="1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2"/>
        <v>42043.25</v>
      </c>
      <c r="O373" s="4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3">
        <f t="shared" si="20"/>
        <v>15.915555555555555</v>
      </c>
      <c r="G374" t="s">
        <v>20</v>
      </c>
      <c r="H374">
        <v>169</v>
      </c>
      <c r="I374" s="1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2"/>
        <v>42012.25</v>
      </c>
      <c r="O374" s="4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3">
        <f t="shared" si="20"/>
        <v>7.3018222222222224</v>
      </c>
      <c r="G375" t="s">
        <v>20</v>
      </c>
      <c r="H375">
        <v>2106</v>
      </c>
      <c r="I375" s="1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2"/>
        <v>42964.208333333328</v>
      </c>
      <c r="O375" s="4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3">
        <f t="shared" si="20"/>
        <v>0.13185782556750297</v>
      </c>
      <c r="G376" t="s">
        <v>14</v>
      </c>
      <c r="H376">
        <v>441</v>
      </c>
      <c r="I376" s="1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2"/>
        <v>43476.25</v>
      </c>
      <c r="O376" s="4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3">
        <f t="shared" si="20"/>
        <v>0.54777777777777781</v>
      </c>
      <c r="G377" t="s">
        <v>14</v>
      </c>
      <c r="H377">
        <v>25</v>
      </c>
      <c r="I377" s="1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2"/>
        <v>42293.208333333328</v>
      </c>
      <c r="O377" s="4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3">
        <f t="shared" si="20"/>
        <v>3.6102941176470589</v>
      </c>
      <c r="G378" t="s">
        <v>20</v>
      </c>
      <c r="H378">
        <v>131</v>
      </c>
      <c r="I378" s="1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2"/>
        <v>41826.208333333336</v>
      </c>
      <c r="O378" s="4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3">
        <f t="shared" si="20"/>
        <v>0.10257545271629778</v>
      </c>
      <c r="G379" t="s">
        <v>14</v>
      </c>
      <c r="H379">
        <v>127</v>
      </c>
      <c r="I379" s="1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2"/>
        <v>43760.208333333328</v>
      </c>
      <c r="O379" s="4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3">
        <f t="shared" si="20"/>
        <v>0.13962962962962963</v>
      </c>
      <c r="G380" t="s">
        <v>14</v>
      </c>
      <c r="H380">
        <v>355</v>
      </c>
      <c r="I380" s="1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2"/>
        <v>43241.208333333328</v>
      </c>
      <c r="O380" s="4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3">
        <f t="shared" si="20"/>
        <v>0.40444444444444444</v>
      </c>
      <c r="G381" t="s">
        <v>14</v>
      </c>
      <c r="H381">
        <v>44</v>
      </c>
      <c r="I381" s="1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2"/>
        <v>40843.208333333336</v>
      </c>
      <c r="O381" s="4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3">
        <f t="shared" si="20"/>
        <v>1.6032</v>
      </c>
      <c r="G382" t="s">
        <v>20</v>
      </c>
      <c r="H382">
        <v>84</v>
      </c>
      <c r="I382" s="1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2"/>
        <v>41448.208333333336</v>
      </c>
      <c r="O382" s="4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3">
        <f t="shared" si="20"/>
        <v>1.8394339622641509</v>
      </c>
      <c r="G383" t="s">
        <v>20</v>
      </c>
      <c r="H383">
        <v>155</v>
      </c>
      <c r="I383" s="1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2"/>
        <v>42163.208333333328</v>
      </c>
      <c r="O383" s="4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3">
        <f t="shared" si="20"/>
        <v>0.63769230769230767</v>
      </c>
      <c r="G384" t="s">
        <v>14</v>
      </c>
      <c r="H384">
        <v>67</v>
      </c>
      <c r="I384" s="1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2"/>
        <v>43024.208333333328</v>
      </c>
      <c r="O384" s="4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3">
        <f t="shared" si="20"/>
        <v>2.2538095238095237</v>
      </c>
      <c r="G385" t="s">
        <v>20</v>
      </c>
      <c r="H385">
        <v>189</v>
      </c>
      <c r="I385" s="1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2"/>
        <v>43509.25</v>
      </c>
      <c r="O385" s="4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3">
        <f t="shared" si="20"/>
        <v>1.7200961538461539</v>
      </c>
      <c r="G386" t="s">
        <v>20</v>
      </c>
      <c r="H386">
        <v>4799</v>
      </c>
      <c r="I386" s="1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si="22"/>
        <v>42776.25</v>
      </c>
      <c r="O386" s="4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3">
        <f t="shared" ref="F387:F450" si="24">E387/D387</f>
        <v>1.4616709511568124</v>
      </c>
      <c r="G387" t="s">
        <v>20</v>
      </c>
      <c r="H387">
        <v>1137</v>
      </c>
      <c r="I387" s="15">
        <f t="shared" ref="I387:I450" si="25">IFERROR((E387/H387),0)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ref="N387:N450" si="26">DATE(1970,1,1)+L387/86400</f>
        <v>43553.208333333328</v>
      </c>
      <c r="O387" s="4">
        <f t="shared" ref="O387:O450" si="27">DATE(1970,1,1)+M387/86400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3">
        <f t="shared" si="24"/>
        <v>0.76423616236162362</v>
      </c>
      <c r="G388" t="s">
        <v>14</v>
      </c>
      <c r="H388">
        <v>1068</v>
      </c>
      <c r="I388" s="1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6"/>
        <v>40355.208333333336</v>
      </c>
      <c r="O388" s="4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3">
        <f t="shared" si="24"/>
        <v>0.39261467889908258</v>
      </c>
      <c r="G389" t="s">
        <v>14</v>
      </c>
      <c r="H389">
        <v>424</v>
      </c>
      <c r="I389" s="1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6"/>
        <v>41072.208333333336</v>
      </c>
      <c r="O389" s="4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3">
        <f t="shared" si="24"/>
        <v>0.11270034843205574</v>
      </c>
      <c r="G390" t="s">
        <v>74</v>
      </c>
      <c r="H390">
        <v>145</v>
      </c>
      <c r="I390" s="1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6"/>
        <v>40912.25</v>
      </c>
      <c r="O390" s="4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3">
        <f t="shared" si="24"/>
        <v>1.2211084337349398</v>
      </c>
      <c r="G391" t="s">
        <v>20</v>
      </c>
      <c r="H391">
        <v>1152</v>
      </c>
      <c r="I391" s="1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6"/>
        <v>40479.208333333336</v>
      </c>
      <c r="O391" s="4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3">
        <f t="shared" si="24"/>
        <v>1.8654166666666667</v>
      </c>
      <c r="G392" t="s">
        <v>20</v>
      </c>
      <c r="H392">
        <v>50</v>
      </c>
      <c r="I392" s="1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6"/>
        <v>41530.208333333336</v>
      </c>
      <c r="O392" s="4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3">
        <f t="shared" si="24"/>
        <v>7.27317880794702E-2</v>
      </c>
      <c r="G393" t="s">
        <v>14</v>
      </c>
      <c r="H393">
        <v>151</v>
      </c>
      <c r="I393" s="1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6"/>
        <v>41653.25</v>
      </c>
      <c r="O393" s="4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3">
        <f t="shared" si="24"/>
        <v>0.65642371234207963</v>
      </c>
      <c r="G394" t="s">
        <v>14</v>
      </c>
      <c r="H394">
        <v>1608</v>
      </c>
      <c r="I394" s="1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6"/>
        <v>40549.25</v>
      </c>
      <c r="O394" s="4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3">
        <f t="shared" si="24"/>
        <v>2.2896178343949045</v>
      </c>
      <c r="G395" t="s">
        <v>20</v>
      </c>
      <c r="H395">
        <v>3059</v>
      </c>
      <c r="I395" s="1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6"/>
        <v>42933.208333333328</v>
      </c>
      <c r="O395" s="4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3">
        <f t="shared" si="24"/>
        <v>4.6937499999999996</v>
      </c>
      <c r="G396" t="s">
        <v>20</v>
      </c>
      <c r="H396">
        <v>34</v>
      </c>
      <c r="I396" s="1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6"/>
        <v>41484.208333333336</v>
      </c>
      <c r="O396" s="4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3">
        <f t="shared" si="24"/>
        <v>1.3011267605633803</v>
      </c>
      <c r="G397" t="s">
        <v>20</v>
      </c>
      <c r="H397">
        <v>220</v>
      </c>
      <c r="I397" s="1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6"/>
        <v>40885.25</v>
      </c>
      <c r="O397" s="4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3">
        <f t="shared" si="24"/>
        <v>1.6705422993492407</v>
      </c>
      <c r="G398" t="s">
        <v>20</v>
      </c>
      <c r="H398">
        <v>1604</v>
      </c>
      <c r="I398" s="1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6"/>
        <v>43378.208333333328</v>
      </c>
      <c r="O398" s="4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3">
        <f t="shared" si="24"/>
        <v>1.738641975308642</v>
      </c>
      <c r="G399" t="s">
        <v>20</v>
      </c>
      <c r="H399">
        <v>454</v>
      </c>
      <c r="I399" s="1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6"/>
        <v>41417.208333333336</v>
      </c>
      <c r="O399" s="4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3">
        <f t="shared" si="24"/>
        <v>7.1776470588235295</v>
      </c>
      <c r="G400" t="s">
        <v>20</v>
      </c>
      <c r="H400">
        <v>123</v>
      </c>
      <c r="I400" s="1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6"/>
        <v>43228.208333333328</v>
      </c>
      <c r="O400" s="4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3">
        <f t="shared" si="24"/>
        <v>0.63850976361767731</v>
      </c>
      <c r="G401" t="s">
        <v>14</v>
      </c>
      <c r="H401">
        <v>941</v>
      </c>
      <c r="I401" s="1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6"/>
        <v>40576.25</v>
      </c>
      <c r="O401" s="4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3">
        <f t="shared" si="24"/>
        <v>0.02</v>
      </c>
      <c r="G402" t="s">
        <v>14</v>
      </c>
      <c r="H402">
        <v>1</v>
      </c>
      <c r="I402" s="1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6"/>
        <v>41502.208333333336</v>
      </c>
      <c r="O402" s="4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3">
        <f t="shared" si="24"/>
        <v>15.302222222222222</v>
      </c>
      <c r="G403" t="s">
        <v>20</v>
      </c>
      <c r="H403">
        <v>299</v>
      </c>
      <c r="I403" s="1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6"/>
        <v>43765.208333333328</v>
      </c>
      <c r="O403" s="4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3">
        <f t="shared" si="24"/>
        <v>0.40356164383561643</v>
      </c>
      <c r="G404" t="s">
        <v>14</v>
      </c>
      <c r="H404">
        <v>40</v>
      </c>
      <c r="I404" s="1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6"/>
        <v>40914.25</v>
      </c>
      <c r="O404" s="4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3">
        <f t="shared" si="24"/>
        <v>0.86220633299284988</v>
      </c>
      <c r="G405" t="s">
        <v>14</v>
      </c>
      <c r="H405">
        <v>3015</v>
      </c>
      <c r="I405" s="1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6"/>
        <v>40310.208333333336</v>
      </c>
      <c r="O405" s="4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3">
        <f t="shared" si="24"/>
        <v>3.1558486707566464</v>
      </c>
      <c r="G406" t="s">
        <v>20</v>
      </c>
      <c r="H406">
        <v>2237</v>
      </c>
      <c r="I406" s="1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6"/>
        <v>43053.25</v>
      </c>
      <c r="O406" s="4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3">
        <f t="shared" si="24"/>
        <v>0.89618243243243245</v>
      </c>
      <c r="G407" t="s">
        <v>14</v>
      </c>
      <c r="H407">
        <v>435</v>
      </c>
      <c r="I407" s="1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6"/>
        <v>43255.208333333328</v>
      </c>
      <c r="O407" s="4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3">
        <f t="shared" si="24"/>
        <v>1.8214503816793892</v>
      </c>
      <c r="G408" t="s">
        <v>20</v>
      </c>
      <c r="H408">
        <v>645</v>
      </c>
      <c r="I408" s="1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6"/>
        <v>41304.25</v>
      </c>
      <c r="O408" s="4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3">
        <f t="shared" si="24"/>
        <v>3.5588235294117645</v>
      </c>
      <c r="G409" t="s">
        <v>20</v>
      </c>
      <c r="H409">
        <v>484</v>
      </c>
      <c r="I409" s="1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6"/>
        <v>43751.208333333328</v>
      </c>
      <c r="O409" s="4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3">
        <f t="shared" si="24"/>
        <v>1.3183695652173912</v>
      </c>
      <c r="G410" t="s">
        <v>20</v>
      </c>
      <c r="H410">
        <v>154</v>
      </c>
      <c r="I410" s="1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6"/>
        <v>42541.208333333328</v>
      </c>
      <c r="O410" s="4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3">
        <f t="shared" si="24"/>
        <v>0.46315634218289087</v>
      </c>
      <c r="G411" t="s">
        <v>14</v>
      </c>
      <c r="H411">
        <v>714</v>
      </c>
      <c r="I411" s="1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6"/>
        <v>42843.208333333328</v>
      </c>
      <c r="O411" s="4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3">
        <f t="shared" si="24"/>
        <v>0.36132726089785294</v>
      </c>
      <c r="G412" t="s">
        <v>47</v>
      </c>
      <c r="H412">
        <v>1111</v>
      </c>
      <c r="I412" s="1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6"/>
        <v>42122.208333333328</v>
      </c>
      <c r="O412" s="4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3">
        <f t="shared" si="24"/>
        <v>1.0462820512820512</v>
      </c>
      <c r="G413" t="s">
        <v>20</v>
      </c>
      <c r="H413">
        <v>82</v>
      </c>
      <c r="I413" s="1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6"/>
        <v>42884.208333333328</v>
      </c>
      <c r="O413" s="4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3">
        <f t="shared" si="24"/>
        <v>6.6885714285714286</v>
      </c>
      <c r="G414" t="s">
        <v>20</v>
      </c>
      <c r="H414">
        <v>134</v>
      </c>
      <c r="I414" s="1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6"/>
        <v>41642.25</v>
      </c>
      <c r="O414" s="4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3">
        <f t="shared" si="24"/>
        <v>0.62072823218997364</v>
      </c>
      <c r="G415" t="s">
        <v>47</v>
      </c>
      <c r="H415">
        <v>1089</v>
      </c>
      <c r="I415" s="1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6"/>
        <v>43431.25</v>
      </c>
      <c r="O415" s="4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3">
        <f t="shared" si="24"/>
        <v>0.84699787460148779</v>
      </c>
      <c r="G416" t="s">
        <v>14</v>
      </c>
      <c r="H416">
        <v>5497</v>
      </c>
      <c r="I416" s="1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6"/>
        <v>40288.208333333336</v>
      </c>
      <c r="O416" s="4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3">
        <f t="shared" si="24"/>
        <v>0.11059030837004405</v>
      </c>
      <c r="G417" t="s">
        <v>14</v>
      </c>
      <c r="H417">
        <v>418</v>
      </c>
      <c r="I417" s="1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6"/>
        <v>40921.25</v>
      </c>
      <c r="O417" s="4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3">
        <f t="shared" si="24"/>
        <v>0.43838781575037145</v>
      </c>
      <c r="G418" t="s">
        <v>14</v>
      </c>
      <c r="H418">
        <v>1439</v>
      </c>
      <c r="I418" s="1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6"/>
        <v>40560.25</v>
      </c>
      <c r="O418" s="4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3">
        <f t="shared" si="24"/>
        <v>0.55470588235294116</v>
      </c>
      <c r="G419" t="s">
        <v>14</v>
      </c>
      <c r="H419">
        <v>15</v>
      </c>
      <c r="I419" s="1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6"/>
        <v>43407.208333333328</v>
      </c>
      <c r="O419" s="4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3">
        <f t="shared" si="24"/>
        <v>0.57399511301160655</v>
      </c>
      <c r="G420" t="s">
        <v>14</v>
      </c>
      <c r="H420">
        <v>1999</v>
      </c>
      <c r="I420" s="1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6"/>
        <v>41035.208333333336</v>
      </c>
      <c r="O420" s="4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3">
        <f t="shared" si="24"/>
        <v>1.2343497363796134</v>
      </c>
      <c r="G421" t="s">
        <v>20</v>
      </c>
      <c r="H421">
        <v>5203</v>
      </c>
      <c r="I421" s="1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6"/>
        <v>40899.25</v>
      </c>
      <c r="O421" s="4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3">
        <f t="shared" si="24"/>
        <v>1.2846</v>
      </c>
      <c r="G422" t="s">
        <v>20</v>
      </c>
      <c r="H422">
        <v>94</v>
      </c>
      <c r="I422" s="1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6"/>
        <v>42911.208333333328</v>
      </c>
      <c r="O422" s="4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3">
        <f t="shared" si="24"/>
        <v>0.63989361702127656</v>
      </c>
      <c r="G423" t="s">
        <v>14</v>
      </c>
      <c r="H423">
        <v>118</v>
      </c>
      <c r="I423" s="1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6"/>
        <v>42915.208333333328</v>
      </c>
      <c r="O423" s="4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3">
        <f t="shared" si="24"/>
        <v>1.2729885057471264</v>
      </c>
      <c r="G424" t="s">
        <v>20</v>
      </c>
      <c r="H424">
        <v>205</v>
      </c>
      <c r="I424" s="1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6"/>
        <v>40285.208333333336</v>
      </c>
      <c r="O424" s="4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3">
        <f t="shared" si="24"/>
        <v>0.10638024357239513</v>
      </c>
      <c r="G425" t="s">
        <v>14</v>
      </c>
      <c r="H425">
        <v>162</v>
      </c>
      <c r="I425" s="1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6"/>
        <v>40808.208333333336</v>
      </c>
      <c r="O425" s="4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3">
        <f t="shared" si="24"/>
        <v>0.40470588235294119</v>
      </c>
      <c r="G426" t="s">
        <v>14</v>
      </c>
      <c r="H426">
        <v>83</v>
      </c>
      <c r="I426" s="1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6"/>
        <v>43208.208333333328</v>
      </c>
      <c r="O426" s="4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3">
        <f t="shared" si="24"/>
        <v>2.8766666666666665</v>
      </c>
      <c r="G427" t="s">
        <v>20</v>
      </c>
      <c r="H427">
        <v>92</v>
      </c>
      <c r="I427" s="1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6"/>
        <v>42213.208333333328</v>
      </c>
      <c r="O427" s="4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3">
        <f t="shared" si="24"/>
        <v>5.7294444444444448</v>
      </c>
      <c r="G428" t="s">
        <v>20</v>
      </c>
      <c r="H428">
        <v>219</v>
      </c>
      <c r="I428" s="1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6"/>
        <v>41332.25</v>
      </c>
      <c r="O428" s="4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3">
        <f t="shared" si="24"/>
        <v>1.1290429799426933</v>
      </c>
      <c r="G429" t="s">
        <v>20</v>
      </c>
      <c r="H429">
        <v>2526</v>
      </c>
      <c r="I429" s="1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6"/>
        <v>41895.208333333336</v>
      </c>
      <c r="O429" s="4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3">
        <f t="shared" si="24"/>
        <v>0.46387573964497042</v>
      </c>
      <c r="G430" t="s">
        <v>14</v>
      </c>
      <c r="H430">
        <v>747</v>
      </c>
      <c r="I430" s="1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6"/>
        <v>40585.25</v>
      </c>
      <c r="O430" s="4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3">
        <f t="shared" si="24"/>
        <v>0.90675916230366493</v>
      </c>
      <c r="G431" t="s">
        <v>74</v>
      </c>
      <c r="H431">
        <v>2138</v>
      </c>
      <c r="I431" s="1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6"/>
        <v>41680.25</v>
      </c>
      <c r="O431" s="4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3">
        <f t="shared" si="24"/>
        <v>0.67740740740740746</v>
      </c>
      <c r="G432" t="s">
        <v>14</v>
      </c>
      <c r="H432">
        <v>84</v>
      </c>
      <c r="I432" s="1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6"/>
        <v>43737.208333333328</v>
      </c>
      <c r="O432" s="4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3">
        <f t="shared" si="24"/>
        <v>1.9249019607843136</v>
      </c>
      <c r="G433" t="s">
        <v>20</v>
      </c>
      <c r="H433">
        <v>94</v>
      </c>
      <c r="I433" s="1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6"/>
        <v>43273.208333333328</v>
      </c>
      <c r="O433" s="4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3">
        <f t="shared" si="24"/>
        <v>0.82714285714285718</v>
      </c>
      <c r="G434" t="s">
        <v>14</v>
      </c>
      <c r="H434">
        <v>91</v>
      </c>
      <c r="I434" s="1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6"/>
        <v>41761.208333333336</v>
      </c>
      <c r="O434" s="4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3">
        <f t="shared" si="24"/>
        <v>0.54163920922570019</v>
      </c>
      <c r="G435" t="s">
        <v>14</v>
      </c>
      <c r="H435">
        <v>792</v>
      </c>
      <c r="I435" s="1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6"/>
        <v>41603.25</v>
      </c>
      <c r="O435" s="4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3">
        <f t="shared" si="24"/>
        <v>0.16722222222222222</v>
      </c>
      <c r="G436" t="s">
        <v>74</v>
      </c>
      <c r="H436">
        <v>10</v>
      </c>
      <c r="I436" s="1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6"/>
        <v>42705.25</v>
      </c>
      <c r="O436" s="4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3">
        <f t="shared" si="24"/>
        <v>1.168766404199475</v>
      </c>
      <c r="G437" t="s">
        <v>20</v>
      </c>
      <c r="H437">
        <v>1713</v>
      </c>
      <c r="I437" s="1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6"/>
        <v>41988.25</v>
      </c>
      <c r="O437" s="4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3">
        <f t="shared" si="24"/>
        <v>10.521538461538462</v>
      </c>
      <c r="G438" t="s">
        <v>20</v>
      </c>
      <c r="H438">
        <v>249</v>
      </c>
      <c r="I438" s="1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6"/>
        <v>43575.208333333328</v>
      </c>
      <c r="O438" s="4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3">
        <f t="shared" si="24"/>
        <v>1.2307407407407407</v>
      </c>
      <c r="G439" t="s">
        <v>20</v>
      </c>
      <c r="H439">
        <v>192</v>
      </c>
      <c r="I439" s="1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6"/>
        <v>42260.208333333328</v>
      </c>
      <c r="O439" s="4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3">
        <f t="shared" si="24"/>
        <v>1.7863855421686747</v>
      </c>
      <c r="G440" t="s">
        <v>20</v>
      </c>
      <c r="H440">
        <v>247</v>
      </c>
      <c r="I440" s="1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6"/>
        <v>41337.25</v>
      </c>
      <c r="O440" s="4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3">
        <f t="shared" si="24"/>
        <v>3.5528169014084505</v>
      </c>
      <c r="G441" t="s">
        <v>20</v>
      </c>
      <c r="H441">
        <v>2293</v>
      </c>
      <c r="I441" s="1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6"/>
        <v>42680.208333333328</v>
      </c>
      <c r="O441" s="4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3">
        <f t="shared" si="24"/>
        <v>1.6190634146341463</v>
      </c>
      <c r="G442" t="s">
        <v>20</v>
      </c>
      <c r="H442">
        <v>3131</v>
      </c>
      <c r="I442" s="1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6"/>
        <v>42916.208333333328</v>
      </c>
      <c r="O442" s="4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3">
        <f t="shared" si="24"/>
        <v>0.24914285714285714</v>
      </c>
      <c r="G443" t="s">
        <v>14</v>
      </c>
      <c r="H443">
        <v>32</v>
      </c>
      <c r="I443" s="1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6"/>
        <v>41025.208333333336</v>
      </c>
      <c r="O443" s="4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3">
        <f t="shared" si="24"/>
        <v>1.9872222222222222</v>
      </c>
      <c r="G444" t="s">
        <v>20</v>
      </c>
      <c r="H444">
        <v>143</v>
      </c>
      <c r="I444" s="1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6"/>
        <v>42980.208333333328</v>
      </c>
      <c r="O444" s="4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3">
        <f t="shared" si="24"/>
        <v>0.34752688172043011</v>
      </c>
      <c r="G445" t="s">
        <v>74</v>
      </c>
      <c r="H445">
        <v>90</v>
      </c>
      <c r="I445" s="1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6"/>
        <v>40451.208333333336</v>
      </c>
      <c r="O445" s="4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3">
        <f t="shared" si="24"/>
        <v>1.7641935483870967</v>
      </c>
      <c r="G446" t="s">
        <v>20</v>
      </c>
      <c r="H446">
        <v>296</v>
      </c>
      <c r="I446" s="1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6"/>
        <v>40748.208333333336</v>
      </c>
      <c r="O446" s="4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3">
        <f t="shared" si="24"/>
        <v>5.1138095238095236</v>
      </c>
      <c r="G447" t="s">
        <v>20</v>
      </c>
      <c r="H447">
        <v>170</v>
      </c>
      <c r="I447" s="1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6"/>
        <v>40515.25</v>
      </c>
      <c r="O447" s="4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3">
        <f t="shared" si="24"/>
        <v>0.82044117647058823</v>
      </c>
      <c r="G448" t="s">
        <v>14</v>
      </c>
      <c r="H448">
        <v>186</v>
      </c>
      <c r="I448" s="1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6"/>
        <v>41261.25</v>
      </c>
      <c r="O448" s="4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3">
        <f t="shared" si="24"/>
        <v>0.24326030927835052</v>
      </c>
      <c r="G449" t="s">
        <v>74</v>
      </c>
      <c r="H449">
        <v>439</v>
      </c>
      <c r="I449" s="1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6"/>
        <v>43088.25</v>
      </c>
      <c r="O449" s="4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3">
        <f t="shared" si="24"/>
        <v>0.50482758620689661</v>
      </c>
      <c r="G450" t="s">
        <v>14</v>
      </c>
      <c r="H450">
        <v>605</v>
      </c>
      <c r="I450" s="1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si="26"/>
        <v>41378.208333333336</v>
      </c>
      <c r="O450" s="4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3">
        <f t="shared" ref="F451:F514" si="28">E451/D451</f>
        <v>9.67</v>
      </c>
      <c r="G451" t="s">
        <v>20</v>
      </c>
      <c r="H451">
        <v>86</v>
      </c>
      <c r="I451" s="15">
        <f t="shared" ref="I451:I514" si="29">IFERROR((E451/H451),0)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ref="N451:N514" si="30">DATE(1970,1,1)+L451/86400</f>
        <v>43530.25</v>
      </c>
      <c r="O451" s="4">
        <f t="shared" ref="O451:O514" si="31">DATE(1970,1,1)+M451/86400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3">
        <f t="shared" si="28"/>
        <v>0.04</v>
      </c>
      <c r="G452" t="s">
        <v>14</v>
      </c>
      <c r="H452">
        <v>1</v>
      </c>
      <c r="I452" s="1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30"/>
        <v>43394.208333333328</v>
      </c>
      <c r="O452" s="4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3">
        <f t="shared" si="28"/>
        <v>1.2284501347708894</v>
      </c>
      <c r="G453" t="s">
        <v>20</v>
      </c>
      <c r="H453">
        <v>6286</v>
      </c>
      <c r="I453" s="1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30"/>
        <v>42935.208333333328</v>
      </c>
      <c r="O453" s="4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3">
        <f t="shared" si="28"/>
        <v>0.63437500000000002</v>
      </c>
      <c r="G454" t="s">
        <v>14</v>
      </c>
      <c r="H454">
        <v>31</v>
      </c>
      <c r="I454" s="1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30"/>
        <v>40365.208333333336</v>
      </c>
      <c r="O454" s="4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3">
        <f t="shared" si="28"/>
        <v>0.56331688596491225</v>
      </c>
      <c r="G455" t="s">
        <v>14</v>
      </c>
      <c r="H455">
        <v>1181</v>
      </c>
      <c r="I455" s="1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30"/>
        <v>42705.25</v>
      </c>
      <c r="O455" s="4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3">
        <f t="shared" si="28"/>
        <v>0.44074999999999998</v>
      </c>
      <c r="G456" t="s">
        <v>14</v>
      </c>
      <c r="H456">
        <v>39</v>
      </c>
      <c r="I456" s="1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30"/>
        <v>41568.208333333336</v>
      </c>
      <c r="O456" s="4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3">
        <f t="shared" si="28"/>
        <v>1.1837253218884121</v>
      </c>
      <c r="G457" t="s">
        <v>20</v>
      </c>
      <c r="H457">
        <v>3727</v>
      </c>
      <c r="I457" s="1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30"/>
        <v>40809.208333333336</v>
      </c>
      <c r="O457" s="4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3">
        <f t="shared" si="28"/>
        <v>1.041243169398907</v>
      </c>
      <c r="G458" t="s">
        <v>20</v>
      </c>
      <c r="H458">
        <v>1605</v>
      </c>
      <c r="I458" s="1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30"/>
        <v>43141.25</v>
      </c>
      <c r="O458" s="4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3">
        <f t="shared" si="28"/>
        <v>0.26640000000000003</v>
      </c>
      <c r="G459" t="s">
        <v>14</v>
      </c>
      <c r="H459">
        <v>46</v>
      </c>
      <c r="I459" s="1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30"/>
        <v>42657.208333333328</v>
      </c>
      <c r="O459" s="4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3">
        <f t="shared" si="28"/>
        <v>3.5120118343195266</v>
      </c>
      <c r="G460" t="s">
        <v>20</v>
      </c>
      <c r="H460">
        <v>2120</v>
      </c>
      <c r="I460" s="1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30"/>
        <v>40265.208333333336</v>
      </c>
      <c r="O460" s="4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3">
        <f t="shared" si="28"/>
        <v>0.90063492063492068</v>
      </c>
      <c r="G461" t="s">
        <v>14</v>
      </c>
      <c r="H461">
        <v>105</v>
      </c>
      <c r="I461" s="1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30"/>
        <v>42001.25</v>
      </c>
      <c r="O461" s="4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3">
        <f t="shared" si="28"/>
        <v>1.7162500000000001</v>
      </c>
      <c r="G462" t="s">
        <v>20</v>
      </c>
      <c r="H462">
        <v>50</v>
      </c>
      <c r="I462" s="1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30"/>
        <v>40399.208333333336</v>
      </c>
      <c r="O462" s="4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3">
        <f t="shared" si="28"/>
        <v>1.4104655870445344</v>
      </c>
      <c r="G463" t="s">
        <v>20</v>
      </c>
      <c r="H463">
        <v>2080</v>
      </c>
      <c r="I463" s="1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30"/>
        <v>41757.208333333336</v>
      </c>
      <c r="O463" s="4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3">
        <f t="shared" si="28"/>
        <v>0.30579449152542371</v>
      </c>
      <c r="G464" t="s">
        <v>14</v>
      </c>
      <c r="H464">
        <v>535</v>
      </c>
      <c r="I464" s="1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30"/>
        <v>41304.25</v>
      </c>
      <c r="O464" s="4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3">
        <f t="shared" si="28"/>
        <v>1.0816455696202532</v>
      </c>
      <c r="G465" t="s">
        <v>20</v>
      </c>
      <c r="H465">
        <v>2105</v>
      </c>
      <c r="I465" s="1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30"/>
        <v>41639.25</v>
      </c>
      <c r="O465" s="4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3">
        <f t="shared" si="28"/>
        <v>1.3345505617977529</v>
      </c>
      <c r="G466" t="s">
        <v>20</v>
      </c>
      <c r="H466">
        <v>2436</v>
      </c>
      <c r="I466" s="1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30"/>
        <v>43142.25</v>
      </c>
      <c r="O466" s="4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3">
        <f t="shared" si="28"/>
        <v>1.8785106382978722</v>
      </c>
      <c r="G467" t="s">
        <v>20</v>
      </c>
      <c r="H467">
        <v>80</v>
      </c>
      <c r="I467" s="1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30"/>
        <v>43127.25</v>
      </c>
      <c r="O467" s="4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3">
        <f t="shared" si="28"/>
        <v>3.32</v>
      </c>
      <c r="G468" t="s">
        <v>20</v>
      </c>
      <c r="H468">
        <v>42</v>
      </c>
      <c r="I468" s="1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30"/>
        <v>41409.208333333336</v>
      </c>
      <c r="O468" s="4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3">
        <f t="shared" si="28"/>
        <v>5.7521428571428572</v>
      </c>
      <c r="G469" t="s">
        <v>20</v>
      </c>
      <c r="H469">
        <v>139</v>
      </c>
      <c r="I469" s="1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30"/>
        <v>42331.25</v>
      </c>
      <c r="O469" s="4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3">
        <f t="shared" si="28"/>
        <v>0.40500000000000003</v>
      </c>
      <c r="G470" t="s">
        <v>14</v>
      </c>
      <c r="H470">
        <v>16</v>
      </c>
      <c r="I470" s="1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30"/>
        <v>43569.208333333328</v>
      </c>
      <c r="O470" s="4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3">
        <f t="shared" si="28"/>
        <v>1.8442857142857143</v>
      </c>
      <c r="G471" t="s">
        <v>20</v>
      </c>
      <c r="H471">
        <v>159</v>
      </c>
      <c r="I471" s="1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30"/>
        <v>42142.208333333328</v>
      </c>
      <c r="O471" s="4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3">
        <f t="shared" si="28"/>
        <v>2.8580555555555556</v>
      </c>
      <c r="G472" t="s">
        <v>20</v>
      </c>
      <c r="H472">
        <v>381</v>
      </c>
      <c r="I472" s="1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30"/>
        <v>42716.25</v>
      </c>
      <c r="O472" s="4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3">
        <f t="shared" si="28"/>
        <v>3.19</v>
      </c>
      <c r="G473" t="s">
        <v>20</v>
      </c>
      <c r="H473">
        <v>194</v>
      </c>
      <c r="I473" s="1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30"/>
        <v>41031.208333333336</v>
      </c>
      <c r="O473" s="4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3">
        <f t="shared" si="28"/>
        <v>0.39234070221066319</v>
      </c>
      <c r="G474" t="s">
        <v>14</v>
      </c>
      <c r="H474">
        <v>575</v>
      </c>
      <c r="I474" s="1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30"/>
        <v>43535.208333333328</v>
      </c>
      <c r="O474" s="4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3">
        <f t="shared" si="28"/>
        <v>1.7814000000000001</v>
      </c>
      <c r="G475" t="s">
        <v>20</v>
      </c>
      <c r="H475">
        <v>106</v>
      </c>
      <c r="I475" s="1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30"/>
        <v>43277.208333333328</v>
      </c>
      <c r="O475" s="4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3">
        <f t="shared" si="28"/>
        <v>3.6515</v>
      </c>
      <c r="G476" t="s">
        <v>20</v>
      </c>
      <c r="H476">
        <v>142</v>
      </c>
      <c r="I476" s="1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30"/>
        <v>41989.25</v>
      </c>
      <c r="O476" s="4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3">
        <f t="shared" si="28"/>
        <v>1.1394594594594594</v>
      </c>
      <c r="G477" t="s">
        <v>20</v>
      </c>
      <c r="H477">
        <v>211</v>
      </c>
      <c r="I477" s="1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30"/>
        <v>41450.208333333336</v>
      </c>
      <c r="O477" s="4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3">
        <f t="shared" si="28"/>
        <v>0.29828720626631855</v>
      </c>
      <c r="G478" t="s">
        <v>14</v>
      </c>
      <c r="H478">
        <v>1120</v>
      </c>
      <c r="I478" s="1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30"/>
        <v>43322.208333333328</v>
      </c>
      <c r="O478" s="4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3">
        <f t="shared" si="28"/>
        <v>0.54270588235294115</v>
      </c>
      <c r="G479" t="s">
        <v>14</v>
      </c>
      <c r="H479">
        <v>113</v>
      </c>
      <c r="I479" s="1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30"/>
        <v>40720.208333333336</v>
      </c>
      <c r="O479" s="4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3">
        <f t="shared" si="28"/>
        <v>2.3634156976744185</v>
      </c>
      <c r="G480" t="s">
        <v>20</v>
      </c>
      <c r="H480">
        <v>2756</v>
      </c>
      <c r="I480" s="1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30"/>
        <v>42072.208333333328</v>
      </c>
      <c r="O480" s="4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3">
        <f t="shared" si="28"/>
        <v>5.1291666666666664</v>
      </c>
      <c r="G481" t="s">
        <v>20</v>
      </c>
      <c r="H481">
        <v>173</v>
      </c>
      <c r="I481" s="1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30"/>
        <v>42945.208333333328</v>
      </c>
      <c r="O481" s="4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3">
        <f t="shared" si="28"/>
        <v>1.0065116279069768</v>
      </c>
      <c r="G482" t="s">
        <v>20</v>
      </c>
      <c r="H482">
        <v>87</v>
      </c>
      <c r="I482" s="1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30"/>
        <v>40248.25</v>
      </c>
      <c r="O482" s="4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3">
        <f t="shared" si="28"/>
        <v>0.81348423194303154</v>
      </c>
      <c r="G483" t="s">
        <v>14</v>
      </c>
      <c r="H483">
        <v>1538</v>
      </c>
      <c r="I483" s="1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30"/>
        <v>41913.208333333336</v>
      </c>
      <c r="O483" s="4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3">
        <f t="shared" si="28"/>
        <v>0.16404761904761905</v>
      </c>
      <c r="G484" t="s">
        <v>14</v>
      </c>
      <c r="H484">
        <v>9</v>
      </c>
      <c r="I484" s="1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30"/>
        <v>40963.25</v>
      </c>
      <c r="O484" s="4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3">
        <f t="shared" si="28"/>
        <v>0.52774617067833696</v>
      </c>
      <c r="G485" t="s">
        <v>14</v>
      </c>
      <c r="H485">
        <v>554</v>
      </c>
      <c r="I485" s="1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30"/>
        <v>43811.25</v>
      </c>
      <c r="O485" s="4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3">
        <f t="shared" si="28"/>
        <v>2.6020608108108108</v>
      </c>
      <c r="G486" t="s">
        <v>20</v>
      </c>
      <c r="H486">
        <v>1572</v>
      </c>
      <c r="I486" s="1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30"/>
        <v>41855.208333333336</v>
      </c>
      <c r="O486" s="4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3">
        <f t="shared" si="28"/>
        <v>0.30732891832229581</v>
      </c>
      <c r="G487" t="s">
        <v>14</v>
      </c>
      <c r="H487">
        <v>648</v>
      </c>
      <c r="I487" s="1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30"/>
        <v>43626.208333333328</v>
      </c>
      <c r="O487" s="4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3">
        <f t="shared" si="28"/>
        <v>0.13500000000000001</v>
      </c>
      <c r="G488" t="s">
        <v>14</v>
      </c>
      <c r="H488">
        <v>21</v>
      </c>
      <c r="I488" s="1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30"/>
        <v>43168.25</v>
      </c>
      <c r="O488" s="4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3">
        <f t="shared" si="28"/>
        <v>1.7862556663644606</v>
      </c>
      <c r="G489" t="s">
        <v>20</v>
      </c>
      <c r="H489">
        <v>2346</v>
      </c>
      <c r="I489" s="1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30"/>
        <v>42845.208333333328</v>
      </c>
      <c r="O489" s="4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3">
        <f t="shared" si="28"/>
        <v>2.2005660377358489</v>
      </c>
      <c r="G490" t="s">
        <v>20</v>
      </c>
      <c r="H490">
        <v>115</v>
      </c>
      <c r="I490" s="1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30"/>
        <v>42403.25</v>
      </c>
      <c r="O490" s="4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3">
        <f t="shared" si="28"/>
        <v>1.015108695652174</v>
      </c>
      <c r="G491" t="s">
        <v>20</v>
      </c>
      <c r="H491">
        <v>85</v>
      </c>
      <c r="I491" s="1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30"/>
        <v>40406.208333333336</v>
      </c>
      <c r="O491" s="4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3">
        <f t="shared" si="28"/>
        <v>1.915</v>
      </c>
      <c r="G492" t="s">
        <v>20</v>
      </c>
      <c r="H492">
        <v>144</v>
      </c>
      <c r="I492" s="1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30"/>
        <v>43786.25</v>
      </c>
      <c r="O492" s="4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3">
        <f t="shared" si="28"/>
        <v>3.0534683098591549</v>
      </c>
      <c r="G493" t="s">
        <v>20</v>
      </c>
      <c r="H493">
        <v>2443</v>
      </c>
      <c r="I493" s="1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30"/>
        <v>41456.208333333336</v>
      </c>
      <c r="O493" s="4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3">
        <f t="shared" si="28"/>
        <v>0.23995287958115183</v>
      </c>
      <c r="G494" t="s">
        <v>74</v>
      </c>
      <c r="H494">
        <v>595</v>
      </c>
      <c r="I494" s="1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30"/>
        <v>40336.208333333336</v>
      </c>
      <c r="O494" s="4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3">
        <f t="shared" si="28"/>
        <v>7.2377777777777776</v>
      </c>
      <c r="G495" t="s">
        <v>20</v>
      </c>
      <c r="H495">
        <v>64</v>
      </c>
      <c r="I495" s="1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30"/>
        <v>43645.208333333328</v>
      </c>
      <c r="O495" s="4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3">
        <f t="shared" si="28"/>
        <v>5.4736000000000002</v>
      </c>
      <c r="G496" t="s">
        <v>20</v>
      </c>
      <c r="H496">
        <v>268</v>
      </c>
      <c r="I496" s="1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30"/>
        <v>40990.208333333336</v>
      </c>
      <c r="O496" s="4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3">
        <f t="shared" si="28"/>
        <v>4.1449999999999996</v>
      </c>
      <c r="G497" t="s">
        <v>20</v>
      </c>
      <c r="H497">
        <v>195</v>
      </c>
      <c r="I497" s="1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30"/>
        <v>41800.208333333336</v>
      </c>
      <c r="O497" s="4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3">
        <f t="shared" si="28"/>
        <v>9.0696409140369975E-3</v>
      </c>
      <c r="G498" t="s">
        <v>14</v>
      </c>
      <c r="H498">
        <v>54</v>
      </c>
      <c r="I498" s="1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30"/>
        <v>42876.208333333328</v>
      </c>
      <c r="O498" s="4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3">
        <f t="shared" si="28"/>
        <v>0.34173469387755101</v>
      </c>
      <c r="G499" t="s">
        <v>14</v>
      </c>
      <c r="H499">
        <v>120</v>
      </c>
      <c r="I499" s="1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30"/>
        <v>42724.25</v>
      </c>
      <c r="O499" s="4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3">
        <f t="shared" si="28"/>
        <v>0.239488107549121</v>
      </c>
      <c r="G500" t="s">
        <v>14</v>
      </c>
      <c r="H500">
        <v>579</v>
      </c>
      <c r="I500" s="1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30"/>
        <v>42005.25</v>
      </c>
      <c r="O500" s="4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3">
        <f t="shared" si="28"/>
        <v>0.48072649572649573</v>
      </c>
      <c r="G501" t="s">
        <v>14</v>
      </c>
      <c r="H501">
        <v>2072</v>
      </c>
      <c r="I501" s="1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30"/>
        <v>42444.208333333328</v>
      </c>
      <c r="O501" s="4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3">
        <f t="shared" si="28"/>
        <v>0</v>
      </c>
      <c r="G502" t="s">
        <v>14</v>
      </c>
      <c r="H502">
        <v>0</v>
      </c>
      <c r="I502" s="1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30"/>
        <v>41395.208333333336</v>
      </c>
      <c r="O502" s="4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3">
        <f t="shared" si="28"/>
        <v>0.70145182291666663</v>
      </c>
      <c r="G503" t="s">
        <v>14</v>
      </c>
      <c r="H503">
        <v>1796</v>
      </c>
      <c r="I503" s="1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30"/>
        <v>41345.208333333336</v>
      </c>
      <c r="O503" s="4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3">
        <f t="shared" si="28"/>
        <v>5.2992307692307694</v>
      </c>
      <c r="G504" t="s">
        <v>20</v>
      </c>
      <c r="H504">
        <v>186</v>
      </c>
      <c r="I504" s="1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30"/>
        <v>41117.208333333336</v>
      </c>
      <c r="O504" s="4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3">
        <f t="shared" si="28"/>
        <v>1.8032549019607844</v>
      </c>
      <c r="G505" t="s">
        <v>20</v>
      </c>
      <c r="H505">
        <v>460</v>
      </c>
      <c r="I505" s="1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30"/>
        <v>42186.208333333328</v>
      </c>
      <c r="O505" s="4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3">
        <f t="shared" si="28"/>
        <v>0.92320000000000002</v>
      </c>
      <c r="G506" t="s">
        <v>14</v>
      </c>
      <c r="H506">
        <v>62</v>
      </c>
      <c r="I506" s="1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30"/>
        <v>42142.208333333328</v>
      </c>
      <c r="O506" s="4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3">
        <f t="shared" si="28"/>
        <v>0.13901001112347053</v>
      </c>
      <c r="G507" t="s">
        <v>14</v>
      </c>
      <c r="H507">
        <v>347</v>
      </c>
      <c r="I507" s="1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30"/>
        <v>41341.25</v>
      </c>
      <c r="O507" s="4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3">
        <f t="shared" si="28"/>
        <v>9.2707777777777771</v>
      </c>
      <c r="G508" t="s">
        <v>20</v>
      </c>
      <c r="H508">
        <v>2528</v>
      </c>
      <c r="I508" s="1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30"/>
        <v>43062.25</v>
      </c>
      <c r="O508" s="4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3">
        <f t="shared" si="28"/>
        <v>0.39857142857142858</v>
      </c>
      <c r="G509" t="s">
        <v>14</v>
      </c>
      <c r="H509">
        <v>19</v>
      </c>
      <c r="I509" s="1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30"/>
        <v>41373.208333333336</v>
      </c>
      <c r="O509" s="4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3">
        <f t="shared" si="28"/>
        <v>1.1222929936305732</v>
      </c>
      <c r="G510" t="s">
        <v>20</v>
      </c>
      <c r="H510">
        <v>3657</v>
      </c>
      <c r="I510" s="1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30"/>
        <v>43310.208333333328</v>
      </c>
      <c r="O510" s="4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3">
        <f t="shared" si="28"/>
        <v>0.70925816023738875</v>
      </c>
      <c r="G511" t="s">
        <v>14</v>
      </c>
      <c r="H511">
        <v>1258</v>
      </c>
      <c r="I511" s="1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30"/>
        <v>41034.208333333336</v>
      </c>
      <c r="O511" s="4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3">
        <f t="shared" si="28"/>
        <v>1.1908974358974358</v>
      </c>
      <c r="G512" t="s">
        <v>20</v>
      </c>
      <c r="H512">
        <v>131</v>
      </c>
      <c r="I512" s="1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30"/>
        <v>43251.208333333328</v>
      </c>
      <c r="O512" s="4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3">
        <f t="shared" si="28"/>
        <v>0.24017591339648173</v>
      </c>
      <c r="G513" t="s">
        <v>14</v>
      </c>
      <c r="H513">
        <v>362</v>
      </c>
      <c r="I513" s="1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30"/>
        <v>43671.208333333328</v>
      </c>
      <c r="O513" s="4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3">
        <f t="shared" si="28"/>
        <v>1.3931868131868133</v>
      </c>
      <c r="G514" t="s">
        <v>20</v>
      </c>
      <c r="H514">
        <v>239</v>
      </c>
      <c r="I514" s="1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si="30"/>
        <v>41825.208333333336</v>
      </c>
      <c r="O514" s="4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3">
        <f t="shared" ref="F515:F578" si="32">E515/D515</f>
        <v>0.39277108433734942</v>
      </c>
      <c r="G515" t="s">
        <v>74</v>
      </c>
      <c r="H515">
        <v>35</v>
      </c>
      <c r="I515" s="15">
        <f t="shared" ref="I515:I578" si="33">IFERROR((E515/H515),0)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ref="N515:N578" si="34">DATE(1970,1,1)+L515/86400</f>
        <v>40430.208333333336</v>
      </c>
      <c r="O515" s="4">
        <f t="shared" ref="O515:O578" si="35">DATE(1970,1,1)+M515/86400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3">
        <f t="shared" si="32"/>
        <v>0.22439077144917088</v>
      </c>
      <c r="G516" t="s">
        <v>74</v>
      </c>
      <c r="H516">
        <v>528</v>
      </c>
      <c r="I516" s="1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4"/>
        <v>41614.25</v>
      </c>
      <c r="O516" s="4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3">
        <f t="shared" si="32"/>
        <v>0.55779069767441858</v>
      </c>
      <c r="G517" t="s">
        <v>14</v>
      </c>
      <c r="H517">
        <v>133</v>
      </c>
      <c r="I517" s="1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4"/>
        <v>40900.25</v>
      </c>
      <c r="O517" s="4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3">
        <f t="shared" si="32"/>
        <v>0.42523125996810207</v>
      </c>
      <c r="G518" t="s">
        <v>14</v>
      </c>
      <c r="H518">
        <v>846</v>
      </c>
      <c r="I518" s="1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4"/>
        <v>40396.208333333336</v>
      </c>
      <c r="O518" s="4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3">
        <f t="shared" si="32"/>
        <v>1.1200000000000001</v>
      </c>
      <c r="G519" t="s">
        <v>20</v>
      </c>
      <c r="H519">
        <v>78</v>
      </c>
      <c r="I519" s="1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4"/>
        <v>42860.208333333328</v>
      </c>
      <c r="O519" s="4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3">
        <f t="shared" si="32"/>
        <v>7.0681818181818179E-2</v>
      </c>
      <c r="G520" t="s">
        <v>14</v>
      </c>
      <c r="H520">
        <v>10</v>
      </c>
      <c r="I520" s="1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4"/>
        <v>43154.25</v>
      </c>
      <c r="O520" s="4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3">
        <f t="shared" si="32"/>
        <v>1.0174563871693867</v>
      </c>
      <c r="G521" t="s">
        <v>20</v>
      </c>
      <c r="H521">
        <v>1773</v>
      </c>
      <c r="I521" s="1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4"/>
        <v>42012.25</v>
      </c>
      <c r="O521" s="4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3">
        <f t="shared" si="32"/>
        <v>4.2575000000000003</v>
      </c>
      <c r="G522" t="s">
        <v>20</v>
      </c>
      <c r="H522">
        <v>32</v>
      </c>
      <c r="I522" s="1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4"/>
        <v>43574.208333333328</v>
      </c>
      <c r="O522" s="4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3">
        <f t="shared" si="32"/>
        <v>1.4553947368421052</v>
      </c>
      <c r="G523" t="s">
        <v>20</v>
      </c>
      <c r="H523">
        <v>369</v>
      </c>
      <c r="I523" s="1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4"/>
        <v>42605.208333333328</v>
      </c>
      <c r="O523" s="4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3">
        <f t="shared" si="32"/>
        <v>0.32453465346534655</v>
      </c>
      <c r="G524" t="s">
        <v>14</v>
      </c>
      <c r="H524">
        <v>191</v>
      </c>
      <c r="I524" s="1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4"/>
        <v>41093.208333333336</v>
      </c>
      <c r="O524" s="4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3">
        <f t="shared" si="32"/>
        <v>7.003333333333333</v>
      </c>
      <c r="G525" t="s">
        <v>20</v>
      </c>
      <c r="H525">
        <v>89</v>
      </c>
      <c r="I525" s="1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4"/>
        <v>40241.25</v>
      </c>
      <c r="O525" s="4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3">
        <f t="shared" si="32"/>
        <v>0.83904860392967939</v>
      </c>
      <c r="G526" t="s">
        <v>14</v>
      </c>
      <c r="H526">
        <v>1979</v>
      </c>
      <c r="I526" s="1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4"/>
        <v>40294.208333333336</v>
      </c>
      <c r="O526" s="4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3">
        <f t="shared" si="32"/>
        <v>0.84190476190476193</v>
      </c>
      <c r="G527" t="s">
        <v>14</v>
      </c>
      <c r="H527">
        <v>63</v>
      </c>
      <c r="I527" s="1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4"/>
        <v>40505.25</v>
      </c>
      <c r="O527" s="4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3">
        <f t="shared" si="32"/>
        <v>1.5595180722891566</v>
      </c>
      <c r="G528" t="s">
        <v>20</v>
      </c>
      <c r="H528">
        <v>147</v>
      </c>
      <c r="I528" s="1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4"/>
        <v>42364.25</v>
      </c>
      <c r="O528" s="4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3">
        <f t="shared" si="32"/>
        <v>0.99619450317124736</v>
      </c>
      <c r="G529" t="s">
        <v>14</v>
      </c>
      <c r="H529">
        <v>6080</v>
      </c>
      <c r="I529" s="1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4"/>
        <v>42405.25</v>
      </c>
      <c r="O529" s="4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3">
        <f t="shared" si="32"/>
        <v>0.80300000000000005</v>
      </c>
      <c r="G530" t="s">
        <v>14</v>
      </c>
      <c r="H530">
        <v>80</v>
      </c>
      <c r="I530" s="1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4"/>
        <v>41601.25</v>
      </c>
      <c r="O530" s="4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3">
        <f t="shared" si="32"/>
        <v>0.11254901960784314</v>
      </c>
      <c r="G531" t="s">
        <v>14</v>
      </c>
      <c r="H531">
        <v>9</v>
      </c>
      <c r="I531" s="1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4"/>
        <v>41769.208333333336</v>
      </c>
      <c r="O531" s="4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3">
        <f t="shared" si="32"/>
        <v>0.91740952380952379</v>
      </c>
      <c r="G532" t="s">
        <v>14</v>
      </c>
      <c r="H532">
        <v>1784</v>
      </c>
      <c r="I532" s="1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4"/>
        <v>40421.208333333336</v>
      </c>
      <c r="O532" s="4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3">
        <f t="shared" si="32"/>
        <v>0.95521156936261387</v>
      </c>
      <c r="G533" t="s">
        <v>47</v>
      </c>
      <c r="H533">
        <v>3640</v>
      </c>
      <c r="I533" s="1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4"/>
        <v>41589.25</v>
      </c>
      <c r="O533" s="4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3">
        <f t="shared" si="32"/>
        <v>5.0287499999999996</v>
      </c>
      <c r="G534" t="s">
        <v>20</v>
      </c>
      <c r="H534">
        <v>126</v>
      </c>
      <c r="I534" s="1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4"/>
        <v>43125.25</v>
      </c>
      <c r="O534" s="4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3">
        <f t="shared" si="32"/>
        <v>1.5924394463667819</v>
      </c>
      <c r="G535" t="s">
        <v>20</v>
      </c>
      <c r="H535">
        <v>2218</v>
      </c>
      <c r="I535" s="1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4"/>
        <v>41479.208333333336</v>
      </c>
      <c r="O535" s="4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3">
        <f t="shared" si="32"/>
        <v>0.15022446689113356</v>
      </c>
      <c r="G536" t="s">
        <v>14</v>
      </c>
      <c r="H536">
        <v>243</v>
      </c>
      <c r="I536" s="1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4"/>
        <v>43329.208333333328</v>
      </c>
      <c r="O536" s="4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3">
        <f t="shared" si="32"/>
        <v>4.820384615384615</v>
      </c>
      <c r="G537" t="s">
        <v>20</v>
      </c>
      <c r="H537">
        <v>202</v>
      </c>
      <c r="I537" s="1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4"/>
        <v>43259.208333333328</v>
      </c>
      <c r="O537" s="4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3">
        <f t="shared" si="32"/>
        <v>1.4996938775510205</v>
      </c>
      <c r="G538" t="s">
        <v>20</v>
      </c>
      <c r="H538">
        <v>140</v>
      </c>
      <c r="I538" s="1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4"/>
        <v>40414.208333333336</v>
      </c>
      <c r="O538" s="4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3">
        <f t="shared" si="32"/>
        <v>1.1722156398104266</v>
      </c>
      <c r="G539" t="s">
        <v>20</v>
      </c>
      <c r="H539">
        <v>1052</v>
      </c>
      <c r="I539" s="1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4"/>
        <v>43342.208333333328</v>
      </c>
      <c r="O539" s="4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3">
        <f t="shared" si="32"/>
        <v>0.37695968274950431</v>
      </c>
      <c r="G540" t="s">
        <v>14</v>
      </c>
      <c r="H540">
        <v>1296</v>
      </c>
      <c r="I540" s="1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4"/>
        <v>41539.208333333336</v>
      </c>
      <c r="O540" s="4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3">
        <f t="shared" si="32"/>
        <v>0.72653061224489801</v>
      </c>
      <c r="G541" t="s">
        <v>14</v>
      </c>
      <c r="H541">
        <v>77</v>
      </c>
      <c r="I541" s="1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4"/>
        <v>43647.208333333328</v>
      </c>
      <c r="O541" s="4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3">
        <f t="shared" si="32"/>
        <v>2.6598113207547169</v>
      </c>
      <c r="G542" t="s">
        <v>20</v>
      </c>
      <c r="H542">
        <v>247</v>
      </c>
      <c r="I542" s="1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4"/>
        <v>43225.208333333328</v>
      </c>
      <c r="O542" s="4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3">
        <f t="shared" si="32"/>
        <v>0.24205617977528091</v>
      </c>
      <c r="G543" t="s">
        <v>14</v>
      </c>
      <c r="H543">
        <v>395</v>
      </c>
      <c r="I543" s="1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4"/>
        <v>42165.208333333328</v>
      </c>
      <c r="O543" s="4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3">
        <f t="shared" si="32"/>
        <v>2.5064935064935064E-2</v>
      </c>
      <c r="G544" t="s">
        <v>14</v>
      </c>
      <c r="H544">
        <v>49</v>
      </c>
      <c r="I544" s="1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4"/>
        <v>42391.25</v>
      </c>
      <c r="O544" s="4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3">
        <f t="shared" si="32"/>
        <v>0.1632979976442874</v>
      </c>
      <c r="G545" t="s">
        <v>14</v>
      </c>
      <c r="H545">
        <v>180</v>
      </c>
      <c r="I545" s="1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4"/>
        <v>41528.208333333336</v>
      </c>
      <c r="O545" s="4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3">
        <f t="shared" si="32"/>
        <v>2.7650000000000001</v>
      </c>
      <c r="G546" t="s">
        <v>20</v>
      </c>
      <c r="H546">
        <v>84</v>
      </c>
      <c r="I546" s="1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4"/>
        <v>42377.25</v>
      </c>
      <c r="O546" s="4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3">
        <f t="shared" si="32"/>
        <v>0.88803571428571426</v>
      </c>
      <c r="G547" t="s">
        <v>14</v>
      </c>
      <c r="H547">
        <v>2690</v>
      </c>
      <c r="I547" s="1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4"/>
        <v>43824.25</v>
      </c>
      <c r="O547" s="4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3">
        <f t="shared" si="32"/>
        <v>1.6357142857142857</v>
      </c>
      <c r="G548" t="s">
        <v>20</v>
      </c>
      <c r="H548">
        <v>88</v>
      </c>
      <c r="I548" s="1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4"/>
        <v>43360.208333333328</v>
      </c>
      <c r="O548" s="4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3">
        <f t="shared" si="32"/>
        <v>9.69</v>
      </c>
      <c r="G549" t="s">
        <v>20</v>
      </c>
      <c r="H549">
        <v>156</v>
      </c>
      <c r="I549" s="1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4"/>
        <v>42029.25</v>
      </c>
      <c r="O549" s="4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3">
        <f t="shared" si="32"/>
        <v>2.7091376701966716</v>
      </c>
      <c r="G550" t="s">
        <v>20</v>
      </c>
      <c r="H550">
        <v>2985</v>
      </c>
      <c r="I550" s="1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4"/>
        <v>42461.208333333328</v>
      </c>
      <c r="O550" s="4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3">
        <f t="shared" si="32"/>
        <v>2.8421355932203389</v>
      </c>
      <c r="G551" t="s">
        <v>20</v>
      </c>
      <c r="H551">
        <v>762</v>
      </c>
      <c r="I551" s="1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4"/>
        <v>41422.208333333336</v>
      </c>
      <c r="O551" s="4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3">
        <f t="shared" si="32"/>
        <v>0.04</v>
      </c>
      <c r="G552" t="s">
        <v>74</v>
      </c>
      <c r="H552">
        <v>1</v>
      </c>
      <c r="I552" s="1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4"/>
        <v>40968.25</v>
      </c>
      <c r="O552" s="4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3">
        <f t="shared" si="32"/>
        <v>0.58632981676846196</v>
      </c>
      <c r="G553" t="s">
        <v>14</v>
      </c>
      <c r="H553">
        <v>2779</v>
      </c>
      <c r="I553" s="1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4"/>
        <v>41993.25</v>
      </c>
      <c r="O553" s="4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3">
        <f t="shared" si="32"/>
        <v>0.98511111111111116</v>
      </c>
      <c r="G554" t="s">
        <v>14</v>
      </c>
      <c r="H554">
        <v>92</v>
      </c>
      <c r="I554" s="1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4"/>
        <v>42700.25</v>
      </c>
      <c r="O554" s="4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3">
        <f t="shared" si="32"/>
        <v>0.43975381008206332</v>
      </c>
      <c r="G555" t="s">
        <v>14</v>
      </c>
      <c r="H555">
        <v>1028</v>
      </c>
      <c r="I555" s="1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4"/>
        <v>40545.25</v>
      </c>
      <c r="O555" s="4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3">
        <f t="shared" si="32"/>
        <v>1.5166315789473683</v>
      </c>
      <c r="G556" t="s">
        <v>20</v>
      </c>
      <c r="H556">
        <v>554</v>
      </c>
      <c r="I556" s="1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4"/>
        <v>42723.25</v>
      </c>
      <c r="O556" s="4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3">
        <f t="shared" si="32"/>
        <v>2.2363492063492063</v>
      </c>
      <c r="G557" t="s">
        <v>20</v>
      </c>
      <c r="H557">
        <v>135</v>
      </c>
      <c r="I557" s="1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4"/>
        <v>41731.208333333336</v>
      </c>
      <c r="O557" s="4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3">
        <f t="shared" si="32"/>
        <v>2.3975</v>
      </c>
      <c r="G558" t="s">
        <v>20</v>
      </c>
      <c r="H558">
        <v>122</v>
      </c>
      <c r="I558" s="1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4"/>
        <v>40792.208333333336</v>
      </c>
      <c r="O558" s="4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3">
        <f t="shared" si="32"/>
        <v>1.9933333333333334</v>
      </c>
      <c r="G559" t="s">
        <v>20</v>
      </c>
      <c r="H559">
        <v>221</v>
      </c>
      <c r="I559" s="1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4"/>
        <v>42279.208333333328</v>
      </c>
      <c r="O559" s="4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3">
        <f t="shared" si="32"/>
        <v>1.373448275862069</v>
      </c>
      <c r="G560" t="s">
        <v>20</v>
      </c>
      <c r="H560">
        <v>126</v>
      </c>
      <c r="I560" s="1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4"/>
        <v>42424.25</v>
      </c>
      <c r="O560" s="4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3">
        <f t="shared" si="32"/>
        <v>1.009696106362773</v>
      </c>
      <c r="G561" t="s">
        <v>20</v>
      </c>
      <c r="H561">
        <v>1022</v>
      </c>
      <c r="I561" s="1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4"/>
        <v>42584.208333333328</v>
      </c>
      <c r="O561" s="4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3">
        <f t="shared" si="32"/>
        <v>7.9416000000000002</v>
      </c>
      <c r="G562" t="s">
        <v>20</v>
      </c>
      <c r="H562">
        <v>3177</v>
      </c>
      <c r="I562" s="1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4"/>
        <v>40865.25</v>
      </c>
      <c r="O562" s="4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3">
        <f t="shared" si="32"/>
        <v>3.6970000000000001</v>
      </c>
      <c r="G563" t="s">
        <v>20</v>
      </c>
      <c r="H563">
        <v>198</v>
      </c>
      <c r="I563" s="1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4"/>
        <v>40833.208333333336</v>
      </c>
      <c r="O563" s="4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3">
        <f t="shared" si="32"/>
        <v>0.12818181818181817</v>
      </c>
      <c r="G564" t="s">
        <v>14</v>
      </c>
      <c r="H564">
        <v>26</v>
      </c>
      <c r="I564" s="1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4"/>
        <v>43536.208333333328</v>
      </c>
      <c r="O564" s="4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3">
        <f t="shared" si="32"/>
        <v>1.3802702702702703</v>
      </c>
      <c r="G565" t="s">
        <v>20</v>
      </c>
      <c r="H565">
        <v>85</v>
      </c>
      <c r="I565" s="1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4"/>
        <v>43417.25</v>
      </c>
      <c r="O565" s="4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3">
        <f t="shared" si="32"/>
        <v>0.83813278008298753</v>
      </c>
      <c r="G566" t="s">
        <v>14</v>
      </c>
      <c r="H566">
        <v>1790</v>
      </c>
      <c r="I566" s="1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4"/>
        <v>42078.208333333328</v>
      </c>
      <c r="O566" s="4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3">
        <f t="shared" si="32"/>
        <v>2.0460063224446787</v>
      </c>
      <c r="G567" t="s">
        <v>20</v>
      </c>
      <c r="H567">
        <v>3596</v>
      </c>
      <c r="I567" s="1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4"/>
        <v>40862.25</v>
      </c>
      <c r="O567" s="4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3">
        <f t="shared" si="32"/>
        <v>0.44344086021505374</v>
      </c>
      <c r="G568" t="s">
        <v>14</v>
      </c>
      <c r="H568">
        <v>37</v>
      </c>
      <c r="I568" s="1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4"/>
        <v>42424.25</v>
      </c>
      <c r="O568" s="4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3">
        <f t="shared" si="32"/>
        <v>2.1860294117647059</v>
      </c>
      <c r="G569" t="s">
        <v>20</v>
      </c>
      <c r="H569">
        <v>244</v>
      </c>
      <c r="I569" s="1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4"/>
        <v>41830.208333333336</v>
      </c>
      <c r="O569" s="4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3">
        <f t="shared" si="32"/>
        <v>1.8603314917127072</v>
      </c>
      <c r="G570" t="s">
        <v>20</v>
      </c>
      <c r="H570">
        <v>5180</v>
      </c>
      <c r="I570" s="1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4"/>
        <v>40374.208333333336</v>
      </c>
      <c r="O570" s="4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3">
        <f t="shared" si="32"/>
        <v>2.3733830845771142</v>
      </c>
      <c r="G571" t="s">
        <v>20</v>
      </c>
      <c r="H571">
        <v>589</v>
      </c>
      <c r="I571" s="1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4"/>
        <v>40554.25</v>
      </c>
      <c r="O571" s="4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3">
        <f t="shared" si="32"/>
        <v>3.0565384615384614</v>
      </c>
      <c r="G572" t="s">
        <v>20</v>
      </c>
      <c r="H572">
        <v>2725</v>
      </c>
      <c r="I572" s="1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4"/>
        <v>41993.25</v>
      </c>
      <c r="O572" s="4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3">
        <f t="shared" si="32"/>
        <v>0.94142857142857139</v>
      </c>
      <c r="G573" t="s">
        <v>14</v>
      </c>
      <c r="H573">
        <v>35</v>
      </c>
      <c r="I573" s="1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4"/>
        <v>42174.208333333328</v>
      </c>
      <c r="O573" s="4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3">
        <f t="shared" si="32"/>
        <v>0.54400000000000004</v>
      </c>
      <c r="G574" t="s">
        <v>74</v>
      </c>
      <c r="H574">
        <v>94</v>
      </c>
      <c r="I574" s="1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4"/>
        <v>42275.208333333328</v>
      </c>
      <c r="O574" s="4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3">
        <f t="shared" si="32"/>
        <v>1.1188059701492536</v>
      </c>
      <c r="G575" t="s">
        <v>20</v>
      </c>
      <c r="H575">
        <v>300</v>
      </c>
      <c r="I575" s="1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4"/>
        <v>41761.208333333336</v>
      </c>
      <c r="O575" s="4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3">
        <f t="shared" si="32"/>
        <v>3.6914814814814814</v>
      </c>
      <c r="G576" t="s">
        <v>20</v>
      </c>
      <c r="H576">
        <v>144</v>
      </c>
      <c r="I576" s="1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4"/>
        <v>43806.25</v>
      </c>
      <c r="O576" s="4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3">
        <f t="shared" si="32"/>
        <v>0.62930372148859548</v>
      </c>
      <c r="G577" t="s">
        <v>14</v>
      </c>
      <c r="H577">
        <v>558</v>
      </c>
      <c r="I577" s="1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4"/>
        <v>41779.208333333336</v>
      </c>
      <c r="O577" s="4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3">
        <f t="shared" si="32"/>
        <v>0.6492783505154639</v>
      </c>
      <c r="G578" t="s">
        <v>14</v>
      </c>
      <c r="H578">
        <v>64</v>
      </c>
      <c r="I578" s="1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si="34"/>
        <v>43040.208333333328</v>
      </c>
      <c r="O578" s="4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3">
        <f t="shared" ref="F579:F642" si="36">E579/D579</f>
        <v>0.18853658536585366</v>
      </c>
      <c r="G579" t="s">
        <v>74</v>
      </c>
      <c r="H579">
        <v>37</v>
      </c>
      <c r="I579" s="15">
        <f t="shared" ref="I579:I642" si="37">IFERROR((E579/H579),0)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ref="N579:N642" si="38">DATE(1970,1,1)+L579/86400</f>
        <v>40613.25</v>
      </c>
      <c r="O579" s="4">
        <f t="shared" ref="O579:O642" si="39">DATE(1970,1,1)+M579/86400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3">
        <f t="shared" si="36"/>
        <v>0.1675440414507772</v>
      </c>
      <c r="G580" t="s">
        <v>14</v>
      </c>
      <c r="H580">
        <v>245</v>
      </c>
      <c r="I580" s="1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8"/>
        <v>40878.25</v>
      </c>
      <c r="O580" s="4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3">
        <f t="shared" si="36"/>
        <v>1.0111290322580646</v>
      </c>
      <c r="G581" t="s">
        <v>20</v>
      </c>
      <c r="H581">
        <v>87</v>
      </c>
      <c r="I581" s="1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8"/>
        <v>40762.208333333336</v>
      </c>
      <c r="O581" s="4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3">
        <f t="shared" si="36"/>
        <v>3.4150228310502282</v>
      </c>
      <c r="G582" t="s">
        <v>20</v>
      </c>
      <c r="H582">
        <v>3116</v>
      </c>
      <c r="I582" s="1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8"/>
        <v>41696.25</v>
      </c>
      <c r="O582" s="4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3">
        <f t="shared" si="36"/>
        <v>0.64016666666666666</v>
      </c>
      <c r="G583" t="s">
        <v>14</v>
      </c>
      <c r="H583">
        <v>71</v>
      </c>
      <c r="I583" s="1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8"/>
        <v>40662.208333333336</v>
      </c>
      <c r="O583" s="4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3">
        <f t="shared" si="36"/>
        <v>0.5208045977011494</v>
      </c>
      <c r="G584" t="s">
        <v>14</v>
      </c>
      <c r="H584">
        <v>42</v>
      </c>
      <c r="I584" s="1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8"/>
        <v>42165.208333333328</v>
      </c>
      <c r="O584" s="4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3">
        <f t="shared" si="36"/>
        <v>3.2240211640211642</v>
      </c>
      <c r="G585" t="s">
        <v>20</v>
      </c>
      <c r="H585">
        <v>909</v>
      </c>
      <c r="I585" s="1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8"/>
        <v>40959.25</v>
      </c>
      <c r="O585" s="4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3">
        <f t="shared" si="36"/>
        <v>1.1950810185185186</v>
      </c>
      <c r="G586" t="s">
        <v>20</v>
      </c>
      <c r="H586">
        <v>1613</v>
      </c>
      <c r="I586" s="1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8"/>
        <v>41024.208333333336</v>
      </c>
      <c r="O586" s="4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3">
        <f t="shared" si="36"/>
        <v>1.4679775280898877</v>
      </c>
      <c r="G587" t="s">
        <v>20</v>
      </c>
      <c r="H587">
        <v>136</v>
      </c>
      <c r="I587" s="1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8"/>
        <v>40255.208333333336</v>
      </c>
      <c r="O587" s="4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3">
        <f t="shared" si="36"/>
        <v>9.5057142857142853</v>
      </c>
      <c r="G588" t="s">
        <v>20</v>
      </c>
      <c r="H588">
        <v>130</v>
      </c>
      <c r="I588" s="1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8"/>
        <v>40499.25</v>
      </c>
      <c r="O588" s="4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3">
        <f t="shared" si="36"/>
        <v>0.72893617021276591</v>
      </c>
      <c r="G589" t="s">
        <v>14</v>
      </c>
      <c r="H589">
        <v>156</v>
      </c>
      <c r="I589" s="1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8"/>
        <v>43484.25</v>
      </c>
      <c r="O589" s="4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3">
        <f t="shared" si="36"/>
        <v>0.7900824873096447</v>
      </c>
      <c r="G590" t="s">
        <v>14</v>
      </c>
      <c r="H590">
        <v>1368</v>
      </c>
      <c r="I590" s="1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8"/>
        <v>40262.208333333336</v>
      </c>
      <c r="O590" s="4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3">
        <f t="shared" si="36"/>
        <v>0.64721518987341775</v>
      </c>
      <c r="G591" t="s">
        <v>14</v>
      </c>
      <c r="H591">
        <v>102</v>
      </c>
      <c r="I591" s="1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8"/>
        <v>42190.208333333328</v>
      </c>
      <c r="O591" s="4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3">
        <f t="shared" si="36"/>
        <v>0.82028169014084507</v>
      </c>
      <c r="G592" t="s">
        <v>14</v>
      </c>
      <c r="H592">
        <v>86</v>
      </c>
      <c r="I592" s="1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8"/>
        <v>41994.25</v>
      </c>
      <c r="O592" s="4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3">
        <f t="shared" si="36"/>
        <v>10.376666666666667</v>
      </c>
      <c r="G593" t="s">
        <v>20</v>
      </c>
      <c r="H593">
        <v>102</v>
      </c>
      <c r="I593" s="1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8"/>
        <v>40373.208333333336</v>
      </c>
      <c r="O593" s="4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3">
        <f t="shared" si="36"/>
        <v>0.12910076530612244</v>
      </c>
      <c r="G594" t="s">
        <v>14</v>
      </c>
      <c r="H594">
        <v>253</v>
      </c>
      <c r="I594" s="1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8"/>
        <v>41789.208333333336</v>
      </c>
      <c r="O594" s="4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3">
        <f t="shared" si="36"/>
        <v>1.5484210526315789</v>
      </c>
      <c r="G595" t="s">
        <v>20</v>
      </c>
      <c r="H595">
        <v>4006</v>
      </c>
      <c r="I595" s="1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8"/>
        <v>41724.208333333336</v>
      </c>
      <c r="O595" s="4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3">
        <f t="shared" si="36"/>
        <v>7.0991735537190084E-2</v>
      </c>
      <c r="G596" t="s">
        <v>14</v>
      </c>
      <c r="H596">
        <v>157</v>
      </c>
      <c r="I596" s="1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8"/>
        <v>42548.208333333328</v>
      </c>
      <c r="O596" s="4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3">
        <f t="shared" si="36"/>
        <v>2.0852773826458035</v>
      </c>
      <c r="G597" t="s">
        <v>20</v>
      </c>
      <c r="H597">
        <v>1629</v>
      </c>
      <c r="I597" s="1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8"/>
        <v>40253.208333333336</v>
      </c>
      <c r="O597" s="4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3">
        <f t="shared" si="36"/>
        <v>0.99683544303797467</v>
      </c>
      <c r="G598" t="s">
        <v>14</v>
      </c>
      <c r="H598">
        <v>183</v>
      </c>
      <c r="I598" s="1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8"/>
        <v>42434.25</v>
      </c>
      <c r="O598" s="4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3">
        <f t="shared" si="36"/>
        <v>2.0159756097560977</v>
      </c>
      <c r="G599" t="s">
        <v>20</v>
      </c>
      <c r="H599">
        <v>2188</v>
      </c>
      <c r="I599" s="1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8"/>
        <v>43786.25</v>
      </c>
      <c r="O599" s="4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3">
        <f t="shared" si="36"/>
        <v>1.6209032258064515</v>
      </c>
      <c r="G600" t="s">
        <v>20</v>
      </c>
      <c r="H600">
        <v>2409</v>
      </c>
      <c r="I600" s="1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8"/>
        <v>40344.208333333336</v>
      </c>
      <c r="O600" s="4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3">
        <f t="shared" si="36"/>
        <v>3.6436208125445471E-2</v>
      </c>
      <c r="G601" t="s">
        <v>14</v>
      </c>
      <c r="H601">
        <v>82</v>
      </c>
      <c r="I601" s="1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8"/>
        <v>42047.25</v>
      </c>
      <c r="O601" s="4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3">
        <f t="shared" si="36"/>
        <v>0.05</v>
      </c>
      <c r="G602" t="s">
        <v>14</v>
      </c>
      <c r="H602">
        <v>1</v>
      </c>
      <c r="I602" s="1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8"/>
        <v>41485.208333333336</v>
      </c>
      <c r="O602" s="4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3">
        <f t="shared" si="36"/>
        <v>2.0663492063492064</v>
      </c>
      <c r="G603" t="s">
        <v>20</v>
      </c>
      <c r="H603">
        <v>194</v>
      </c>
      <c r="I603" s="1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8"/>
        <v>41789.208333333336</v>
      </c>
      <c r="O603" s="4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3">
        <f t="shared" si="36"/>
        <v>1.2823628691983122</v>
      </c>
      <c r="G604" t="s">
        <v>20</v>
      </c>
      <c r="H604">
        <v>1140</v>
      </c>
      <c r="I604" s="1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8"/>
        <v>42160.208333333328</v>
      </c>
      <c r="O604" s="4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3">
        <f t="shared" si="36"/>
        <v>1.1966037735849056</v>
      </c>
      <c r="G605" t="s">
        <v>20</v>
      </c>
      <c r="H605">
        <v>102</v>
      </c>
      <c r="I605" s="1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8"/>
        <v>43573.208333333328</v>
      </c>
      <c r="O605" s="4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3">
        <f t="shared" si="36"/>
        <v>1.7073055242390078</v>
      </c>
      <c r="G606" t="s">
        <v>20</v>
      </c>
      <c r="H606">
        <v>2857</v>
      </c>
      <c r="I606" s="1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8"/>
        <v>40565.25</v>
      </c>
      <c r="O606" s="4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3">
        <f t="shared" si="36"/>
        <v>1.8721212121212121</v>
      </c>
      <c r="G607" t="s">
        <v>20</v>
      </c>
      <c r="H607">
        <v>107</v>
      </c>
      <c r="I607" s="1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8"/>
        <v>42280.208333333328</v>
      </c>
      <c r="O607" s="4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3">
        <f t="shared" si="36"/>
        <v>1.8838235294117647</v>
      </c>
      <c r="G608" t="s">
        <v>20</v>
      </c>
      <c r="H608">
        <v>160</v>
      </c>
      <c r="I608" s="1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8"/>
        <v>42436.25</v>
      </c>
      <c r="O608" s="4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3">
        <f t="shared" si="36"/>
        <v>1.3129869186046512</v>
      </c>
      <c r="G609" t="s">
        <v>20</v>
      </c>
      <c r="H609">
        <v>2230</v>
      </c>
      <c r="I609" s="1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8"/>
        <v>41721.208333333336</v>
      </c>
      <c r="O609" s="4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3">
        <f t="shared" si="36"/>
        <v>2.8397435897435899</v>
      </c>
      <c r="G610" t="s">
        <v>20</v>
      </c>
      <c r="H610">
        <v>316</v>
      </c>
      <c r="I610" s="1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8"/>
        <v>43530.25</v>
      </c>
      <c r="O610" s="4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3">
        <f t="shared" si="36"/>
        <v>1.2041999999999999</v>
      </c>
      <c r="G611" t="s">
        <v>20</v>
      </c>
      <c r="H611">
        <v>117</v>
      </c>
      <c r="I611" s="1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8"/>
        <v>43481.25</v>
      </c>
      <c r="O611" s="4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3">
        <f t="shared" si="36"/>
        <v>4.1905607476635511</v>
      </c>
      <c r="G612" t="s">
        <v>20</v>
      </c>
      <c r="H612">
        <v>6406</v>
      </c>
      <c r="I612" s="1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8"/>
        <v>41259.25</v>
      </c>
      <c r="O612" s="4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3">
        <f t="shared" si="36"/>
        <v>0.13853658536585367</v>
      </c>
      <c r="G613" t="s">
        <v>74</v>
      </c>
      <c r="H613">
        <v>15</v>
      </c>
      <c r="I613" s="1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8"/>
        <v>41480.208333333336</v>
      </c>
      <c r="O613" s="4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3">
        <f t="shared" si="36"/>
        <v>1.3943548387096774</v>
      </c>
      <c r="G614" t="s">
        <v>20</v>
      </c>
      <c r="H614">
        <v>192</v>
      </c>
      <c r="I614" s="1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8"/>
        <v>40474.208333333336</v>
      </c>
      <c r="O614" s="4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3">
        <f t="shared" si="36"/>
        <v>1.74</v>
      </c>
      <c r="G615" t="s">
        <v>20</v>
      </c>
      <c r="H615">
        <v>26</v>
      </c>
      <c r="I615" s="1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8"/>
        <v>42973.208333333328</v>
      </c>
      <c r="O615" s="4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3">
        <f t="shared" si="36"/>
        <v>1.5549056603773586</v>
      </c>
      <c r="G616" t="s">
        <v>20</v>
      </c>
      <c r="H616">
        <v>723</v>
      </c>
      <c r="I616" s="1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8"/>
        <v>42746.25</v>
      </c>
      <c r="O616" s="4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3">
        <f t="shared" si="36"/>
        <v>1.7044705882352942</v>
      </c>
      <c r="G617" t="s">
        <v>20</v>
      </c>
      <c r="H617">
        <v>170</v>
      </c>
      <c r="I617" s="1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8"/>
        <v>42489.208333333328</v>
      </c>
      <c r="O617" s="4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3">
        <f t="shared" si="36"/>
        <v>1.8951562500000001</v>
      </c>
      <c r="G618" t="s">
        <v>20</v>
      </c>
      <c r="H618">
        <v>238</v>
      </c>
      <c r="I618" s="1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8"/>
        <v>41537.208333333336</v>
      </c>
      <c r="O618" s="4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3">
        <f t="shared" si="36"/>
        <v>2.4971428571428573</v>
      </c>
      <c r="G619" t="s">
        <v>20</v>
      </c>
      <c r="H619">
        <v>55</v>
      </c>
      <c r="I619" s="1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8"/>
        <v>41794.208333333336</v>
      </c>
      <c r="O619" s="4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3">
        <f t="shared" si="36"/>
        <v>0.48860523665659616</v>
      </c>
      <c r="G620" t="s">
        <v>14</v>
      </c>
      <c r="H620">
        <v>1198</v>
      </c>
      <c r="I620" s="1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8"/>
        <v>41396.208333333336</v>
      </c>
      <c r="O620" s="4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3">
        <f t="shared" si="36"/>
        <v>0.28461970393057684</v>
      </c>
      <c r="G621" t="s">
        <v>14</v>
      </c>
      <c r="H621">
        <v>648</v>
      </c>
      <c r="I621" s="1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8"/>
        <v>40669.208333333336</v>
      </c>
      <c r="O621" s="4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3">
        <f t="shared" si="36"/>
        <v>2.6802325581395348</v>
      </c>
      <c r="G622" t="s">
        <v>20</v>
      </c>
      <c r="H622">
        <v>128</v>
      </c>
      <c r="I622" s="1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8"/>
        <v>42559.208333333328</v>
      </c>
      <c r="O622" s="4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3">
        <f t="shared" si="36"/>
        <v>6.1980078125000002</v>
      </c>
      <c r="G623" t="s">
        <v>20</v>
      </c>
      <c r="H623">
        <v>2144</v>
      </c>
      <c r="I623" s="1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8"/>
        <v>42626.208333333328</v>
      </c>
      <c r="O623" s="4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3">
        <f t="shared" si="36"/>
        <v>3.1301587301587303E-2</v>
      </c>
      <c r="G624" t="s">
        <v>14</v>
      </c>
      <c r="H624">
        <v>64</v>
      </c>
      <c r="I624" s="1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8"/>
        <v>43205.208333333328</v>
      </c>
      <c r="O624" s="4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3">
        <f t="shared" si="36"/>
        <v>1.5992152704135738</v>
      </c>
      <c r="G625" t="s">
        <v>20</v>
      </c>
      <c r="H625">
        <v>2693</v>
      </c>
      <c r="I625" s="1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8"/>
        <v>42201.208333333328</v>
      </c>
      <c r="O625" s="4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3">
        <f t="shared" si="36"/>
        <v>2.793921568627451</v>
      </c>
      <c r="G626" t="s">
        <v>20</v>
      </c>
      <c r="H626">
        <v>432</v>
      </c>
      <c r="I626" s="1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8"/>
        <v>42029.25</v>
      </c>
      <c r="O626" s="4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3">
        <f t="shared" si="36"/>
        <v>0.77373333333333338</v>
      </c>
      <c r="G627" t="s">
        <v>14</v>
      </c>
      <c r="H627">
        <v>62</v>
      </c>
      <c r="I627" s="1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8"/>
        <v>43857.25</v>
      </c>
      <c r="O627" s="4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3">
        <f t="shared" si="36"/>
        <v>2.0632812500000002</v>
      </c>
      <c r="G628" t="s">
        <v>20</v>
      </c>
      <c r="H628">
        <v>189</v>
      </c>
      <c r="I628" s="1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8"/>
        <v>40449.208333333336</v>
      </c>
      <c r="O628" s="4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3">
        <f t="shared" si="36"/>
        <v>6.9424999999999999</v>
      </c>
      <c r="G629" t="s">
        <v>20</v>
      </c>
      <c r="H629">
        <v>154</v>
      </c>
      <c r="I629" s="1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8"/>
        <v>40345.208333333336</v>
      </c>
      <c r="O629" s="4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3">
        <f t="shared" si="36"/>
        <v>1.5178947368421052</v>
      </c>
      <c r="G630" t="s">
        <v>20</v>
      </c>
      <c r="H630">
        <v>96</v>
      </c>
      <c r="I630" s="1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8"/>
        <v>40455.208333333336</v>
      </c>
      <c r="O630" s="4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3">
        <f t="shared" si="36"/>
        <v>0.64582072176949945</v>
      </c>
      <c r="G631" t="s">
        <v>14</v>
      </c>
      <c r="H631">
        <v>750</v>
      </c>
      <c r="I631" s="1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8"/>
        <v>42557.208333333328</v>
      </c>
      <c r="O631" s="4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3">
        <f t="shared" si="36"/>
        <v>0.62873684210526315</v>
      </c>
      <c r="G632" t="s">
        <v>74</v>
      </c>
      <c r="H632">
        <v>87</v>
      </c>
      <c r="I632" s="1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8"/>
        <v>43586.208333333328</v>
      </c>
      <c r="O632" s="4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3">
        <f t="shared" si="36"/>
        <v>3.1039864864864866</v>
      </c>
      <c r="G633" t="s">
        <v>20</v>
      </c>
      <c r="H633">
        <v>3063</v>
      </c>
      <c r="I633" s="1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8"/>
        <v>43550.208333333328</v>
      </c>
      <c r="O633" s="4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3">
        <f t="shared" si="36"/>
        <v>0.42859916782246882</v>
      </c>
      <c r="G634" t="s">
        <v>47</v>
      </c>
      <c r="H634">
        <v>278</v>
      </c>
      <c r="I634" s="1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8"/>
        <v>41945.208333333336</v>
      </c>
      <c r="O634" s="4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3">
        <f t="shared" si="36"/>
        <v>0.83119402985074631</v>
      </c>
      <c r="G635" t="s">
        <v>14</v>
      </c>
      <c r="H635">
        <v>105</v>
      </c>
      <c r="I635" s="1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8"/>
        <v>42315.25</v>
      </c>
      <c r="O635" s="4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3">
        <f t="shared" si="36"/>
        <v>0.78531302876480547</v>
      </c>
      <c r="G636" t="s">
        <v>74</v>
      </c>
      <c r="H636">
        <v>1658</v>
      </c>
      <c r="I636" s="1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8"/>
        <v>42819.208333333328</v>
      </c>
      <c r="O636" s="4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3">
        <f t="shared" si="36"/>
        <v>1.1409352517985611</v>
      </c>
      <c r="G637" t="s">
        <v>20</v>
      </c>
      <c r="H637">
        <v>2266</v>
      </c>
      <c r="I637" s="1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8"/>
        <v>41314.25</v>
      </c>
      <c r="O637" s="4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3">
        <f t="shared" si="36"/>
        <v>0.64537683358624176</v>
      </c>
      <c r="G638" t="s">
        <v>14</v>
      </c>
      <c r="H638">
        <v>2604</v>
      </c>
      <c r="I638" s="1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8"/>
        <v>40926.25</v>
      </c>
      <c r="O638" s="4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3">
        <f t="shared" si="36"/>
        <v>0.79411764705882348</v>
      </c>
      <c r="G639" t="s">
        <v>14</v>
      </c>
      <c r="H639">
        <v>65</v>
      </c>
      <c r="I639" s="1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8"/>
        <v>42688.25</v>
      </c>
      <c r="O639" s="4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3">
        <f t="shared" si="36"/>
        <v>0.11419117647058824</v>
      </c>
      <c r="G640" t="s">
        <v>14</v>
      </c>
      <c r="H640">
        <v>94</v>
      </c>
      <c r="I640" s="1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8"/>
        <v>40386.208333333336</v>
      </c>
      <c r="O640" s="4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3">
        <f t="shared" si="36"/>
        <v>0.56186046511627907</v>
      </c>
      <c r="G641" t="s">
        <v>47</v>
      </c>
      <c r="H641">
        <v>45</v>
      </c>
      <c r="I641" s="1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8"/>
        <v>43309.208333333328</v>
      </c>
      <c r="O641" s="4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3">
        <f t="shared" si="36"/>
        <v>0.16501669449081802</v>
      </c>
      <c r="G642" t="s">
        <v>14</v>
      </c>
      <c r="H642">
        <v>257</v>
      </c>
      <c r="I642" s="1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si="38"/>
        <v>42387.25</v>
      </c>
      <c r="O642" s="4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3">
        <f t="shared" ref="F643:F706" si="40">E643/D643</f>
        <v>1.1996808510638297</v>
      </c>
      <c r="G643" t="s">
        <v>20</v>
      </c>
      <c r="H643">
        <v>194</v>
      </c>
      <c r="I643" s="15">
        <f t="shared" ref="I643:I706" si="41">IFERROR((E643/H643),0)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ref="N643:N706" si="42">DATE(1970,1,1)+L643/86400</f>
        <v>42786.25</v>
      </c>
      <c r="O643" s="4">
        <f t="shared" ref="O643:O706" si="43">DATE(1970,1,1)+M643/86400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3">
        <f t="shared" si="40"/>
        <v>1.4545652173913044</v>
      </c>
      <c r="G644" t="s">
        <v>20</v>
      </c>
      <c r="H644">
        <v>129</v>
      </c>
      <c r="I644" s="1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2"/>
        <v>43451.25</v>
      </c>
      <c r="O644" s="4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3">
        <f t="shared" si="40"/>
        <v>2.2138255033557046</v>
      </c>
      <c r="G645" t="s">
        <v>20</v>
      </c>
      <c r="H645">
        <v>375</v>
      </c>
      <c r="I645" s="1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2"/>
        <v>42795.25</v>
      </c>
      <c r="O645" s="4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3">
        <f t="shared" si="40"/>
        <v>0.48396694214876035</v>
      </c>
      <c r="G646" t="s">
        <v>14</v>
      </c>
      <c r="H646">
        <v>2928</v>
      </c>
      <c r="I646" s="1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2"/>
        <v>43452.25</v>
      </c>
      <c r="O646" s="4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3">
        <f t="shared" si="40"/>
        <v>0.92911504424778757</v>
      </c>
      <c r="G647" t="s">
        <v>14</v>
      </c>
      <c r="H647">
        <v>4697</v>
      </c>
      <c r="I647" s="1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2"/>
        <v>43369.208333333328</v>
      </c>
      <c r="O647" s="4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3">
        <f t="shared" si="40"/>
        <v>0.88599797365754818</v>
      </c>
      <c r="G648" t="s">
        <v>14</v>
      </c>
      <c r="H648">
        <v>2915</v>
      </c>
      <c r="I648" s="1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2"/>
        <v>41346.208333333336</v>
      </c>
      <c r="O648" s="4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3">
        <f t="shared" si="40"/>
        <v>0.41399999999999998</v>
      </c>
      <c r="G649" t="s">
        <v>14</v>
      </c>
      <c r="H649">
        <v>18</v>
      </c>
      <c r="I649" s="1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2"/>
        <v>43199.208333333328</v>
      </c>
      <c r="O649" s="4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3">
        <f t="shared" si="40"/>
        <v>0.63056795131845844</v>
      </c>
      <c r="G650" t="s">
        <v>74</v>
      </c>
      <c r="H650">
        <v>723</v>
      </c>
      <c r="I650" s="1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2"/>
        <v>42922.208333333328</v>
      </c>
      <c r="O650" s="4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3">
        <f t="shared" si="40"/>
        <v>0.48482333607230893</v>
      </c>
      <c r="G651" t="s">
        <v>14</v>
      </c>
      <c r="H651">
        <v>602</v>
      </c>
      <c r="I651" s="1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2"/>
        <v>40471.208333333336</v>
      </c>
      <c r="O651" s="4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3">
        <f t="shared" si="40"/>
        <v>0.02</v>
      </c>
      <c r="G652" t="s">
        <v>14</v>
      </c>
      <c r="H652">
        <v>1</v>
      </c>
      <c r="I652" s="1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2"/>
        <v>41828.208333333336</v>
      </c>
      <c r="O652" s="4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3">
        <f t="shared" si="40"/>
        <v>0.88479410269445857</v>
      </c>
      <c r="G653" t="s">
        <v>14</v>
      </c>
      <c r="H653">
        <v>3868</v>
      </c>
      <c r="I653" s="1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2"/>
        <v>41692.25</v>
      </c>
      <c r="O653" s="4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3">
        <f t="shared" si="40"/>
        <v>1.2684</v>
      </c>
      <c r="G654" t="s">
        <v>20</v>
      </c>
      <c r="H654">
        <v>409</v>
      </c>
      <c r="I654" s="1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2"/>
        <v>42587.208333333328</v>
      </c>
      <c r="O654" s="4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3">
        <f t="shared" si="40"/>
        <v>23.388333333333332</v>
      </c>
      <c r="G655" t="s">
        <v>20</v>
      </c>
      <c r="H655">
        <v>234</v>
      </c>
      <c r="I655" s="1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2"/>
        <v>42468.208333333328</v>
      </c>
      <c r="O655" s="4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3">
        <f t="shared" si="40"/>
        <v>5.0838857142857146</v>
      </c>
      <c r="G656" t="s">
        <v>20</v>
      </c>
      <c r="H656">
        <v>3016</v>
      </c>
      <c r="I656" s="1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2"/>
        <v>42240.208333333328</v>
      </c>
      <c r="O656" s="4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3">
        <f t="shared" si="40"/>
        <v>1.9147826086956521</v>
      </c>
      <c r="G657" t="s">
        <v>20</v>
      </c>
      <c r="H657">
        <v>264</v>
      </c>
      <c r="I657" s="1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2"/>
        <v>42796.25</v>
      </c>
      <c r="O657" s="4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3">
        <f t="shared" si="40"/>
        <v>0.42127533783783783</v>
      </c>
      <c r="G658" t="s">
        <v>14</v>
      </c>
      <c r="H658">
        <v>504</v>
      </c>
      <c r="I658" s="1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2"/>
        <v>43097.25</v>
      </c>
      <c r="O658" s="4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3">
        <f t="shared" si="40"/>
        <v>8.2400000000000001E-2</v>
      </c>
      <c r="G659" t="s">
        <v>14</v>
      </c>
      <c r="H659">
        <v>14</v>
      </c>
      <c r="I659" s="1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2"/>
        <v>43096.25</v>
      </c>
      <c r="O659" s="4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3">
        <f t="shared" si="40"/>
        <v>0.60064638783269964</v>
      </c>
      <c r="G660" t="s">
        <v>74</v>
      </c>
      <c r="H660">
        <v>390</v>
      </c>
      <c r="I660" s="1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2"/>
        <v>42246.208333333328</v>
      </c>
      <c r="O660" s="4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3">
        <f t="shared" si="40"/>
        <v>0.47232808616404309</v>
      </c>
      <c r="G661" t="s">
        <v>14</v>
      </c>
      <c r="H661">
        <v>750</v>
      </c>
      <c r="I661" s="1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2"/>
        <v>40570.25</v>
      </c>
      <c r="O661" s="4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3">
        <f t="shared" si="40"/>
        <v>0.81736263736263737</v>
      </c>
      <c r="G662" t="s">
        <v>14</v>
      </c>
      <c r="H662">
        <v>77</v>
      </c>
      <c r="I662" s="1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2"/>
        <v>42237.208333333328</v>
      </c>
      <c r="O662" s="4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3">
        <f t="shared" si="40"/>
        <v>0.54187265917603</v>
      </c>
      <c r="G663" t="s">
        <v>14</v>
      </c>
      <c r="H663">
        <v>752</v>
      </c>
      <c r="I663" s="1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2"/>
        <v>40996.208333333336</v>
      </c>
      <c r="O663" s="4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3">
        <f t="shared" si="40"/>
        <v>0.97868131868131869</v>
      </c>
      <c r="G664" t="s">
        <v>14</v>
      </c>
      <c r="H664">
        <v>131</v>
      </c>
      <c r="I664" s="1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2"/>
        <v>43443.25</v>
      </c>
      <c r="O664" s="4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3">
        <f t="shared" si="40"/>
        <v>0.77239999999999998</v>
      </c>
      <c r="G665" t="s">
        <v>14</v>
      </c>
      <c r="H665">
        <v>87</v>
      </c>
      <c r="I665" s="1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2"/>
        <v>40458.208333333336</v>
      </c>
      <c r="O665" s="4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3">
        <f t="shared" si="40"/>
        <v>0.33464735516372796</v>
      </c>
      <c r="G666" t="s">
        <v>14</v>
      </c>
      <c r="H666">
        <v>1063</v>
      </c>
      <c r="I666" s="1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2"/>
        <v>40959.25</v>
      </c>
      <c r="O666" s="4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3">
        <f t="shared" si="40"/>
        <v>2.3958823529411766</v>
      </c>
      <c r="G667" t="s">
        <v>20</v>
      </c>
      <c r="H667">
        <v>272</v>
      </c>
      <c r="I667" s="1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2"/>
        <v>40733.208333333336</v>
      </c>
      <c r="O667" s="4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3">
        <f t="shared" si="40"/>
        <v>0.64032258064516134</v>
      </c>
      <c r="G668" t="s">
        <v>74</v>
      </c>
      <c r="H668">
        <v>25</v>
      </c>
      <c r="I668" s="1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2"/>
        <v>41516.208333333336</v>
      </c>
      <c r="O668" s="4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3">
        <f t="shared" si="40"/>
        <v>1.7615942028985507</v>
      </c>
      <c r="G669" t="s">
        <v>20</v>
      </c>
      <c r="H669">
        <v>419</v>
      </c>
      <c r="I669" s="1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2"/>
        <v>41892.208333333336</v>
      </c>
      <c r="O669" s="4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3">
        <f t="shared" si="40"/>
        <v>0.20338181818181819</v>
      </c>
      <c r="G670" t="s">
        <v>14</v>
      </c>
      <c r="H670">
        <v>76</v>
      </c>
      <c r="I670" s="1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2"/>
        <v>41122.208333333336</v>
      </c>
      <c r="O670" s="4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3">
        <f t="shared" si="40"/>
        <v>3.5864754098360656</v>
      </c>
      <c r="G671" t="s">
        <v>20</v>
      </c>
      <c r="H671">
        <v>1621</v>
      </c>
      <c r="I671" s="1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2"/>
        <v>42912.208333333328</v>
      </c>
      <c r="O671" s="4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3">
        <f t="shared" si="40"/>
        <v>4.6885802469135802</v>
      </c>
      <c r="G672" t="s">
        <v>20</v>
      </c>
      <c r="H672">
        <v>1101</v>
      </c>
      <c r="I672" s="1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2"/>
        <v>42425.25</v>
      </c>
      <c r="O672" s="4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3">
        <f t="shared" si="40"/>
        <v>1.220563524590164</v>
      </c>
      <c r="G673" t="s">
        <v>20</v>
      </c>
      <c r="H673">
        <v>1073</v>
      </c>
      <c r="I673" s="1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2"/>
        <v>40390.208333333336</v>
      </c>
      <c r="O673" s="4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3">
        <f t="shared" si="40"/>
        <v>0.55931783729156137</v>
      </c>
      <c r="G674" t="s">
        <v>14</v>
      </c>
      <c r="H674">
        <v>4428</v>
      </c>
      <c r="I674" s="1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2"/>
        <v>43180.208333333328</v>
      </c>
      <c r="O674" s="4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3">
        <f t="shared" si="40"/>
        <v>0.43660714285714286</v>
      </c>
      <c r="G675" t="s">
        <v>14</v>
      </c>
      <c r="H675">
        <v>58</v>
      </c>
      <c r="I675" s="1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2"/>
        <v>42475.208333333328</v>
      </c>
      <c r="O675" s="4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3">
        <f t="shared" si="40"/>
        <v>0.33538371411833628</v>
      </c>
      <c r="G676" t="s">
        <v>74</v>
      </c>
      <c r="H676">
        <v>1218</v>
      </c>
      <c r="I676" s="1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2"/>
        <v>40774.208333333336</v>
      </c>
      <c r="O676" s="4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3">
        <f t="shared" si="40"/>
        <v>1.2297938144329896</v>
      </c>
      <c r="G677" t="s">
        <v>20</v>
      </c>
      <c r="H677">
        <v>331</v>
      </c>
      <c r="I677" s="1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2"/>
        <v>43719.208333333328</v>
      </c>
      <c r="O677" s="4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3">
        <f t="shared" si="40"/>
        <v>1.8974959871589085</v>
      </c>
      <c r="G678" t="s">
        <v>20</v>
      </c>
      <c r="H678">
        <v>1170</v>
      </c>
      <c r="I678" s="1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2"/>
        <v>41178.208333333336</v>
      </c>
      <c r="O678" s="4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3">
        <f t="shared" si="40"/>
        <v>0.83622641509433959</v>
      </c>
      <c r="G679" t="s">
        <v>14</v>
      </c>
      <c r="H679">
        <v>111</v>
      </c>
      <c r="I679" s="1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2"/>
        <v>42561.208333333328</v>
      </c>
      <c r="O679" s="4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3">
        <f t="shared" si="40"/>
        <v>0.17968844221105529</v>
      </c>
      <c r="G680" t="s">
        <v>74</v>
      </c>
      <c r="H680">
        <v>215</v>
      </c>
      <c r="I680" s="1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2"/>
        <v>43484.25</v>
      </c>
      <c r="O680" s="4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3">
        <f t="shared" si="40"/>
        <v>10.365</v>
      </c>
      <c r="G681" t="s">
        <v>20</v>
      </c>
      <c r="H681">
        <v>363</v>
      </c>
      <c r="I681" s="1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2"/>
        <v>43756.208333333328</v>
      </c>
      <c r="O681" s="4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3">
        <f t="shared" si="40"/>
        <v>0.97405219780219776</v>
      </c>
      <c r="G682" t="s">
        <v>14</v>
      </c>
      <c r="H682">
        <v>2955</v>
      </c>
      <c r="I682" s="1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2"/>
        <v>43813.25</v>
      </c>
      <c r="O682" s="4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3">
        <f t="shared" si="40"/>
        <v>0.86386203150461705</v>
      </c>
      <c r="G683" t="s">
        <v>14</v>
      </c>
      <c r="H683">
        <v>1657</v>
      </c>
      <c r="I683" s="1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2"/>
        <v>40898.25</v>
      </c>
      <c r="O683" s="4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3">
        <f t="shared" si="40"/>
        <v>1.5016666666666667</v>
      </c>
      <c r="G684" t="s">
        <v>20</v>
      </c>
      <c r="H684">
        <v>103</v>
      </c>
      <c r="I684" s="1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2"/>
        <v>41619.25</v>
      </c>
      <c r="O684" s="4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3">
        <f t="shared" si="40"/>
        <v>3.5843478260869563</v>
      </c>
      <c r="G685" t="s">
        <v>20</v>
      </c>
      <c r="H685">
        <v>147</v>
      </c>
      <c r="I685" s="1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2"/>
        <v>43359.208333333328</v>
      </c>
      <c r="O685" s="4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3">
        <f t="shared" si="40"/>
        <v>5.4285714285714288</v>
      </c>
      <c r="G686" t="s">
        <v>20</v>
      </c>
      <c r="H686">
        <v>110</v>
      </c>
      <c r="I686" s="1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2"/>
        <v>40358.208333333336</v>
      </c>
      <c r="O686" s="4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3">
        <f t="shared" si="40"/>
        <v>0.67500714285714281</v>
      </c>
      <c r="G687" t="s">
        <v>14</v>
      </c>
      <c r="H687">
        <v>926</v>
      </c>
      <c r="I687" s="1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2"/>
        <v>42239.208333333328</v>
      </c>
      <c r="O687" s="4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3">
        <f t="shared" si="40"/>
        <v>1.9174666666666667</v>
      </c>
      <c r="G688" t="s">
        <v>20</v>
      </c>
      <c r="H688">
        <v>134</v>
      </c>
      <c r="I688" s="1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2"/>
        <v>43186.208333333328</v>
      </c>
      <c r="O688" s="4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3">
        <f t="shared" si="40"/>
        <v>9.32</v>
      </c>
      <c r="G689" t="s">
        <v>20</v>
      </c>
      <c r="H689">
        <v>269</v>
      </c>
      <c r="I689" s="1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2"/>
        <v>42806.25</v>
      </c>
      <c r="O689" s="4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3">
        <f t="shared" si="40"/>
        <v>4.2927586206896553</v>
      </c>
      <c r="G690" t="s">
        <v>20</v>
      </c>
      <c r="H690">
        <v>175</v>
      </c>
      <c r="I690" s="1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2"/>
        <v>43475.25</v>
      </c>
      <c r="O690" s="4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3">
        <f t="shared" si="40"/>
        <v>1.0065753424657535</v>
      </c>
      <c r="G691" t="s">
        <v>20</v>
      </c>
      <c r="H691">
        <v>69</v>
      </c>
      <c r="I691" s="1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2"/>
        <v>41576.208333333336</v>
      </c>
      <c r="O691" s="4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3">
        <f t="shared" si="40"/>
        <v>2.266111111111111</v>
      </c>
      <c r="G692" t="s">
        <v>20</v>
      </c>
      <c r="H692">
        <v>190</v>
      </c>
      <c r="I692" s="1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2"/>
        <v>40874.25</v>
      </c>
      <c r="O692" s="4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3">
        <f t="shared" si="40"/>
        <v>1.4238</v>
      </c>
      <c r="G693" t="s">
        <v>20</v>
      </c>
      <c r="H693">
        <v>237</v>
      </c>
      <c r="I693" s="1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2"/>
        <v>41185.208333333336</v>
      </c>
      <c r="O693" s="4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3">
        <f t="shared" si="40"/>
        <v>0.90633333333333332</v>
      </c>
      <c r="G694" t="s">
        <v>14</v>
      </c>
      <c r="H694">
        <v>77</v>
      </c>
      <c r="I694" s="1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2"/>
        <v>43655.208333333328</v>
      </c>
      <c r="O694" s="4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3">
        <f t="shared" si="40"/>
        <v>0.63966740576496672</v>
      </c>
      <c r="G695" t="s">
        <v>14</v>
      </c>
      <c r="H695">
        <v>1748</v>
      </c>
      <c r="I695" s="1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2"/>
        <v>43025.208333333328</v>
      </c>
      <c r="O695" s="4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3">
        <f t="shared" si="40"/>
        <v>0.84131868131868137</v>
      </c>
      <c r="G696" t="s">
        <v>14</v>
      </c>
      <c r="H696">
        <v>79</v>
      </c>
      <c r="I696" s="1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2"/>
        <v>43066.25</v>
      </c>
      <c r="O696" s="4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3">
        <f t="shared" si="40"/>
        <v>1.3393478260869565</v>
      </c>
      <c r="G697" t="s">
        <v>20</v>
      </c>
      <c r="H697">
        <v>196</v>
      </c>
      <c r="I697" s="1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2"/>
        <v>42322.25</v>
      </c>
      <c r="O697" s="4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3">
        <f t="shared" si="40"/>
        <v>0.59042047531992692</v>
      </c>
      <c r="G698" t="s">
        <v>14</v>
      </c>
      <c r="H698">
        <v>889</v>
      </c>
      <c r="I698" s="1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2"/>
        <v>42114.208333333328</v>
      </c>
      <c r="O698" s="4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3">
        <f t="shared" si="40"/>
        <v>1.5280062063615205</v>
      </c>
      <c r="G699" t="s">
        <v>20</v>
      </c>
      <c r="H699">
        <v>7295</v>
      </c>
      <c r="I699" s="1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2"/>
        <v>43190.208333333328</v>
      </c>
      <c r="O699" s="4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3">
        <f t="shared" si="40"/>
        <v>4.466912114014252</v>
      </c>
      <c r="G700" t="s">
        <v>20</v>
      </c>
      <c r="H700">
        <v>2893</v>
      </c>
      <c r="I700" s="1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2"/>
        <v>40871.25</v>
      </c>
      <c r="O700" s="4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3">
        <f t="shared" si="40"/>
        <v>0.8439189189189189</v>
      </c>
      <c r="G701" t="s">
        <v>14</v>
      </c>
      <c r="H701">
        <v>56</v>
      </c>
      <c r="I701" s="1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2"/>
        <v>43641.208333333328</v>
      </c>
      <c r="O701" s="4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3">
        <f t="shared" si="40"/>
        <v>0.03</v>
      </c>
      <c r="G702" t="s">
        <v>14</v>
      </c>
      <c r="H702">
        <v>1</v>
      </c>
      <c r="I702" s="1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2"/>
        <v>40203.25</v>
      </c>
      <c r="O702" s="4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3">
        <f t="shared" si="40"/>
        <v>1.7502692307692307</v>
      </c>
      <c r="G703" t="s">
        <v>20</v>
      </c>
      <c r="H703">
        <v>820</v>
      </c>
      <c r="I703" s="1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2"/>
        <v>40629.208333333336</v>
      </c>
      <c r="O703" s="4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3">
        <f t="shared" si="40"/>
        <v>0.54137931034482756</v>
      </c>
      <c r="G704" t="s">
        <v>14</v>
      </c>
      <c r="H704">
        <v>83</v>
      </c>
      <c r="I704" s="1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2"/>
        <v>41477.208333333336</v>
      </c>
      <c r="O704" s="4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3">
        <f t="shared" si="40"/>
        <v>3.1187381703470032</v>
      </c>
      <c r="G705" t="s">
        <v>20</v>
      </c>
      <c r="H705">
        <v>2038</v>
      </c>
      <c r="I705" s="1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2"/>
        <v>41020.208333333336</v>
      </c>
      <c r="O705" s="4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3">
        <f t="shared" si="40"/>
        <v>1.2278160919540231</v>
      </c>
      <c r="G706" t="s">
        <v>20</v>
      </c>
      <c r="H706">
        <v>116</v>
      </c>
      <c r="I706" s="1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si="42"/>
        <v>42555.208333333328</v>
      </c>
      <c r="O706" s="4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3">
        <f t="shared" ref="F707:F770" si="44">E707/D707</f>
        <v>0.99026517383618151</v>
      </c>
      <c r="G707" t="s">
        <v>14</v>
      </c>
      <c r="H707">
        <v>2025</v>
      </c>
      <c r="I707" s="15">
        <f t="shared" ref="I707:I770" si="45">IFERROR((E707/H707),0)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ref="N707:N770" si="46">DATE(1970,1,1)+L707/86400</f>
        <v>41619.25</v>
      </c>
      <c r="O707" s="4">
        <f t="shared" ref="O707:O770" si="47">DATE(1970,1,1)+M707/86400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3">
        <f t="shared" si="44"/>
        <v>1.278468634686347</v>
      </c>
      <c r="G708" t="s">
        <v>20</v>
      </c>
      <c r="H708">
        <v>1345</v>
      </c>
      <c r="I708" s="1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6"/>
        <v>43471.25</v>
      </c>
      <c r="O708" s="4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3">
        <f t="shared" si="44"/>
        <v>1.5861643835616439</v>
      </c>
      <c r="G709" t="s">
        <v>20</v>
      </c>
      <c r="H709">
        <v>168</v>
      </c>
      <c r="I709" s="1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6"/>
        <v>43442.25</v>
      </c>
      <c r="O709" s="4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3">
        <f t="shared" si="44"/>
        <v>7.0705882352941174</v>
      </c>
      <c r="G710" t="s">
        <v>20</v>
      </c>
      <c r="H710">
        <v>137</v>
      </c>
      <c r="I710" s="1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6"/>
        <v>42877.208333333328</v>
      </c>
      <c r="O710" s="4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3">
        <f t="shared" si="44"/>
        <v>1.4238775510204082</v>
      </c>
      <c r="G711" t="s">
        <v>20</v>
      </c>
      <c r="H711">
        <v>186</v>
      </c>
      <c r="I711" s="1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6"/>
        <v>41018.208333333336</v>
      </c>
      <c r="O711" s="4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3">
        <f t="shared" si="44"/>
        <v>1.4786046511627906</v>
      </c>
      <c r="G712" t="s">
        <v>20</v>
      </c>
      <c r="H712">
        <v>125</v>
      </c>
      <c r="I712" s="1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6"/>
        <v>43295.208333333328</v>
      </c>
      <c r="O712" s="4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3">
        <f t="shared" si="44"/>
        <v>0.20322580645161289</v>
      </c>
      <c r="G713" t="s">
        <v>14</v>
      </c>
      <c r="H713">
        <v>14</v>
      </c>
      <c r="I713" s="1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6"/>
        <v>42393.25</v>
      </c>
      <c r="O713" s="4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3">
        <f t="shared" si="44"/>
        <v>18.40625</v>
      </c>
      <c r="G714" t="s">
        <v>20</v>
      </c>
      <c r="H714">
        <v>202</v>
      </c>
      <c r="I714" s="1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6"/>
        <v>42559.208333333328</v>
      </c>
      <c r="O714" s="4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3">
        <f t="shared" si="44"/>
        <v>1.6194202898550725</v>
      </c>
      <c r="G715" t="s">
        <v>20</v>
      </c>
      <c r="H715">
        <v>103</v>
      </c>
      <c r="I715" s="1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6"/>
        <v>42604.208333333328</v>
      </c>
      <c r="O715" s="4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3">
        <f t="shared" si="44"/>
        <v>4.7282077922077921</v>
      </c>
      <c r="G716" t="s">
        <v>20</v>
      </c>
      <c r="H716">
        <v>1785</v>
      </c>
      <c r="I716" s="1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6"/>
        <v>41870.208333333336</v>
      </c>
      <c r="O716" s="4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3">
        <f t="shared" si="44"/>
        <v>0.24466101694915254</v>
      </c>
      <c r="G717" t="s">
        <v>14</v>
      </c>
      <c r="H717">
        <v>656</v>
      </c>
      <c r="I717" s="1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6"/>
        <v>40397.208333333336</v>
      </c>
      <c r="O717" s="4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3">
        <f t="shared" si="44"/>
        <v>5.1764999999999999</v>
      </c>
      <c r="G718" t="s">
        <v>20</v>
      </c>
      <c r="H718">
        <v>157</v>
      </c>
      <c r="I718" s="1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6"/>
        <v>41465.208333333336</v>
      </c>
      <c r="O718" s="4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3">
        <f t="shared" si="44"/>
        <v>2.4764285714285714</v>
      </c>
      <c r="G719" t="s">
        <v>20</v>
      </c>
      <c r="H719">
        <v>555</v>
      </c>
      <c r="I719" s="1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6"/>
        <v>40777.208333333336</v>
      </c>
      <c r="O719" s="4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3">
        <f t="shared" si="44"/>
        <v>1.0020481927710843</v>
      </c>
      <c r="G720" t="s">
        <v>20</v>
      </c>
      <c r="H720">
        <v>297</v>
      </c>
      <c r="I720" s="1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6"/>
        <v>41442.208333333336</v>
      </c>
      <c r="O720" s="4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3">
        <f t="shared" si="44"/>
        <v>1.53</v>
      </c>
      <c r="G721" t="s">
        <v>20</v>
      </c>
      <c r="H721">
        <v>123</v>
      </c>
      <c r="I721" s="1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6"/>
        <v>41058.208333333336</v>
      </c>
      <c r="O721" s="4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3">
        <f t="shared" si="44"/>
        <v>0.37091954022988505</v>
      </c>
      <c r="G722" t="s">
        <v>74</v>
      </c>
      <c r="H722">
        <v>38</v>
      </c>
      <c r="I722" s="1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6"/>
        <v>43152.25</v>
      </c>
      <c r="O722" s="4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3">
        <f t="shared" si="44"/>
        <v>4.3923948220064728E-2</v>
      </c>
      <c r="G723" t="s">
        <v>74</v>
      </c>
      <c r="H723">
        <v>60</v>
      </c>
      <c r="I723" s="1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6"/>
        <v>43194.208333333328</v>
      </c>
      <c r="O723" s="4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3">
        <f t="shared" si="44"/>
        <v>1.5650721649484536</v>
      </c>
      <c r="G724" t="s">
        <v>20</v>
      </c>
      <c r="H724">
        <v>3036</v>
      </c>
      <c r="I724" s="1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6"/>
        <v>43045.25</v>
      </c>
      <c r="O724" s="4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3">
        <f t="shared" si="44"/>
        <v>2.704081632653061</v>
      </c>
      <c r="G725" t="s">
        <v>20</v>
      </c>
      <c r="H725">
        <v>144</v>
      </c>
      <c r="I725" s="1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6"/>
        <v>42431.25</v>
      </c>
      <c r="O725" s="4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3">
        <f t="shared" si="44"/>
        <v>1.3405952380952382</v>
      </c>
      <c r="G726" t="s">
        <v>20</v>
      </c>
      <c r="H726">
        <v>121</v>
      </c>
      <c r="I726" s="1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6"/>
        <v>41934.208333333336</v>
      </c>
      <c r="O726" s="4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3">
        <f t="shared" si="44"/>
        <v>0.50398033126293995</v>
      </c>
      <c r="G727" t="s">
        <v>14</v>
      </c>
      <c r="H727">
        <v>1596</v>
      </c>
      <c r="I727" s="1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6"/>
        <v>41958.25</v>
      </c>
      <c r="O727" s="4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3">
        <f t="shared" si="44"/>
        <v>0.88815837937384901</v>
      </c>
      <c r="G728" t="s">
        <v>74</v>
      </c>
      <c r="H728">
        <v>524</v>
      </c>
      <c r="I728" s="1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6"/>
        <v>40476.208333333336</v>
      </c>
      <c r="O728" s="4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3">
        <f t="shared" si="44"/>
        <v>1.65</v>
      </c>
      <c r="G729" t="s">
        <v>20</v>
      </c>
      <c r="H729">
        <v>181</v>
      </c>
      <c r="I729" s="1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6"/>
        <v>43485.25</v>
      </c>
      <c r="O729" s="4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3">
        <f t="shared" si="44"/>
        <v>0.17499999999999999</v>
      </c>
      <c r="G730" t="s">
        <v>14</v>
      </c>
      <c r="H730">
        <v>10</v>
      </c>
      <c r="I730" s="1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6"/>
        <v>42515.208333333328</v>
      </c>
      <c r="O730" s="4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3">
        <f t="shared" si="44"/>
        <v>1.8566071428571429</v>
      </c>
      <c r="G731" t="s">
        <v>20</v>
      </c>
      <c r="H731">
        <v>122</v>
      </c>
      <c r="I731" s="1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6"/>
        <v>41309.25</v>
      </c>
      <c r="O731" s="4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3">
        <f t="shared" si="44"/>
        <v>4.1266319444444441</v>
      </c>
      <c r="G732" t="s">
        <v>20</v>
      </c>
      <c r="H732">
        <v>1071</v>
      </c>
      <c r="I732" s="1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6"/>
        <v>42147.208333333328</v>
      </c>
      <c r="O732" s="4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3">
        <f t="shared" si="44"/>
        <v>0.90249999999999997</v>
      </c>
      <c r="G733" t="s">
        <v>74</v>
      </c>
      <c r="H733">
        <v>219</v>
      </c>
      <c r="I733" s="1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6"/>
        <v>42939.208333333328</v>
      </c>
      <c r="O733" s="4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3">
        <f t="shared" si="44"/>
        <v>0.91984615384615387</v>
      </c>
      <c r="G734" t="s">
        <v>14</v>
      </c>
      <c r="H734">
        <v>1121</v>
      </c>
      <c r="I734" s="1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6"/>
        <v>42816.208333333328</v>
      </c>
      <c r="O734" s="4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3">
        <f t="shared" si="44"/>
        <v>5.2700632911392402</v>
      </c>
      <c r="G735" t="s">
        <v>20</v>
      </c>
      <c r="H735">
        <v>980</v>
      </c>
      <c r="I735" s="1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6"/>
        <v>41844.208333333336</v>
      </c>
      <c r="O735" s="4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3">
        <f t="shared" si="44"/>
        <v>3.1914285714285713</v>
      </c>
      <c r="G736" t="s">
        <v>20</v>
      </c>
      <c r="H736">
        <v>536</v>
      </c>
      <c r="I736" s="1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6"/>
        <v>42763.25</v>
      </c>
      <c r="O736" s="4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3">
        <f t="shared" si="44"/>
        <v>3.5418867924528303</v>
      </c>
      <c r="G737" t="s">
        <v>20</v>
      </c>
      <c r="H737">
        <v>1991</v>
      </c>
      <c r="I737" s="1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6"/>
        <v>42459.208333333328</v>
      </c>
      <c r="O737" s="4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3">
        <f t="shared" si="44"/>
        <v>0.32896103896103895</v>
      </c>
      <c r="G738" t="s">
        <v>74</v>
      </c>
      <c r="H738">
        <v>29</v>
      </c>
      <c r="I738" s="1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6"/>
        <v>42055.25</v>
      </c>
      <c r="O738" s="4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3">
        <f t="shared" si="44"/>
        <v>1.358918918918919</v>
      </c>
      <c r="G739" t="s">
        <v>20</v>
      </c>
      <c r="H739">
        <v>180</v>
      </c>
      <c r="I739" s="1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6"/>
        <v>42685.25</v>
      </c>
      <c r="O739" s="4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3">
        <f t="shared" si="44"/>
        <v>2.0843373493975904E-2</v>
      </c>
      <c r="G740" t="s">
        <v>14</v>
      </c>
      <c r="H740">
        <v>15</v>
      </c>
      <c r="I740" s="1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6"/>
        <v>41959.25</v>
      </c>
      <c r="O740" s="4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3">
        <f t="shared" si="44"/>
        <v>0.61</v>
      </c>
      <c r="G741" t="s">
        <v>14</v>
      </c>
      <c r="H741">
        <v>191</v>
      </c>
      <c r="I741" s="1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6"/>
        <v>41089.208333333336</v>
      </c>
      <c r="O741" s="4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3">
        <f t="shared" si="44"/>
        <v>0.30037735849056602</v>
      </c>
      <c r="G742" t="s">
        <v>14</v>
      </c>
      <c r="H742">
        <v>16</v>
      </c>
      <c r="I742" s="1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6"/>
        <v>42769.25</v>
      </c>
      <c r="O742" s="4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3">
        <f t="shared" si="44"/>
        <v>11.791666666666666</v>
      </c>
      <c r="G743" t="s">
        <v>20</v>
      </c>
      <c r="H743">
        <v>130</v>
      </c>
      <c r="I743" s="1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6"/>
        <v>40321.208333333336</v>
      </c>
      <c r="O743" s="4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3">
        <f t="shared" si="44"/>
        <v>11.260833333333334</v>
      </c>
      <c r="G744" t="s">
        <v>20</v>
      </c>
      <c r="H744">
        <v>122</v>
      </c>
      <c r="I744" s="1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6"/>
        <v>40197.25</v>
      </c>
      <c r="O744" s="4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3">
        <f t="shared" si="44"/>
        <v>0.12923076923076923</v>
      </c>
      <c r="G745" t="s">
        <v>14</v>
      </c>
      <c r="H745">
        <v>17</v>
      </c>
      <c r="I745" s="1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6"/>
        <v>42298.208333333328</v>
      </c>
      <c r="O745" s="4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3">
        <f t="shared" si="44"/>
        <v>7.12</v>
      </c>
      <c r="G746" t="s">
        <v>20</v>
      </c>
      <c r="H746">
        <v>140</v>
      </c>
      <c r="I746" s="1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6"/>
        <v>43322.208333333328</v>
      </c>
      <c r="O746" s="4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3">
        <f t="shared" si="44"/>
        <v>0.30304347826086958</v>
      </c>
      <c r="G747" t="s">
        <v>14</v>
      </c>
      <c r="H747">
        <v>34</v>
      </c>
      <c r="I747" s="1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6"/>
        <v>40328.208333333336</v>
      </c>
      <c r="O747" s="4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3">
        <f t="shared" si="44"/>
        <v>2.1250896057347672</v>
      </c>
      <c r="G748" t="s">
        <v>20</v>
      </c>
      <c r="H748">
        <v>3388</v>
      </c>
      <c r="I748" s="1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6"/>
        <v>40825.208333333336</v>
      </c>
      <c r="O748" s="4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3">
        <f t="shared" si="44"/>
        <v>2.2885714285714287</v>
      </c>
      <c r="G749" t="s">
        <v>20</v>
      </c>
      <c r="H749">
        <v>280</v>
      </c>
      <c r="I749" s="1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6"/>
        <v>40423.208333333336</v>
      </c>
      <c r="O749" s="4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3">
        <f t="shared" si="44"/>
        <v>0.34959979476654696</v>
      </c>
      <c r="G750" t="s">
        <v>74</v>
      </c>
      <c r="H750">
        <v>614</v>
      </c>
      <c r="I750" s="1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6"/>
        <v>40238.25</v>
      </c>
      <c r="O750" s="4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3">
        <f t="shared" si="44"/>
        <v>1.5729069767441861</v>
      </c>
      <c r="G751" t="s">
        <v>20</v>
      </c>
      <c r="H751">
        <v>366</v>
      </c>
      <c r="I751" s="1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6"/>
        <v>41920.208333333336</v>
      </c>
      <c r="O751" s="4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3">
        <f t="shared" si="44"/>
        <v>0.01</v>
      </c>
      <c r="G752" t="s">
        <v>14</v>
      </c>
      <c r="H752">
        <v>1</v>
      </c>
      <c r="I752" s="1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6"/>
        <v>40360.208333333336</v>
      </c>
      <c r="O752" s="4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3">
        <f t="shared" si="44"/>
        <v>2.3230555555555554</v>
      </c>
      <c r="G753" t="s">
        <v>20</v>
      </c>
      <c r="H753">
        <v>270</v>
      </c>
      <c r="I753" s="1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6"/>
        <v>42446.208333333328</v>
      </c>
      <c r="O753" s="4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3">
        <f t="shared" si="44"/>
        <v>0.92448275862068963</v>
      </c>
      <c r="G754" t="s">
        <v>74</v>
      </c>
      <c r="H754">
        <v>114</v>
      </c>
      <c r="I754" s="1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6"/>
        <v>40395.208333333336</v>
      </c>
      <c r="O754" s="4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3">
        <f t="shared" si="44"/>
        <v>2.5670212765957445</v>
      </c>
      <c r="G755" t="s">
        <v>20</v>
      </c>
      <c r="H755">
        <v>137</v>
      </c>
      <c r="I755" s="1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6"/>
        <v>40321.208333333336</v>
      </c>
      <c r="O755" s="4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3">
        <f t="shared" si="44"/>
        <v>1.6847017045454546</v>
      </c>
      <c r="G756" t="s">
        <v>20</v>
      </c>
      <c r="H756">
        <v>3205</v>
      </c>
      <c r="I756" s="1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6"/>
        <v>41210.208333333336</v>
      </c>
      <c r="O756" s="4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3">
        <f t="shared" si="44"/>
        <v>1.6657777777777778</v>
      </c>
      <c r="G757" t="s">
        <v>20</v>
      </c>
      <c r="H757">
        <v>288</v>
      </c>
      <c r="I757" s="1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6"/>
        <v>43096.25</v>
      </c>
      <c r="O757" s="4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3">
        <f t="shared" si="44"/>
        <v>7.7207692307692311</v>
      </c>
      <c r="G758" t="s">
        <v>20</v>
      </c>
      <c r="H758">
        <v>148</v>
      </c>
      <c r="I758" s="1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6"/>
        <v>42024.25</v>
      </c>
      <c r="O758" s="4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3">
        <f t="shared" si="44"/>
        <v>4.0685714285714285</v>
      </c>
      <c r="G759" t="s">
        <v>20</v>
      </c>
      <c r="H759">
        <v>114</v>
      </c>
      <c r="I759" s="1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6"/>
        <v>40675.208333333336</v>
      </c>
      <c r="O759" s="4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3">
        <f t="shared" si="44"/>
        <v>5.6420608108108112</v>
      </c>
      <c r="G760" t="s">
        <v>20</v>
      </c>
      <c r="H760">
        <v>1518</v>
      </c>
      <c r="I760" s="1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6"/>
        <v>41936.208333333336</v>
      </c>
      <c r="O760" s="4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3">
        <f t="shared" si="44"/>
        <v>0.6842686567164179</v>
      </c>
      <c r="G761" t="s">
        <v>14</v>
      </c>
      <c r="H761">
        <v>1274</v>
      </c>
      <c r="I761" s="1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6"/>
        <v>43136.25</v>
      </c>
      <c r="O761" s="4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3">
        <f t="shared" si="44"/>
        <v>0.34351966873706002</v>
      </c>
      <c r="G762" t="s">
        <v>14</v>
      </c>
      <c r="H762">
        <v>210</v>
      </c>
      <c r="I762" s="1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6"/>
        <v>43678.208333333328</v>
      </c>
      <c r="O762" s="4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3">
        <f t="shared" si="44"/>
        <v>6.5545454545454547</v>
      </c>
      <c r="G763" t="s">
        <v>20</v>
      </c>
      <c r="H763">
        <v>166</v>
      </c>
      <c r="I763" s="1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6"/>
        <v>42938.208333333328</v>
      </c>
      <c r="O763" s="4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3">
        <f t="shared" si="44"/>
        <v>1.7725714285714285</v>
      </c>
      <c r="G764" t="s">
        <v>20</v>
      </c>
      <c r="H764">
        <v>100</v>
      </c>
      <c r="I764" s="1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6"/>
        <v>41241.25</v>
      </c>
      <c r="O764" s="4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3">
        <f t="shared" si="44"/>
        <v>1.1317857142857144</v>
      </c>
      <c r="G765" t="s">
        <v>20</v>
      </c>
      <c r="H765">
        <v>235</v>
      </c>
      <c r="I765" s="1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6"/>
        <v>41037.208333333336</v>
      </c>
      <c r="O765" s="4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3">
        <f t="shared" si="44"/>
        <v>7.2818181818181822</v>
      </c>
      <c r="G766" t="s">
        <v>20</v>
      </c>
      <c r="H766">
        <v>148</v>
      </c>
      <c r="I766" s="1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6"/>
        <v>40676.208333333336</v>
      </c>
      <c r="O766" s="4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3">
        <f t="shared" si="44"/>
        <v>2.0833333333333335</v>
      </c>
      <c r="G767" t="s">
        <v>20</v>
      </c>
      <c r="H767">
        <v>198</v>
      </c>
      <c r="I767" s="1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6"/>
        <v>42840.208333333328</v>
      </c>
      <c r="O767" s="4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3">
        <f t="shared" si="44"/>
        <v>0.31171232876712329</v>
      </c>
      <c r="G768" t="s">
        <v>14</v>
      </c>
      <c r="H768">
        <v>248</v>
      </c>
      <c r="I768" s="1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6"/>
        <v>43362.208333333328</v>
      </c>
      <c r="O768" s="4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3">
        <f t="shared" si="44"/>
        <v>0.56967078189300413</v>
      </c>
      <c r="G769" t="s">
        <v>14</v>
      </c>
      <c r="H769">
        <v>513</v>
      </c>
      <c r="I769" s="1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6"/>
        <v>42283.208333333328</v>
      </c>
      <c r="O769" s="4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3">
        <f t="shared" si="44"/>
        <v>2.31</v>
      </c>
      <c r="G770" t="s">
        <v>20</v>
      </c>
      <c r="H770">
        <v>150</v>
      </c>
      <c r="I770" s="1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si="46"/>
        <v>41619.25</v>
      </c>
      <c r="O770" s="4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3">
        <f t="shared" ref="F771:F834" si="48">E771/D771</f>
        <v>0.86867834394904464</v>
      </c>
      <c r="G771" t="s">
        <v>14</v>
      </c>
      <c r="H771">
        <v>3410</v>
      </c>
      <c r="I771" s="15">
        <f t="shared" ref="I771:I834" si="49">IFERROR((E771/H771),0)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ref="N771:N834" si="50">DATE(1970,1,1)+L771/86400</f>
        <v>41501.208333333336</v>
      </c>
      <c r="O771" s="4">
        <f t="shared" ref="O771:O834" si="51">DATE(1970,1,1)+M771/86400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3">
        <f t="shared" si="48"/>
        <v>2.7074418604651163</v>
      </c>
      <c r="G772" t="s">
        <v>20</v>
      </c>
      <c r="H772">
        <v>216</v>
      </c>
      <c r="I772" s="1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50"/>
        <v>41743.208333333336</v>
      </c>
      <c r="O772" s="4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3">
        <f t="shared" si="48"/>
        <v>0.49446428571428569</v>
      </c>
      <c r="G773" t="s">
        <v>74</v>
      </c>
      <c r="H773">
        <v>26</v>
      </c>
      <c r="I773" s="1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50"/>
        <v>43491.25</v>
      </c>
      <c r="O773" s="4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3">
        <f t="shared" si="48"/>
        <v>1.1335962566844919</v>
      </c>
      <c r="G774" t="s">
        <v>20</v>
      </c>
      <c r="H774">
        <v>5139</v>
      </c>
      <c r="I774" s="1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50"/>
        <v>43505.25</v>
      </c>
      <c r="O774" s="4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3">
        <f t="shared" si="48"/>
        <v>1.9055555555555554</v>
      </c>
      <c r="G775" t="s">
        <v>20</v>
      </c>
      <c r="H775">
        <v>2353</v>
      </c>
      <c r="I775" s="1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50"/>
        <v>42838.208333333328</v>
      </c>
      <c r="O775" s="4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3">
        <f t="shared" si="48"/>
        <v>1.355</v>
      </c>
      <c r="G776" t="s">
        <v>20</v>
      </c>
      <c r="H776">
        <v>78</v>
      </c>
      <c r="I776" s="1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50"/>
        <v>42513.208333333328</v>
      </c>
      <c r="O776" s="4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3">
        <f t="shared" si="48"/>
        <v>0.10297872340425532</v>
      </c>
      <c r="G777" t="s">
        <v>14</v>
      </c>
      <c r="H777">
        <v>10</v>
      </c>
      <c r="I777" s="1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50"/>
        <v>41949.25</v>
      </c>
      <c r="O777" s="4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3">
        <f t="shared" si="48"/>
        <v>0.65544223826714798</v>
      </c>
      <c r="G778" t="s">
        <v>14</v>
      </c>
      <c r="H778">
        <v>2201</v>
      </c>
      <c r="I778" s="1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50"/>
        <v>43650.208333333328</v>
      </c>
      <c r="O778" s="4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3">
        <f t="shared" si="48"/>
        <v>0.49026652452025588</v>
      </c>
      <c r="G779" t="s">
        <v>14</v>
      </c>
      <c r="H779">
        <v>676</v>
      </c>
      <c r="I779" s="1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50"/>
        <v>40809.208333333336</v>
      </c>
      <c r="O779" s="4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3">
        <f t="shared" si="48"/>
        <v>7.8792307692307695</v>
      </c>
      <c r="G780" t="s">
        <v>20</v>
      </c>
      <c r="H780">
        <v>174</v>
      </c>
      <c r="I780" s="1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50"/>
        <v>40768.208333333336</v>
      </c>
      <c r="O780" s="4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3">
        <f t="shared" si="48"/>
        <v>0.80306347746090156</v>
      </c>
      <c r="G781" t="s">
        <v>14</v>
      </c>
      <c r="H781">
        <v>831</v>
      </c>
      <c r="I781" s="1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50"/>
        <v>42230.208333333328</v>
      </c>
      <c r="O781" s="4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3">
        <f t="shared" si="48"/>
        <v>1.0629411764705883</v>
      </c>
      <c r="G782" t="s">
        <v>20</v>
      </c>
      <c r="H782">
        <v>164</v>
      </c>
      <c r="I782" s="1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50"/>
        <v>42573.208333333328</v>
      </c>
      <c r="O782" s="4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3">
        <f t="shared" si="48"/>
        <v>0.50735632183908042</v>
      </c>
      <c r="G783" t="s">
        <v>74</v>
      </c>
      <c r="H783">
        <v>56</v>
      </c>
      <c r="I783" s="1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50"/>
        <v>40482.208333333336</v>
      </c>
      <c r="O783" s="4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3">
        <f t="shared" si="48"/>
        <v>2.153137254901961</v>
      </c>
      <c r="G784" t="s">
        <v>20</v>
      </c>
      <c r="H784">
        <v>161</v>
      </c>
      <c r="I784" s="1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50"/>
        <v>40603.25</v>
      </c>
      <c r="O784" s="4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3">
        <f t="shared" si="48"/>
        <v>1.4122972972972974</v>
      </c>
      <c r="G785" t="s">
        <v>20</v>
      </c>
      <c r="H785">
        <v>138</v>
      </c>
      <c r="I785" s="1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50"/>
        <v>41625.25</v>
      </c>
      <c r="O785" s="4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3">
        <f t="shared" si="48"/>
        <v>1.1533745781777278</v>
      </c>
      <c r="G786" t="s">
        <v>20</v>
      </c>
      <c r="H786">
        <v>3308</v>
      </c>
      <c r="I786" s="1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50"/>
        <v>42435.25</v>
      </c>
      <c r="O786" s="4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3">
        <f t="shared" si="48"/>
        <v>1.9311940298507462</v>
      </c>
      <c r="G787" t="s">
        <v>20</v>
      </c>
      <c r="H787">
        <v>127</v>
      </c>
      <c r="I787" s="1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50"/>
        <v>43582.208333333328</v>
      </c>
      <c r="O787" s="4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3">
        <f t="shared" si="48"/>
        <v>7.2973333333333334</v>
      </c>
      <c r="G788" t="s">
        <v>20</v>
      </c>
      <c r="H788">
        <v>207</v>
      </c>
      <c r="I788" s="1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50"/>
        <v>43186.208333333328</v>
      </c>
      <c r="O788" s="4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3">
        <f t="shared" si="48"/>
        <v>0.99663398692810456</v>
      </c>
      <c r="G789" t="s">
        <v>14</v>
      </c>
      <c r="H789">
        <v>859</v>
      </c>
      <c r="I789" s="1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50"/>
        <v>40684.208333333336</v>
      </c>
      <c r="O789" s="4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3">
        <f t="shared" si="48"/>
        <v>0.88166666666666671</v>
      </c>
      <c r="G790" t="s">
        <v>47</v>
      </c>
      <c r="H790">
        <v>31</v>
      </c>
      <c r="I790" s="1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50"/>
        <v>41202.208333333336</v>
      </c>
      <c r="O790" s="4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3">
        <f t="shared" si="48"/>
        <v>0.37233333333333335</v>
      </c>
      <c r="G791" t="s">
        <v>14</v>
      </c>
      <c r="H791">
        <v>45</v>
      </c>
      <c r="I791" s="1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50"/>
        <v>41786.208333333336</v>
      </c>
      <c r="O791" s="4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3">
        <f t="shared" si="48"/>
        <v>0.30540075309306081</v>
      </c>
      <c r="G792" t="s">
        <v>74</v>
      </c>
      <c r="H792">
        <v>1113</v>
      </c>
      <c r="I792" s="1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50"/>
        <v>40223.25</v>
      </c>
      <c r="O792" s="4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3">
        <f t="shared" si="48"/>
        <v>0.25714285714285712</v>
      </c>
      <c r="G793" t="s">
        <v>14</v>
      </c>
      <c r="H793">
        <v>6</v>
      </c>
      <c r="I793" s="1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50"/>
        <v>42715.25</v>
      </c>
      <c r="O793" s="4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3">
        <f t="shared" si="48"/>
        <v>0.34</v>
      </c>
      <c r="G794" t="s">
        <v>14</v>
      </c>
      <c r="H794">
        <v>7</v>
      </c>
      <c r="I794" s="1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50"/>
        <v>41451.208333333336</v>
      </c>
      <c r="O794" s="4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3">
        <f t="shared" si="48"/>
        <v>11.859090909090909</v>
      </c>
      <c r="G795" t="s">
        <v>20</v>
      </c>
      <c r="H795">
        <v>181</v>
      </c>
      <c r="I795" s="1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50"/>
        <v>41450.208333333336</v>
      </c>
      <c r="O795" s="4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3">
        <f t="shared" si="48"/>
        <v>1.2539393939393939</v>
      </c>
      <c r="G796" t="s">
        <v>20</v>
      </c>
      <c r="H796">
        <v>110</v>
      </c>
      <c r="I796" s="1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50"/>
        <v>43091.25</v>
      </c>
      <c r="O796" s="4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3">
        <f t="shared" si="48"/>
        <v>0.14394366197183098</v>
      </c>
      <c r="G797" t="s">
        <v>14</v>
      </c>
      <c r="H797">
        <v>31</v>
      </c>
      <c r="I797" s="1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50"/>
        <v>42675.208333333328</v>
      </c>
      <c r="O797" s="4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3">
        <f t="shared" si="48"/>
        <v>0.54807692307692313</v>
      </c>
      <c r="G798" t="s">
        <v>14</v>
      </c>
      <c r="H798">
        <v>78</v>
      </c>
      <c r="I798" s="1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50"/>
        <v>41859.208333333336</v>
      </c>
      <c r="O798" s="4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3">
        <f t="shared" si="48"/>
        <v>1.0963157894736841</v>
      </c>
      <c r="G799" t="s">
        <v>20</v>
      </c>
      <c r="H799">
        <v>185</v>
      </c>
      <c r="I799" s="1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50"/>
        <v>43464.25</v>
      </c>
      <c r="O799" s="4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3">
        <f t="shared" si="48"/>
        <v>1.8847058823529412</v>
      </c>
      <c r="G800" t="s">
        <v>20</v>
      </c>
      <c r="H800">
        <v>121</v>
      </c>
      <c r="I800" s="1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50"/>
        <v>41060.208333333336</v>
      </c>
      <c r="O800" s="4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3">
        <f t="shared" si="48"/>
        <v>0.87008284023668636</v>
      </c>
      <c r="G801" t="s">
        <v>14</v>
      </c>
      <c r="H801">
        <v>1225</v>
      </c>
      <c r="I801" s="1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50"/>
        <v>42399.25</v>
      </c>
      <c r="O801" s="4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3">
        <f t="shared" si="48"/>
        <v>0.01</v>
      </c>
      <c r="G802" t="s">
        <v>14</v>
      </c>
      <c r="H802">
        <v>1</v>
      </c>
      <c r="I802" s="1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50"/>
        <v>42167.208333333328</v>
      </c>
      <c r="O802" s="4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3">
        <f t="shared" si="48"/>
        <v>2.0291304347826089</v>
      </c>
      <c r="G803" t="s">
        <v>20</v>
      </c>
      <c r="H803">
        <v>106</v>
      </c>
      <c r="I803" s="1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50"/>
        <v>43830.25</v>
      </c>
      <c r="O803" s="4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3">
        <f t="shared" si="48"/>
        <v>1.9703225806451612</v>
      </c>
      <c r="G804" t="s">
        <v>20</v>
      </c>
      <c r="H804">
        <v>142</v>
      </c>
      <c r="I804" s="1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50"/>
        <v>43650.208333333328</v>
      </c>
      <c r="O804" s="4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3">
        <f t="shared" si="48"/>
        <v>1.07</v>
      </c>
      <c r="G805" t="s">
        <v>20</v>
      </c>
      <c r="H805">
        <v>233</v>
      </c>
      <c r="I805" s="1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50"/>
        <v>43492.25</v>
      </c>
      <c r="O805" s="4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3">
        <f t="shared" si="48"/>
        <v>2.6873076923076922</v>
      </c>
      <c r="G806" t="s">
        <v>20</v>
      </c>
      <c r="H806">
        <v>218</v>
      </c>
      <c r="I806" s="1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50"/>
        <v>43102.25</v>
      </c>
      <c r="O806" s="4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3">
        <f t="shared" si="48"/>
        <v>0.50845360824742269</v>
      </c>
      <c r="G807" t="s">
        <v>14</v>
      </c>
      <c r="H807">
        <v>67</v>
      </c>
      <c r="I807" s="1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50"/>
        <v>41958.25</v>
      </c>
      <c r="O807" s="4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3">
        <f t="shared" si="48"/>
        <v>11.802857142857142</v>
      </c>
      <c r="G808" t="s">
        <v>20</v>
      </c>
      <c r="H808">
        <v>76</v>
      </c>
      <c r="I808" s="1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50"/>
        <v>40973.25</v>
      </c>
      <c r="O808" s="4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3">
        <f t="shared" si="48"/>
        <v>2.64</v>
      </c>
      <c r="G809" t="s">
        <v>20</v>
      </c>
      <c r="H809">
        <v>43</v>
      </c>
      <c r="I809" s="1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50"/>
        <v>43753.208333333328</v>
      </c>
      <c r="O809" s="4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3">
        <f t="shared" si="48"/>
        <v>0.30442307692307691</v>
      </c>
      <c r="G810" t="s">
        <v>14</v>
      </c>
      <c r="H810">
        <v>19</v>
      </c>
      <c r="I810" s="1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50"/>
        <v>42507.208333333328</v>
      </c>
      <c r="O810" s="4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3">
        <f t="shared" si="48"/>
        <v>0.62880681818181816</v>
      </c>
      <c r="G811" t="s">
        <v>14</v>
      </c>
      <c r="H811">
        <v>2108</v>
      </c>
      <c r="I811" s="1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50"/>
        <v>41135.208333333336</v>
      </c>
      <c r="O811" s="4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3">
        <f t="shared" si="48"/>
        <v>1.9312499999999999</v>
      </c>
      <c r="G812" t="s">
        <v>20</v>
      </c>
      <c r="H812">
        <v>221</v>
      </c>
      <c r="I812" s="1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50"/>
        <v>43067.25</v>
      </c>
      <c r="O812" s="4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3">
        <f t="shared" si="48"/>
        <v>0.77102702702702708</v>
      </c>
      <c r="G813" t="s">
        <v>14</v>
      </c>
      <c r="H813">
        <v>679</v>
      </c>
      <c r="I813" s="1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50"/>
        <v>42378.25</v>
      </c>
      <c r="O813" s="4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3">
        <f t="shared" si="48"/>
        <v>2.2552763819095478</v>
      </c>
      <c r="G814" t="s">
        <v>20</v>
      </c>
      <c r="H814">
        <v>2805</v>
      </c>
      <c r="I814" s="1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50"/>
        <v>43206.208333333328</v>
      </c>
      <c r="O814" s="4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3">
        <f t="shared" si="48"/>
        <v>2.3940625</v>
      </c>
      <c r="G815" t="s">
        <v>20</v>
      </c>
      <c r="H815">
        <v>68</v>
      </c>
      <c r="I815" s="1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50"/>
        <v>41148.208333333336</v>
      </c>
      <c r="O815" s="4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3">
        <f t="shared" si="48"/>
        <v>0.921875</v>
      </c>
      <c r="G816" t="s">
        <v>14</v>
      </c>
      <c r="H816">
        <v>36</v>
      </c>
      <c r="I816" s="1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50"/>
        <v>42517.208333333328</v>
      </c>
      <c r="O816" s="4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3">
        <f t="shared" si="48"/>
        <v>1.3023333333333333</v>
      </c>
      <c r="G817" t="s">
        <v>20</v>
      </c>
      <c r="H817">
        <v>183</v>
      </c>
      <c r="I817" s="1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50"/>
        <v>43068.25</v>
      </c>
      <c r="O817" s="4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3">
        <f t="shared" si="48"/>
        <v>6.1521739130434785</v>
      </c>
      <c r="G818" t="s">
        <v>20</v>
      </c>
      <c r="H818">
        <v>133</v>
      </c>
      <c r="I818" s="1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50"/>
        <v>41680.25</v>
      </c>
      <c r="O818" s="4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3">
        <f t="shared" si="48"/>
        <v>3.687953216374269</v>
      </c>
      <c r="G819" t="s">
        <v>20</v>
      </c>
      <c r="H819">
        <v>2489</v>
      </c>
      <c r="I819" s="1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50"/>
        <v>43589.208333333328</v>
      </c>
      <c r="O819" s="4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3">
        <f t="shared" si="48"/>
        <v>10.948571428571428</v>
      </c>
      <c r="G820" t="s">
        <v>20</v>
      </c>
      <c r="H820">
        <v>69</v>
      </c>
      <c r="I820" s="1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50"/>
        <v>43486.25</v>
      </c>
      <c r="O820" s="4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3">
        <f t="shared" si="48"/>
        <v>0.50662921348314605</v>
      </c>
      <c r="G821" t="s">
        <v>14</v>
      </c>
      <c r="H821">
        <v>47</v>
      </c>
      <c r="I821" s="1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50"/>
        <v>41237.25</v>
      </c>
      <c r="O821" s="4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3">
        <f t="shared" si="48"/>
        <v>8.0060000000000002</v>
      </c>
      <c r="G822" t="s">
        <v>20</v>
      </c>
      <c r="H822">
        <v>279</v>
      </c>
      <c r="I822" s="1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50"/>
        <v>43310.208333333328</v>
      </c>
      <c r="O822" s="4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3">
        <f t="shared" si="48"/>
        <v>2.9128571428571428</v>
      </c>
      <c r="G823" t="s">
        <v>20</v>
      </c>
      <c r="H823">
        <v>210</v>
      </c>
      <c r="I823" s="1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50"/>
        <v>42794.25</v>
      </c>
      <c r="O823" s="4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3">
        <f t="shared" si="48"/>
        <v>3.4996666666666667</v>
      </c>
      <c r="G824" t="s">
        <v>20</v>
      </c>
      <c r="H824">
        <v>2100</v>
      </c>
      <c r="I824" s="1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50"/>
        <v>41698.25</v>
      </c>
      <c r="O824" s="4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3">
        <f t="shared" si="48"/>
        <v>3.5707317073170732</v>
      </c>
      <c r="G825" t="s">
        <v>20</v>
      </c>
      <c r="H825">
        <v>252</v>
      </c>
      <c r="I825" s="1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50"/>
        <v>41892.208333333336</v>
      </c>
      <c r="O825" s="4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3">
        <f t="shared" si="48"/>
        <v>1.2648941176470587</v>
      </c>
      <c r="G826" t="s">
        <v>20</v>
      </c>
      <c r="H826">
        <v>1280</v>
      </c>
      <c r="I826" s="1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50"/>
        <v>40348.208333333336</v>
      </c>
      <c r="O826" s="4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3">
        <f t="shared" si="48"/>
        <v>3.875</v>
      </c>
      <c r="G827" t="s">
        <v>20</v>
      </c>
      <c r="H827">
        <v>157</v>
      </c>
      <c r="I827" s="1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50"/>
        <v>42941.208333333328</v>
      </c>
      <c r="O827" s="4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3">
        <f t="shared" si="48"/>
        <v>4.5703571428571426</v>
      </c>
      <c r="G828" t="s">
        <v>20</v>
      </c>
      <c r="H828">
        <v>194</v>
      </c>
      <c r="I828" s="1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50"/>
        <v>40525.25</v>
      </c>
      <c r="O828" s="4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3">
        <f t="shared" si="48"/>
        <v>2.6669565217391304</v>
      </c>
      <c r="G829" t="s">
        <v>20</v>
      </c>
      <c r="H829">
        <v>82</v>
      </c>
      <c r="I829" s="1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50"/>
        <v>40666.208333333336</v>
      </c>
      <c r="O829" s="4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3">
        <f t="shared" si="48"/>
        <v>0.69</v>
      </c>
      <c r="G830" t="s">
        <v>14</v>
      </c>
      <c r="H830">
        <v>70</v>
      </c>
      <c r="I830" s="1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50"/>
        <v>43340.208333333328</v>
      </c>
      <c r="O830" s="4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3">
        <f t="shared" si="48"/>
        <v>0.51343749999999999</v>
      </c>
      <c r="G831" t="s">
        <v>14</v>
      </c>
      <c r="H831">
        <v>154</v>
      </c>
      <c r="I831" s="1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50"/>
        <v>42164.208333333328</v>
      </c>
      <c r="O831" s="4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3">
        <f t="shared" si="48"/>
        <v>1.1710526315789473E-2</v>
      </c>
      <c r="G832" t="s">
        <v>14</v>
      </c>
      <c r="H832">
        <v>22</v>
      </c>
      <c r="I832" s="1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50"/>
        <v>43103.25</v>
      </c>
      <c r="O832" s="4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3">
        <f t="shared" si="48"/>
        <v>1.089773429454171</v>
      </c>
      <c r="G833" t="s">
        <v>20</v>
      </c>
      <c r="H833">
        <v>4233</v>
      </c>
      <c r="I833" s="1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50"/>
        <v>40994.208333333336</v>
      </c>
      <c r="O833" s="4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3">
        <f t="shared" si="48"/>
        <v>3.1517592592592591</v>
      </c>
      <c r="G834" t="s">
        <v>20</v>
      </c>
      <c r="H834">
        <v>1297</v>
      </c>
      <c r="I834" s="1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si="50"/>
        <v>42299.208333333328</v>
      </c>
      <c r="O834" s="4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3">
        <f t="shared" ref="F835:F898" si="52">E835/D835</f>
        <v>1.5769117647058823</v>
      </c>
      <c r="G835" t="s">
        <v>20</v>
      </c>
      <c r="H835">
        <v>165</v>
      </c>
      <c r="I835" s="15">
        <f t="shared" ref="I835:I898" si="53">IFERROR((E835/H835),0)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ref="N835:N898" si="54">DATE(1970,1,1)+L835/86400</f>
        <v>40588.25</v>
      </c>
      <c r="O835" s="4">
        <f t="shared" ref="O835:O898" si="55">DATE(1970,1,1)+M835/86400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3">
        <f t="shared" si="52"/>
        <v>1.5380821917808218</v>
      </c>
      <c r="G836" t="s">
        <v>20</v>
      </c>
      <c r="H836">
        <v>119</v>
      </c>
      <c r="I836" s="1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4"/>
        <v>41448.208333333336</v>
      </c>
      <c r="O836" s="4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3">
        <f t="shared" si="52"/>
        <v>0.89738979118329465</v>
      </c>
      <c r="G837" t="s">
        <v>14</v>
      </c>
      <c r="H837">
        <v>1758</v>
      </c>
      <c r="I837" s="1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4"/>
        <v>42063.25</v>
      </c>
      <c r="O837" s="4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3">
        <f t="shared" si="52"/>
        <v>0.75135802469135804</v>
      </c>
      <c r="G838" t="s">
        <v>14</v>
      </c>
      <c r="H838">
        <v>94</v>
      </c>
      <c r="I838" s="1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4"/>
        <v>40214.25</v>
      </c>
      <c r="O838" s="4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3">
        <f t="shared" si="52"/>
        <v>8.5288135593220336</v>
      </c>
      <c r="G839" t="s">
        <v>20</v>
      </c>
      <c r="H839">
        <v>1797</v>
      </c>
      <c r="I839" s="1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4"/>
        <v>40629.208333333336</v>
      </c>
      <c r="O839" s="4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3">
        <f t="shared" si="52"/>
        <v>1.3890625000000001</v>
      </c>
      <c r="G840" t="s">
        <v>20</v>
      </c>
      <c r="H840">
        <v>261</v>
      </c>
      <c r="I840" s="1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4"/>
        <v>43370.208333333328</v>
      </c>
      <c r="O840" s="4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3">
        <f t="shared" si="52"/>
        <v>1.9018181818181819</v>
      </c>
      <c r="G841" t="s">
        <v>20</v>
      </c>
      <c r="H841">
        <v>157</v>
      </c>
      <c r="I841" s="1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4"/>
        <v>41715.208333333336</v>
      </c>
      <c r="O841" s="4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3">
        <f t="shared" si="52"/>
        <v>1.0024333619948409</v>
      </c>
      <c r="G842" t="s">
        <v>20</v>
      </c>
      <c r="H842">
        <v>3533</v>
      </c>
      <c r="I842" s="1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4"/>
        <v>41836.208333333336</v>
      </c>
      <c r="O842" s="4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3">
        <f t="shared" si="52"/>
        <v>1.4275824175824177</v>
      </c>
      <c r="G843" t="s">
        <v>20</v>
      </c>
      <c r="H843">
        <v>155</v>
      </c>
      <c r="I843" s="1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4"/>
        <v>42419.25</v>
      </c>
      <c r="O843" s="4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3">
        <f t="shared" si="52"/>
        <v>5.6313333333333331</v>
      </c>
      <c r="G844" t="s">
        <v>20</v>
      </c>
      <c r="H844">
        <v>132</v>
      </c>
      <c r="I844" s="1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4"/>
        <v>43266.208333333328</v>
      </c>
      <c r="O844" s="4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3">
        <f t="shared" si="52"/>
        <v>0.30715909090909088</v>
      </c>
      <c r="G845" t="s">
        <v>14</v>
      </c>
      <c r="H845">
        <v>33</v>
      </c>
      <c r="I845" s="1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4"/>
        <v>43338.208333333328</v>
      </c>
      <c r="O845" s="4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3">
        <f t="shared" si="52"/>
        <v>0.99397727272727276</v>
      </c>
      <c r="G846" t="s">
        <v>74</v>
      </c>
      <c r="H846">
        <v>94</v>
      </c>
      <c r="I846" s="1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4"/>
        <v>40930.25</v>
      </c>
      <c r="O846" s="4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3">
        <f t="shared" si="52"/>
        <v>1.9754935622317598</v>
      </c>
      <c r="G847" t="s">
        <v>20</v>
      </c>
      <c r="H847">
        <v>1354</v>
      </c>
      <c r="I847" s="1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4"/>
        <v>43235.208333333328</v>
      </c>
      <c r="O847" s="4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3">
        <f t="shared" si="52"/>
        <v>5.085</v>
      </c>
      <c r="G848" t="s">
        <v>20</v>
      </c>
      <c r="H848">
        <v>48</v>
      </c>
      <c r="I848" s="1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4"/>
        <v>43302.208333333328</v>
      </c>
      <c r="O848" s="4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3">
        <f t="shared" si="52"/>
        <v>2.3774468085106384</v>
      </c>
      <c r="G849" t="s">
        <v>20</v>
      </c>
      <c r="H849">
        <v>110</v>
      </c>
      <c r="I849" s="1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4"/>
        <v>43107.25</v>
      </c>
      <c r="O849" s="4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3">
        <f t="shared" si="52"/>
        <v>3.3846875000000001</v>
      </c>
      <c r="G850" t="s">
        <v>20</v>
      </c>
      <c r="H850">
        <v>172</v>
      </c>
      <c r="I850" s="1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4"/>
        <v>40341.208333333336</v>
      </c>
      <c r="O850" s="4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3">
        <f t="shared" si="52"/>
        <v>1.3308955223880596</v>
      </c>
      <c r="G851" t="s">
        <v>20</v>
      </c>
      <c r="H851">
        <v>307</v>
      </c>
      <c r="I851" s="1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4"/>
        <v>40948.25</v>
      </c>
      <c r="O851" s="4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3">
        <f t="shared" si="52"/>
        <v>0.01</v>
      </c>
      <c r="G852" t="s">
        <v>14</v>
      </c>
      <c r="H852">
        <v>1</v>
      </c>
      <c r="I852" s="1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4"/>
        <v>40866.25</v>
      </c>
      <c r="O852" s="4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3">
        <f t="shared" si="52"/>
        <v>2.0779999999999998</v>
      </c>
      <c r="G853" t="s">
        <v>20</v>
      </c>
      <c r="H853">
        <v>160</v>
      </c>
      <c r="I853" s="1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4"/>
        <v>41031.208333333336</v>
      </c>
      <c r="O853" s="4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3">
        <f t="shared" si="52"/>
        <v>0.51122448979591839</v>
      </c>
      <c r="G854" t="s">
        <v>14</v>
      </c>
      <c r="H854">
        <v>31</v>
      </c>
      <c r="I854" s="1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4"/>
        <v>40740.208333333336</v>
      </c>
      <c r="O854" s="4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3">
        <f t="shared" si="52"/>
        <v>6.5205847953216374</v>
      </c>
      <c r="G855" t="s">
        <v>20</v>
      </c>
      <c r="H855">
        <v>1467</v>
      </c>
      <c r="I855" s="1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4"/>
        <v>40714.208333333336</v>
      </c>
      <c r="O855" s="4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3">
        <f t="shared" si="52"/>
        <v>1.1363099415204678</v>
      </c>
      <c r="G856" t="s">
        <v>20</v>
      </c>
      <c r="H856">
        <v>2662</v>
      </c>
      <c r="I856" s="1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4"/>
        <v>43787.25</v>
      </c>
      <c r="O856" s="4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3">
        <f t="shared" si="52"/>
        <v>1.0237606837606839</v>
      </c>
      <c r="G857" t="s">
        <v>20</v>
      </c>
      <c r="H857">
        <v>452</v>
      </c>
      <c r="I857" s="1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4"/>
        <v>40712.208333333336</v>
      </c>
      <c r="O857" s="4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3">
        <f t="shared" si="52"/>
        <v>3.5658333333333334</v>
      </c>
      <c r="G858" t="s">
        <v>20</v>
      </c>
      <c r="H858">
        <v>158</v>
      </c>
      <c r="I858" s="1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4"/>
        <v>41023.208333333336</v>
      </c>
      <c r="O858" s="4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3">
        <f t="shared" si="52"/>
        <v>1.3986792452830188</v>
      </c>
      <c r="G859" t="s">
        <v>20</v>
      </c>
      <c r="H859">
        <v>225</v>
      </c>
      <c r="I859" s="1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4"/>
        <v>40944.25</v>
      </c>
      <c r="O859" s="4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3">
        <f t="shared" si="52"/>
        <v>0.69450000000000001</v>
      </c>
      <c r="G860" t="s">
        <v>14</v>
      </c>
      <c r="H860">
        <v>35</v>
      </c>
      <c r="I860" s="1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4"/>
        <v>43211.208333333328</v>
      </c>
      <c r="O860" s="4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3">
        <f t="shared" si="52"/>
        <v>0.35534246575342465</v>
      </c>
      <c r="G861" t="s">
        <v>14</v>
      </c>
      <c r="H861">
        <v>63</v>
      </c>
      <c r="I861" s="1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4"/>
        <v>41334.25</v>
      </c>
      <c r="O861" s="4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3">
        <f t="shared" si="52"/>
        <v>2.5165000000000002</v>
      </c>
      <c r="G862" t="s">
        <v>20</v>
      </c>
      <c r="H862">
        <v>65</v>
      </c>
      <c r="I862" s="1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4"/>
        <v>43515.25</v>
      </c>
      <c r="O862" s="4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3">
        <f t="shared" si="52"/>
        <v>1.0587500000000001</v>
      </c>
      <c r="G863" t="s">
        <v>20</v>
      </c>
      <c r="H863">
        <v>163</v>
      </c>
      <c r="I863" s="1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4"/>
        <v>40258.208333333336</v>
      </c>
      <c r="O863" s="4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3">
        <f t="shared" si="52"/>
        <v>1.8742857142857143</v>
      </c>
      <c r="G864" t="s">
        <v>20</v>
      </c>
      <c r="H864">
        <v>85</v>
      </c>
      <c r="I864" s="1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4"/>
        <v>40756.208333333336</v>
      </c>
      <c r="O864" s="4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3">
        <f t="shared" si="52"/>
        <v>3.8678571428571429</v>
      </c>
      <c r="G865" t="s">
        <v>20</v>
      </c>
      <c r="H865">
        <v>217</v>
      </c>
      <c r="I865" s="1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4"/>
        <v>42172.208333333328</v>
      </c>
      <c r="O865" s="4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3">
        <f t="shared" si="52"/>
        <v>3.4707142857142856</v>
      </c>
      <c r="G866" t="s">
        <v>20</v>
      </c>
      <c r="H866">
        <v>150</v>
      </c>
      <c r="I866" s="1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4"/>
        <v>42601.208333333328</v>
      </c>
      <c r="O866" s="4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3">
        <f t="shared" si="52"/>
        <v>1.8582098765432098</v>
      </c>
      <c r="G867" t="s">
        <v>20</v>
      </c>
      <c r="H867">
        <v>3272</v>
      </c>
      <c r="I867" s="1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4"/>
        <v>41897.208333333336</v>
      </c>
      <c r="O867" s="4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3">
        <f t="shared" si="52"/>
        <v>0.43241247264770238</v>
      </c>
      <c r="G868" t="s">
        <v>74</v>
      </c>
      <c r="H868">
        <v>898</v>
      </c>
      <c r="I868" s="1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4"/>
        <v>40671.208333333336</v>
      </c>
      <c r="O868" s="4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3">
        <f t="shared" si="52"/>
        <v>1.6243749999999999</v>
      </c>
      <c r="G869" t="s">
        <v>20</v>
      </c>
      <c r="H869">
        <v>300</v>
      </c>
      <c r="I869" s="1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4"/>
        <v>43382.208333333328</v>
      </c>
      <c r="O869" s="4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3">
        <f t="shared" si="52"/>
        <v>1.8484285714285715</v>
      </c>
      <c r="G870" t="s">
        <v>20</v>
      </c>
      <c r="H870">
        <v>126</v>
      </c>
      <c r="I870" s="1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4"/>
        <v>41559.208333333336</v>
      </c>
      <c r="O870" s="4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3">
        <f t="shared" si="52"/>
        <v>0.23703520691785052</v>
      </c>
      <c r="G871" t="s">
        <v>14</v>
      </c>
      <c r="H871">
        <v>526</v>
      </c>
      <c r="I871" s="1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4"/>
        <v>40350.208333333336</v>
      </c>
      <c r="O871" s="4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3">
        <f t="shared" si="52"/>
        <v>0.89870129870129867</v>
      </c>
      <c r="G872" t="s">
        <v>14</v>
      </c>
      <c r="H872">
        <v>121</v>
      </c>
      <c r="I872" s="1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4"/>
        <v>42240.208333333328</v>
      </c>
      <c r="O872" s="4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3">
        <f t="shared" si="52"/>
        <v>2.7260419580419581</v>
      </c>
      <c r="G873" t="s">
        <v>20</v>
      </c>
      <c r="H873">
        <v>2320</v>
      </c>
      <c r="I873" s="1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4"/>
        <v>43040.208333333328</v>
      </c>
      <c r="O873" s="4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3">
        <f t="shared" si="52"/>
        <v>1.7004255319148935</v>
      </c>
      <c r="G874" t="s">
        <v>20</v>
      </c>
      <c r="H874">
        <v>81</v>
      </c>
      <c r="I874" s="1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4"/>
        <v>43346.208333333328</v>
      </c>
      <c r="O874" s="4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3">
        <f t="shared" si="52"/>
        <v>1.8828503562945369</v>
      </c>
      <c r="G875" t="s">
        <v>20</v>
      </c>
      <c r="H875">
        <v>1887</v>
      </c>
      <c r="I875" s="1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4"/>
        <v>41647.25</v>
      </c>
      <c r="O875" s="4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3">
        <f t="shared" si="52"/>
        <v>3.4693532338308457</v>
      </c>
      <c r="G876" t="s">
        <v>20</v>
      </c>
      <c r="H876">
        <v>4358</v>
      </c>
      <c r="I876" s="1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4"/>
        <v>40291.208333333336</v>
      </c>
      <c r="O876" s="4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3">
        <f t="shared" si="52"/>
        <v>0.6917721518987342</v>
      </c>
      <c r="G877" t="s">
        <v>14</v>
      </c>
      <c r="H877">
        <v>67</v>
      </c>
      <c r="I877" s="1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4"/>
        <v>40556.25</v>
      </c>
      <c r="O877" s="4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3">
        <f t="shared" si="52"/>
        <v>0.25433734939759034</v>
      </c>
      <c r="G878" t="s">
        <v>14</v>
      </c>
      <c r="H878">
        <v>57</v>
      </c>
      <c r="I878" s="1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4"/>
        <v>43624.208333333328</v>
      </c>
      <c r="O878" s="4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3">
        <f t="shared" si="52"/>
        <v>0.77400977995110021</v>
      </c>
      <c r="G879" t="s">
        <v>14</v>
      </c>
      <c r="H879">
        <v>1229</v>
      </c>
      <c r="I879" s="1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4"/>
        <v>42577.208333333328</v>
      </c>
      <c r="O879" s="4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3">
        <f t="shared" si="52"/>
        <v>0.37481481481481482</v>
      </c>
      <c r="G880" t="s">
        <v>14</v>
      </c>
      <c r="H880">
        <v>12</v>
      </c>
      <c r="I880" s="1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4"/>
        <v>43845.25</v>
      </c>
      <c r="O880" s="4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3">
        <f t="shared" si="52"/>
        <v>5.4379999999999997</v>
      </c>
      <c r="G881" t="s">
        <v>20</v>
      </c>
      <c r="H881">
        <v>53</v>
      </c>
      <c r="I881" s="1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4"/>
        <v>42788.25</v>
      </c>
      <c r="O881" s="4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3">
        <f t="shared" si="52"/>
        <v>2.2852189349112426</v>
      </c>
      <c r="G882" t="s">
        <v>20</v>
      </c>
      <c r="H882">
        <v>2414</v>
      </c>
      <c r="I882" s="1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4"/>
        <v>43667.208333333328</v>
      </c>
      <c r="O882" s="4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3">
        <f t="shared" si="52"/>
        <v>0.38948339483394834</v>
      </c>
      <c r="G883" t="s">
        <v>14</v>
      </c>
      <c r="H883">
        <v>452</v>
      </c>
      <c r="I883" s="1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4"/>
        <v>42194.208333333328</v>
      </c>
      <c r="O883" s="4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3">
        <f t="shared" si="52"/>
        <v>3.7</v>
      </c>
      <c r="G884" t="s">
        <v>20</v>
      </c>
      <c r="H884">
        <v>80</v>
      </c>
      <c r="I884" s="1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4"/>
        <v>42025.25</v>
      </c>
      <c r="O884" s="4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3">
        <f t="shared" si="52"/>
        <v>2.3791176470588233</v>
      </c>
      <c r="G885" t="s">
        <v>20</v>
      </c>
      <c r="H885">
        <v>193</v>
      </c>
      <c r="I885" s="1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4"/>
        <v>40323.208333333336</v>
      </c>
      <c r="O885" s="4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3">
        <f t="shared" si="52"/>
        <v>0.64036299765807958</v>
      </c>
      <c r="G886" t="s">
        <v>14</v>
      </c>
      <c r="H886">
        <v>1886</v>
      </c>
      <c r="I886" s="1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4"/>
        <v>41763.208333333336</v>
      </c>
      <c r="O886" s="4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3">
        <f t="shared" si="52"/>
        <v>1.1827777777777777</v>
      </c>
      <c r="G887" t="s">
        <v>20</v>
      </c>
      <c r="H887">
        <v>52</v>
      </c>
      <c r="I887" s="1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4"/>
        <v>40335.208333333336</v>
      </c>
      <c r="O887" s="4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3">
        <f t="shared" si="52"/>
        <v>0.84824037184594958</v>
      </c>
      <c r="G888" t="s">
        <v>14</v>
      </c>
      <c r="H888">
        <v>1825</v>
      </c>
      <c r="I888" s="1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4"/>
        <v>40416.208333333336</v>
      </c>
      <c r="O888" s="4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3">
        <f t="shared" si="52"/>
        <v>0.29346153846153844</v>
      </c>
      <c r="G889" t="s">
        <v>14</v>
      </c>
      <c r="H889">
        <v>31</v>
      </c>
      <c r="I889" s="1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4"/>
        <v>42202.208333333328</v>
      </c>
      <c r="O889" s="4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3">
        <f t="shared" si="52"/>
        <v>2.0989655172413793</v>
      </c>
      <c r="G890" t="s">
        <v>20</v>
      </c>
      <c r="H890">
        <v>290</v>
      </c>
      <c r="I890" s="1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4"/>
        <v>42836.208333333328</v>
      </c>
      <c r="O890" s="4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3">
        <f t="shared" si="52"/>
        <v>1.697857142857143</v>
      </c>
      <c r="G891" t="s">
        <v>20</v>
      </c>
      <c r="H891">
        <v>122</v>
      </c>
      <c r="I891" s="1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4"/>
        <v>41710.208333333336</v>
      </c>
      <c r="O891" s="4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3">
        <f t="shared" si="52"/>
        <v>1.1595907738095239</v>
      </c>
      <c r="G892" t="s">
        <v>20</v>
      </c>
      <c r="H892">
        <v>1470</v>
      </c>
      <c r="I892" s="1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4"/>
        <v>43640.208333333328</v>
      </c>
      <c r="O892" s="4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3">
        <f t="shared" si="52"/>
        <v>2.5859999999999999</v>
      </c>
      <c r="G893" t="s">
        <v>20</v>
      </c>
      <c r="H893">
        <v>165</v>
      </c>
      <c r="I893" s="1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4"/>
        <v>40880.25</v>
      </c>
      <c r="O893" s="4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3">
        <f t="shared" si="52"/>
        <v>2.3058333333333332</v>
      </c>
      <c r="G894" t="s">
        <v>20</v>
      </c>
      <c r="H894">
        <v>182</v>
      </c>
      <c r="I894" s="1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4"/>
        <v>40319.208333333336</v>
      </c>
      <c r="O894" s="4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3">
        <f t="shared" si="52"/>
        <v>1.2821428571428573</v>
      </c>
      <c r="G895" t="s">
        <v>20</v>
      </c>
      <c r="H895">
        <v>199</v>
      </c>
      <c r="I895" s="1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4"/>
        <v>42170.208333333328</v>
      </c>
      <c r="O895" s="4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3">
        <f t="shared" si="52"/>
        <v>1.8870588235294117</v>
      </c>
      <c r="G896" t="s">
        <v>20</v>
      </c>
      <c r="H896">
        <v>56</v>
      </c>
      <c r="I896" s="1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4"/>
        <v>41466.208333333336</v>
      </c>
      <c r="O896" s="4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3">
        <f t="shared" si="52"/>
        <v>6.9511889862327911E-2</v>
      </c>
      <c r="G897" t="s">
        <v>14</v>
      </c>
      <c r="H897">
        <v>107</v>
      </c>
      <c r="I897" s="1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4"/>
        <v>43134.25</v>
      </c>
      <c r="O897" s="4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3">
        <f t="shared" si="52"/>
        <v>7.7443434343434348</v>
      </c>
      <c r="G898" t="s">
        <v>20</v>
      </c>
      <c r="H898">
        <v>1460</v>
      </c>
      <c r="I898" s="1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si="54"/>
        <v>40738.208333333336</v>
      </c>
      <c r="O898" s="4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3">
        <f t="shared" ref="F899:F962" si="56">E899/D899</f>
        <v>0.27693181818181817</v>
      </c>
      <c r="G899" t="s">
        <v>14</v>
      </c>
      <c r="H899">
        <v>27</v>
      </c>
      <c r="I899" s="15">
        <f t="shared" ref="I899:I962" si="57">IFERROR((E899/H899),0)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ref="N899:N962" si="58">DATE(1970,1,1)+L899/86400</f>
        <v>43583.208333333328</v>
      </c>
      <c r="O899" s="4">
        <f t="shared" ref="O899:O962" si="59">DATE(1970,1,1)+M899/86400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3">
        <f t="shared" si="56"/>
        <v>0.52479620323841425</v>
      </c>
      <c r="G900" t="s">
        <v>14</v>
      </c>
      <c r="H900">
        <v>1221</v>
      </c>
      <c r="I900" s="1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8"/>
        <v>43815.25</v>
      </c>
      <c r="O900" s="4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3">
        <f t="shared" si="56"/>
        <v>4.0709677419354842</v>
      </c>
      <c r="G901" t="s">
        <v>20</v>
      </c>
      <c r="H901">
        <v>123</v>
      </c>
      <c r="I901" s="1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8"/>
        <v>41554.208333333336</v>
      </c>
      <c r="O901" s="4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3">
        <f t="shared" si="56"/>
        <v>0.02</v>
      </c>
      <c r="G902" t="s">
        <v>14</v>
      </c>
      <c r="H902">
        <v>1</v>
      </c>
      <c r="I902" s="1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8"/>
        <v>41901.208333333336</v>
      </c>
      <c r="O902" s="4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3">
        <f t="shared" si="56"/>
        <v>1.5617857142857143</v>
      </c>
      <c r="G903" t="s">
        <v>20</v>
      </c>
      <c r="H903">
        <v>159</v>
      </c>
      <c r="I903" s="1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8"/>
        <v>43298.208333333328</v>
      </c>
      <c r="O903" s="4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3">
        <f t="shared" si="56"/>
        <v>2.5242857142857145</v>
      </c>
      <c r="G904" t="s">
        <v>20</v>
      </c>
      <c r="H904">
        <v>110</v>
      </c>
      <c r="I904" s="1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8"/>
        <v>42399.25</v>
      </c>
      <c r="O904" s="4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3">
        <f t="shared" si="56"/>
        <v>1.729268292682927E-2</v>
      </c>
      <c r="G905" t="s">
        <v>47</v>
      </c>
      <c r="H905">
        <v>14</v>
      </c>
      <c r="I905" s="1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8"/>
        <v>41034.208333333336</v>
      </c>
      <c r="O905" s="4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3">
        <f t="shared" si="56"/>
        <v>0.12230769230769231</v>
      </c>
      <c r="G906" t="s">
        <v>14</v>
      </c>
      <c r="H906">
        <v>16</v>
      </c>
      <c r="I906" s="1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8"/>
        <v>41186.208333333336</v>
      </c>
      <c r="O906" s="4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3">
        <f t="shared" si="56"/>
        <v>1.6398734177215191</v>
      </c>
      <c r="G907" t="s">
        <v>20</v>
      </c>
      <c r="H907">
        <v>236</v>
      </c>
      <c r="I907" s="1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8"/>
        <v>41536.208333333336</v>
      </c>
      <c r="O907" s="4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3">
        <f t="shared" si="56"/>
        <v>1.6298181818181818</v>
      </c>
      <c r="G908" t="s">
        <v>20</v>
      </c>
      <c r="H908">
        <v>191</v>
      </c>
      <c r="I908" s="1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8"/>
        <v>42868.208333333328</v>
      </c>
      <c r="O908" s="4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3">
        <f t="shared" si="56"/>
        <v>0.20252747252747252</v>
      </c>
      <c r="G909" t="s">
        <v>14</v>
      </c>
      <c r="H909">
        <v>41</v>
      </c>
      <c r="I909" s="1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8"/>
        <v>40660.208333333336</v>
      </c>
      <c r="O909" s="4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3">
        <f t="shared" si="56"/>
        <v>3.1924083769633507</v>
      </c>
      <c r="G910" t="s">
        <v>20</v>
      </c>
      <c r="H910">
        <v>3934</v>
      </c>
      <c r="I910" s="1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8"/>
        <v>41031.208333333336</v>
      </c>
      <c r="O910" s="4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3">
        <f t="shared" si="56"/>
        <v>4.7894444444444444</v>
      </c>
      <c r="G911" t="s">
        <v>20</v>
      </c>
      <c r="H911">
        <v>80</v>
      </c>
      <c r="I911" s="1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8"/>
        <v>43255.208333333328</v>
      </c>
      <c r="O911" s="4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3">
        <f t="shared" si="56"/>
        <v>0.19556634304207121</v>
      </c>
      <c r="G912" t="s">
        <v>74</v>
      </c>
      <c r="H912">
        <v>296</v>
      </c>
      <c r="I912" s="1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8"/>
        <v>42026.25</v>
      </c>
      <c r="O912" s="4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3">
        <f t="shared" si="56"/>
        <v>1.9894827586206896</v>
      </c>
      <c r="G913" t="s">
        <v>20</v>
      </c>
      <c r="H913">
        <v>462</v>
      </c>
      <c r="I913" s="1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8"/>
        <v>43717.208333333328</v>
      </c>
      <c r="O913" s="4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3">
        <f t="shared" si="56"/>
        <v>7.95</v>
      </c>
      <c r="G914" t="s">
        <v>20</v>
      </c>
      <c r="H914">
        <v>179</v>
      </c>
      <c r="I914" s="1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8"/>
        <v>41157.208333333336</v>
      </c>
      <c r="O914" s="4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3">
        <f t="shared" si="56"/>
        <v>0.50621082621082625</v>
      </c>
      <c r="G915" t="s">
        <v>14</v>
      </c>
      <c r="H915">
        <v>523</v>
      </c>
      <c r="I915" s="1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8"/>
        <v>43597.208333333328</v>
      </c>
      <c r="O915" s="4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3">
        <f t="shared" si="56"/>
        <v>0.57437499999999997</v>
      </c>
      <c r="G916" t="s">
        <v>14</v>
      </c>
      <c r="H916">
        <v>141</v>
      </c>
      <c r="I916" s="1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8"/>
        <v>41490.208333333336</v>
      </c>
      <c r="O916" s="4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3">
        <f t="shared" si="56"/>
        <v>1.5562827640984909</v>
      </c>
      <c r="G917" t="s">
        <v>20</v>
      </c>
      <c r="H917">
        <v>1866</v>
      </c>
      <c r="I917" s="1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8"/>
        <v>42976.208333333328</v>
      </c>
      <c r="O917" s="4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3">
        <f t="shared" si="56"/>
        <v>0.36297297297297298</v>
      </c>
      <c r="G918" t="s">
        <v>14</v>
      </c>
      <c r="H918">
        <v>52</v>
      </c>
      <c r="I918" s="1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8"/>
        <v>41991.25</v>
      </c>
      <c r="O918" s="4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3">
        <f t="shared" si="56"/>
        <v>0.58250000000000002</v>
      </c>
      <c r="G919" t="s">
        <v>47</v>
      </c>
      <c r="H919">
        <v>27</v>
      </c>
      <c r="I919" s="1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8"/>
        <v>40722.208333333336</v>
      </c>
      <c r="O919" s="4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3">
        <f t="shared" si="56"/>
        <v>2.3739473684210526</v>
      </c>
      <c r="G920" t="s">
        <v>20</v>
      </c>
      <c r="H920">
        <v>156</v>
      </c>
      <c r="I920" s="1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8"/>
        <v>41117.208333333336</v>
      </c>
      <c r="O920" s="4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3">
        <f t="shared" si="56"/>
        <v>0.58750000000000002</v>
      </c>
      <c r="G921" t="s">
        <v>14</v>
      </c>
      <c r="H921">
        <v>225</v>
      </c>
      <c r="I921" s="1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8"/>
        <v>43022.208333333328</v>
      </c>
      <c r="O921" s="4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3">
        <f t="shared" si="56"/>
        <v>1.8256603773584905</v>
      </c>
      <c r="G922" t="s">
        <v>20</v>
      </c>
      <c r="H922">
        <v>255</v>
      </c>
      <c r="I922" s="1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8"/>
        <v>43503.25</v>
      </c>
      <c r="O922" s="4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3">
        <f t="shared" si="56"/>
        <v>7.5436408977556111E-3</v>
      </c>
      <c r="G923" t="s">
        <v>14</v>
      </c>
      <c r="H923">
        <v>38</v>
      </c>
      <c r="I923" s="1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8"/>
        <v>40951.25</v>
      </c>
      <c r="O923" s="4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3">
        <f t="shared" si="56"/>
        <v>1.7595330739299611</v>
      </c>
      <c r="G924" t="s">
        <v>20</v>
      </c>
      <c r="H924">
        <v>2261</v>
      </c>
      <c r="I924" s="1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8"/>
        <v>43443.25</v>
      </c>
      <c r="O924" s="4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3">
        <f t="shared" si="56"/>
        <v>2.3788235294117648</v>
      </c>
      <c r="G925" t="s">
        <v>20</v>
      </c>
      <c r="H925">
        <v>40</v>
      </c>
      <c r="I925" s="1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8"/>
        <v>40373.208333333336</v>
      </c>
      <c r="O925" s="4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3">
        <f t="shared" si="56"/>
        <v>4.8805076142131982</v>
      </c>
      <c r="G926" t="s">
        <v>20</v>
      </c>
      <c r="H926">
        <v>2289</v>
      </c>
      <c r="I926" s="1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8"/>
        <v>43769.208333333328</v>
      </c>
      <c r="O926" s="4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3">
        <f t="shared" si="56"/>
        <v>2.2406666666666668</v>
      </c>
      <c r="G927" t="s">
        <v>20</v>
      </c>
      <c r="H927">
        <v>65</v>
      </c>
      <c r="I927" s="1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8"/>
        <v>43000.208333333328</v>
      </c>
      <c r="O927" s="4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3">
        <f t="shared" si="56"/>
        <v>0.18126436781609195</v>
      </c>
      <c r="G928" t="s">
        <v>14</v>
      </c>
      <c r="H928">
        <v>15</v>
      </c>
      <c r="I928" s="1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8"/>
        <v>42502.208333333328</v>
      </c>
      <c r="O928" s="4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3">
        <f t="shared" si="56"/>
        <v>0.45847222222222223</v>
      </c>
      <c r="G929" t="s">
        <v>14</v>
      </c>
      <c r="H929">
        <v>37</v>
      </c>
      <c r="I929" s="1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8"/>
        <v>41102.208333333336</v>
      </c>
      <c r="O929" s="4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3">
        <f t="shared" si="56"/>
        <v>1.1731541218637993</v>
      </c>
      <c r="G930" t="s">
        <v>20</v>
      </c>
      <c r="H930">
        <v>3777</v>
      </c>
      <c r="I930" s="1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8"/>
        <v>41637.25</v>
      </c>
      <c r="O930" s="4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3">
        <f t="shared" si="56"/>
        <v>2.173090909090909</v>
      </c>
      <c r="G931" t="s">
        <v>20</v>
      </c>
      <c r="H931">
        <v>184</v>
      </c>
      <c r="I931" s="1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8"/>
        <v>42858.208333333328</v>
      </c>
      <c r="O931" s="4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3">
        <f t="shared" si="56"/>
        <v>1.1228571428571428</v>
      </c>
      <c r="G932" t="s">
        <v>20</v>
      </c>
      <c r="H932">
        <v>85</v>
      </c>
      <c r="I932" s="1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8"/>
        <v>42060.25</v>
      </c>
      <c r="O932" s="4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3">
        <f t="shared" si="56"/>
        <v>0.72518987341772156</v>
      </c>
      <c r="G933" t="s">
        <v>14</v>
      </c>
      <c r="H933">
        <v>112</v>
      </c>
      <c r="I933" s="1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8"/>
        <v>41818.208333333336</v>
      </c>
      <c r="O933" s="4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3">
        <f t="shared" si="56"/>
        <v>2.1230434782608696</v>
      </c>
      <c r="G934" t="s">
        <v>20</v>
      </c>
      <c r="H934">
        <v>144</v>
      </c>
      <c r="I934" s="1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8"/>
        <v>41709.208333333336</v>
      </c>
      <c r="O934" s="4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3">
        <f t="shared" si="56"/>
        <v>2.3974657534246577</v>
      </c>
      <c r="G935" t="s">
        <v>20</v>
      </c>
      <c r="H935">
        <v>1902</v>
      </c>
      <c r="I935" s="1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8"/>
        <v>41372.208333333336</v>
      </c>
      <c r="O935" s="4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3">
        <f t="shared" si="56"/>
        <v>1.8193548387096774</v>
      </c>
      <c r="G936" t="s">
        <v>20</v>
      </c>
      <c r="H936">
        <v>105</v>
      </c>
      <c r="I936" s="1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8"/>
        <v>42422.25</v>
      </c>
      <c r="O936" s="4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3">
        <f t="shared" si="56"/>
        <v>1.6413114754098361</v>
      </c>
      <c r="G937" t="s">
        <v>20</v>
      </c>
      <c r="H937">
        <v>132</v>
      </c>
      <c r="I937" s="1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8"/>
        <v>42209.208333333328</v>
      </c>
      <c r="O937" s="4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3">
        <f t="shared" si="56"/>
        <v>1.6375968992248063E-2</v>
      </c>
      <c r="G938" t="s">
        <v>14</v>
      </c>
      <c r="H938">
        <v>21</v>
      </c>
      <c r="I938" s="1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8"/>
        <v>43668.208333333328</v>
      </c>
      <c r="O938" s="4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3">
        <f t="shared" si="56"/>
        <v>0.49643859649122807</v>
      </c>
      <c r="G939" t="s">
        <v>74</v>
      </c>
      <c r="H939">
        <v>976</v>
      </c>
      <c r="I939" s="1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8"/>
        <v>42334.25</v>
      </c>
      <c r="O939" s="4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3">
        <f t="shared" si="56"/>
        <v>1.0970652173913042</v>
      </c>
      <c r="G940" t="s">
        <v>20</v>
      </c>
      <c r="H940">
        <v>96</v>
      </c>
      <c r="I940" s="1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8"/>
        <v>43263.208333333328</v>
      </c>
      <c r="O940" s="4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3">
        <f t="shared" si="56"/>
        <v>0.49217948717948717</v>
      </c>
      <c r="G941" t="s">
        <v>14</v>
      </c>
      <c r="H941">
        <v>67</v>
      </c>
      <c r="I941" s="1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8"/>
        <v>40670.208333333336</v>
      </c>
      <c r="O941" s="4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3">
        <f t="shared" si="56"/>
        <v>0.62232323232323228</v>
      </c>
      <c r="G942" t="s">
        <v>47</v>
      </c>
      <c r="H942">
        <v>66</v>
      </c>
      <c r="I942" s="1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8"/>
        <v>41244.25</v>
      </c>
      <c r="O942" s="4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3">
        <f t="shared" si="56"/>
        <v>0.1305813953488372</v>
      </c>
      <c r="G943" t="s">
        <v>14</v>
      </c>
      <c r="H943">
        <v>78</v>
      </c>
      <c r="I943" s="1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8"/>
        <v>40552.25</v>
      </c>
      <c r="O943" s="4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3">
        <f t="shared" si="56"/>
        <v>0.64635416666666667</v>
      </c>
      <c r="G944" t="s">
        <v>14</v>
      </c>
      <c r="H944">
        <v>67</v>
      </c>
      <c r="I944" s="1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8"/>
        <v>40568.25</v>
      </c>
      <c r="O944" s="4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3">
        <f t="shared" si="56"/>
        <v>1.5958666666666668</v>
      </c>
      <c r="G945" t="s">
        <v>20</v>
      </c>
      <c r="H945">
        <v>114</v>
      </c>
      <c r="I945" s="1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8"/>
        <v>41906.208333333336</v>
      </c>
      <c r="O945" s="4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3">
        <f t="shared" si="56"/>
        <v>0.81420000000000003</v>
      </c>
      <c r="G946" t="s">
        <v>14</v>
      </c>
      <c r="H946">
        <v>263</v>
      </c>
      <c r="I946" s="1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8"/>
        <v>42776.25</v>
      </c>
      <c r="O946" s="4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3">
        <f t="shared" si="56"/>
        <v>0.32444767441860467</v>
      </c>
      <c r="G947" t="s">
        <v>14</v>
      </c>
      <c r="H947">
        <v>1691</v>
      </c>
      <c r="I947" s="1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8"/>
        <v>41004.208333333336</v>
      </c>
      <c r="O947" s="4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3">
        <f t="shared" si="56"/>
        <v>9.9141184124918666E-2</v>
      </c>
      <c r="G948" t="s">
        <v>14</v>
      </c>
      <c r="H948">
        <v>181</v>
      </c>
      <c r="I948" s="1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8"/>
        <v>40710.208333333336</v>
      </c>
      <c r="O948" s="4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3">
        <f t="shared" si="56"/>
        <v>0.26694444444444443</v>
      </c>
      <c r="G949" t="s">
        <v>14</v>
      </c>
      <c r="H949">
        <v>13</v>
      </c>
      <c r="I949" s="1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8"/>
        <v>41908.208333333336</v>
      </c>
      <c r="O949" s="4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3">
        <f t="shared" si="56"/>
        <v>0.62957446808510642</v>
      </c>
      <c r="G950" t="s">
        <v>74</v>
      </c>
      <c r="H950">
        <v>160</v>
      </c>
      <c r="I950" s="1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8"/>
        <v>41985.25</v>
      </c>
      <c r="O950" s="4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3">
        <f t="shared" si="56"/>
        <v>1.6135593220338984</v>
      </c>
      <c r="G951" t="s">
        <v>20</v>
      </c>
      <c r="H951">
        <v>203</v>
      </c>
      <c r="I951" s="1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8"/>
        <v>42112.208333333328</v>
      </c>
      <c r="O951" s="4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3">
        <f t="shared" si="56"/>
        <v>0.05</v>
      </c>
      <c r="G952" t="s">
        <v>14</v>
      </c>
      <c r="H952">
        <v>1</v>
      </c>
      <c r="I952" s="1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8"/>
        <v>43571.208333333328</v>
      </c>
      <c r="O952" s="4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3">
        <f t="shared" si="56"/>
        <v>10.969379310344827</v>
      </c>
      <c r="G953" t="s">
        <v>20</v>
      </c>
      <c r="H953">
        <v>1559</v>
      </c>
      <c r="I953" s="1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8"/>
        <v>42730.25</v>
      </c>
      <c r="O953" s="4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3">
        <f t="shared" si="56"/>
        <v>0.70094158075601376</v>
      </c>
      <c r="G954" t="s">
        <v>74</v>
      </c>
      <c r="H954">
        <v>2266</v>
      </c>
      <c r="I954" s="1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8"/>
        <v>42591.208333333328</v>
      </c>
      <c r="O954" s="4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3">
        <f t="shared" si="56"/>
        <v>0.6</v>
      </c>
      <c r="G955" t="s">
        <v>14</v>
      </c>
      <c r="H955">
        <v>21</v>
      </c>
      <c r="I955" s="1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8"/>
        <v>42358.25</v>
      </c>
      <c r="O955" s="4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3">
        <f t="shared" si="56"/>
        <v>3.6709859154929578</v>
      </c>
      <c r="G956" t="s">
        <v>20</v>
      </c>
      <c r="H956">
        <v>1548</v>
      </c>
      <c r="I956" s="1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8"/>
        <v>41174.208333333336</v>
      </c>
      <c r="O956" s="4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3">
        <f t="shared" si="56"/>
        <v>11.09</v>
      </c>
      <c r="G957" t="s">
        <v>20</v>
      </c>
      <c r="H957">
        <v>80</v>
      </c>
      <c r="I957" s="1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8"/>
        <v>41238.25</v>
      </c>
      <c r="O957" s="4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3">
        <f t="shared" si="56"/>
        <v>0.19028784648187633</v>
      </c>
      <c r="G958" t="s">
        <v>14</v>
      </c>
      <c r="H958">
        <v>830</v>
      </c>
      <c r="I958" s="1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8"/>
        <v>42360.25</v>
      </c>
      <c r="O958" s="4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3">
        <f t="shared" si="56"/>
        <v>1.2687755102040816</v>
      </c>
      <c r="G959" t="s">
        <v>20</v>
      </c>
      <c r="H959">
        <v>131</v>
      </c>
      <c r="I959" s="1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8"/>
        <v>40955.25</v>
      </c>
      <c r="O959" s="4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3">
        <f t="shared" si="56"/>
        <v>7.3463636363636367</v>
      </c>
      <c r="G960" t="s">
        <v>20</v>
      </c>
      <c r="H960">
        <v>112</v>
      </c>
      <c r="I960" s="1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8"/>
        <v>40350.208333333336</v>
      </c>
      <c r="O960" s="4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3">
        <f t="shared" si="56"/>
        <v>4.5731034482758622E-2</v>
      </c>
      <c r="G961" t="s">
        <v>14</v>
      </c>
      <c r="H961">
        <v>130</v>
      </c>
      <c r="I961" s="1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8"/>
        <v>40357.208333333336</v>
      </c>
      <c r="O961" s="4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3">
        <f t="shared" si="56"/>
        <v>0.85054545454545449</v>
      </c>
      <c r="G962" t="s">
        <v>14</v>
      </c>
      <c r="H962">
        <v>55</v>
      </c>
      <c r="I962" s="1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si="58"/>
        <v>42408.25</v>
      </c>
      <c r="O962" s="4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3">
        <f t="shared" ref="F963:F1001" si="60">E963/D963</f>
        <v>1.1929824561403508</v>
      </c>
      <c r="G963" t="s">
        <v>20</v>
      </c>
      <c r="H963">
        <v>155</v>
      </c>
      <c r="I963" s="15">
        <f t="shared" ref="I963:I1001" si="61">IFERROR((E963/H963),0)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ref="N963:N1001" si="62">DATE(1970,1,1)+L963/86400</f>
        <v>40591.25</v>
      </c>
      <c r="O963" s="4">
        <f t="shared" ref="O963:O1001" si="63">DATE(1970,1,1)+M963/86400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3">
        <f t="shared" si="60"/>
        <v>2.9602777777777778</v>
      </c>
      <c r="G964" t="s">
        <v>20</v>
      </c>
      <c r="H964">
        <v>266</v>
      </c>
      <c r="I964" s="1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2"/>
        <v>41592.25</v>
      </c>
      <c r="O964" s="4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3">
        <f t="shared" si="60"/>
        <v>0.84694915254237291</v>
      </c>
      <c r="G965" t="s">
        <v>14</v>
      </c>
      <c r="H965">
        <v>114</v>
      </c>
      <c r="I965" s="1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2"/>
        <v>40607.25</v>
      </c>
      <c r="O965" s="4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3">
        <f t="shared" si="60"/>
        <v>3.5578378378378379</v>
      </c>
      <c r="G966" t="s">
        <v>20</v>
      </c>
      <c r="H966">
        <v>155</v>
      </c>
      <c r="I966" s="1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2"/>
        <v>42135.208333333328</v>
      </c>
      <c r="O966" s="4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3">
        <f t="shared" si="60"/>
        <v>3.8640909090909092</v>
      </c>
      <c r="G967" t="s">
        <v>20</v>
      </c>
      <c r="H967">
        <v>207</v>
      </c>
      <c r="I967" s="1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2"/>
        <v>40203.25</v>
      </c>
      <c r="O967" s="4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3">
        <f t="shared" si="60"/>
        <v>7.9223529411764702</v>
      </c>
      <c r="G968" t="s">
        <v>20</v>
      </c>
      <c r="H968">
        <v>245</v>
      </c>
      <c r="I968" s="1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2"/>
        <v>42901.208333333328</v>
      </c>
      <c r="O968" s="4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3">
        <f t="shared" si="60"/>
        <v>1.3703393665158372</v>
      </c>
      <c r="G969" t="s">
        <v>20</v>
      </c>
      <c r="H969">
        <v>1573</v>
      </c>
      <c r="I969" s="1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2"/>
        <v>41005.208333333336</v>
      </c>
      <c r="O969" s="4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3">
        <f t="shared" si="60"/>
        <v>3.3820833333333336</v>
      </c>
      <c r="G970" t="s">
        <v>20</v>
      </c>
      <c r="H970">
        <v>114</v>
      </c>
      <c r="I970" s="1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2"/>
        <v>40544.25</v>
      </c>
      <c r="O970" s="4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3">
        <f t="shared" si="60"/>
        <v>1.0822784810126582</v>
      </c>
      <c r="G971" t="s">
        <v>20</v>
      </c>
      <c r="H971">
        <v>93</v>
      </c>
      <c r="I971" s="1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2"/>
        <v>43821.25</v>
      </c>
      <c r="O971" s="4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3">
        <f t="shared" si="60"/>
        <v>0.60757639620653314</v>
      </c>
      <c r="G972" t="s">
        <v>14</v>
      </c>
      <c r="H972">
        <v>594</v>
      </c>
      <c r="I972" s="1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2"/>
        <v>40672.208333333336</v>
      </c>
      <c r="O972" s="4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3">
        <f t="shared" si="60"/>
        <v>0.27725490196078434</v>
      </c>
      <c r="G973" t="s">
        <v>14</v>
      </c>
      <c r="H973">
        <v>24</v>
      </c>
      <c r="I973" s="1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2"/>
        <v>41555.208333333336</v>
      </c>
      <c r="O973" s="4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3">
        <f t="shared" si="60"/>
        <v>2.283934426229508</v>
      </c>
      <c r="G974" t="s">
        <v>20</v>
      </c>
      <c r="H974">
        <v>1681</v>
      </c>
      <c r="I974" s="1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2"/>
        <v>41792.208333333336</v>
      </c>
      <c r="O974" s="4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3">
        <f t="shared" si="60"/>
        <v>0.21615194054500414</v>
      </c>
      <c r="G975" t="s">
        <v>14</v>
      </c>
      <c r="H975">
        <v>252</v>
      </c>
      <c r="I975" s="1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2"/>
        <v>40522.25</v>
      </c>
      <c r="O975" s="4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3">
        <f t="shared" si="60"/>
        <v>3.73875</v>
      </c>
      <c r="G976" t="s">
        <v>20</v>
      </c>
      <c r="H976">
        <v>32</v>
      </c>
      <c r="I976" s="1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2"/>
        <v>41412.208333333336</v>
      </c>
      <c r="O976" s="4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3">
        <f t="shared" si="60"/>
        <v>1.5492592592592593</v>
      </c>
      <c r="G977" t="s">
        <v>20</v>
      </c>
      <c r="H977">
        <v>135</v>
      </c>
      <c r="I977" s="1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2"/>
        <v>42337.25</v>
      </c>
      <c r="O977" s="4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3">
        <f t="shared" si="60"/>
        <v>3.2214999999999998</v>
      </c>
      <c r="G978" t="s">
        <v>20</v>
      </c>
      <c r="H978">
        <v>140</v>
      </c>
      <c r="I978" s="1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2"/>
        <v>40571.25</v>
      </c>
      <c r="O978" s="4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3">
        <f t="shared" si="60"/>
        <v>0.73957142857142855</v>
      </c>
      <c r="G979" t="s">
        <v>14</v>
      </c>
      <c r="H979">
        <v>67</v>
      </c>
      <c r="I979" s="1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2"/>
        <v>43138.25</v>
      </c>
      <c r="O979" s="4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3">
        <f t="shared" si="60"/>
        <v>8.641</v>
      </c>
      <c r="G980" t="s">
        <v>20</v>
      </c>
      <c r="H980">
        <v>92</v>
      </c>
      <c r="I980" s="1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2"/>
        <v>42686.25</v>
      </c>
      <c r="O980" s="4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3">
        <f t="shared" si="60"/>
        <v>1.432624584717608</v>
      </c>
      <c r="G981" t="s">
        <v>20</v>
      </c>
      <c r="H981">
        <v>1015</v>
      </c>
      <c r="I981" s="1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2"/>
        <v>42078.208333333328</v>
      </c>
      <c r="O981" s="4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3">
        <f t="shared" si="60"/>
        <v>0.40281762295081969</v>
      </c>
      <c r="G982" t="s">
        <v>14</v>
      </c>
      <c r="H982">
        <v>742</v>
      </c>
      <c r="I982" s="1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2"/>
        <v>42307.208333333328</v>
      </c>
      <c r="O982" s="4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3">
        <f t="shared" si="60"/>
        <v>1.7822388059701493</v>
      </c>
      <c r="G983" t="s">
        <v>20</v>
      </c>
      <c r="H983">
        <v>323</v>
      </c>
      <c r="I983" s="1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2"/>
        <v>43094.25</v>
      </c>
      <c r="O983" s="4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3">
        <f t="shared" si="60"/>
        <v>0.84930555555555554</v>
      </c>
      <c r="G984" t="s">
        <v>14</v>
      </c>
      <c r="H984">
        <v>75</v>
      </c>
      <c r="I984" s="1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2"/>
        <v>40743.208333333336</v>
      </c>
      <c r="O984" s="4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3">
        <f t="shared" si="60"/>
        <v>1.4593648334624323</v>
      </c>
      <c r="G985" t="s">
        <v>20</v>
      </c>
      <c r="H985">
        <v>2326</v>
      </c>
      <c r="I985" s="1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2"/>
        <v>43681.208333333328</v>
      </c>
      <c r="O985" s="4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3">
        <f t="shared" si="60"/>
        <v>1.5246153846153847</v>
      </c>
      <c r="G986" t="s">
        <v>20</v>
      </c>
      <c r="H986">
        <v>381</v>
      </c>
      <c r="I986" s="1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2"/>
        <v>43716.208333333328</v>
      </c>
      <c r="O986" s="4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3">
        <f t="shared" si="60"/>
        <v>0.67129542790152408</v>
      </c>
      <c r="G987" t="s">
        <v>14</v>
      </c>
      <c r="H987">
        <v>4405</v>
      </c>
      <c r="I987" s="1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2"/>
        <v>41614.25</v>
      </c>
      <c r="O987" s="4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3">
        <f t="shared" si="60"/>
        <v>0.40307692307692305</v>
      </c>
      <c r="G988" t="s">
        <v>14</v>
      </c>
      <c r="H988">
        <v>92</v>
      </c>
      <c r="I988" s="1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2"/>
        <v>40638.208333333336</v>
      </c>
      <c r="O988" s="4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3">
        <f t="shared" si="60"/>
        <v>2.1679032258064517</v>
      </c>
      <c r="G989" t="s">
        <v>20</v>
      </c>
      <c r="H989">
        <v>480</v>
      </c>
      <c r="I989" s="1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2"/>
        <v>42852.208333333328</v>
      </c>
      <c r="O989" s="4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3">
        <f t="shared" si="60"/>
        <v>0.52117021276595743</v>
      </c>
      <c r="G990" t="s">
        <v>14</v>
      </c>
      <c r="H990">
        <v>64</v>
      </c>
      <c r="I990" s="1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2"/>
        <v>42686.25</v>
      </c>
      <c r="O990" s="4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3">
        <f t="shared" si="60"/>
        <v>4.9958333333333336</v>
      </c>
      <c r="G991" t="s">
        <v>20</v>
      </c>
      <c r="H991">
        <v>226</v>
      </c>
      <c r="I991" s="1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2"/>
        <v>43571.208333333328</v>
      </c>
      <c r="O991" s="4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3">
        <f t="shared" si="60"/>
        <v>0.87679487179487181</v>
      </c>
      <c r="G992" t="s">
        <v>14</v>
      </c>
      <c r="H992">
        <v>64</v>
      </c>
      <c r="I992" s="1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2"/>
        <v>42432.25</v>
      </c>
      <c r="O992" s="4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3">
        <f t="shared" si="60"/>
        <v>1.131734693877551</v>
      </c>
      <c r="G993" t="s">
        <v>20</v>
      </c>
      <c r="H993">
        <v>241</v>
      </c>
      <c r="I993" s="1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2"/>
        <v>41907.208333333336</v>
      </c>
      <c r="O993" s="4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3">
        <f t="shared" si="60"/>
        <v>4.2654838709677421</v>
      </c>
      <c r="G994" t="s">
        <v>20</v>
      </c>
      <c r="H994">
        <v>132</v>
      </c>
      <c r="I994" s="1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2"/>
        <v>43227.208333333328</v>
      </c>
      <c r="O994" s="4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3">
        <f t="shared" si="60"/>
        <v>0.77632653061224488</v>
      </c>
      <c r="G995" t="s">
        <v>74</v>
      </c>
      <c r="H995">
        <v>75</v>
      </c>
      <c r="I995" s="1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2"/>
        <v>42362.25</v>
      </c>
      <c r="O995" s="4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3">
        <f t="shared" si="60"/>
        <v>0.52496810772501767</v>
      </c>
      <c r="G996" t="s">
        <v>14</v>
      </c>
      <c r="H996">
        <v>842</v>
      </c>
      <c r="I996" s="1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2"/>
        <v>41929.208333333336</v>
      </c>
      <c r="O996" s="4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3">
        <f t="shared" si="60"/>
        <v>1.5746762589928058</v>
      </c>
      <c r="G997" t="s">
        <v>20</v>
      </c>
      <c r="H997">
        <v>2043</v>
      </c>
      <c r="I997" s="1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2"/>
        <v>43408.208333333328</v>
      </c>
      <c r="O997" s="4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3">
        <f t="shared" si="60"/>
        <v>0.72939393939393937</v>
      </c>
      <c r="G998" t="s">
        <v>14</v>
      </c>
      <c r="H998">
        <v>112</v>
      </c>
      <c r="I998" s="1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2"/>
        <v>41276.25</v>
      </c>
      <c r="O998" s="4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3">
        <f t="shared" si="60"/>
        <v>0.60565789473684206</v>
      </c>
      <c r="G999" t="s">
        <v>74</v>
      </c>
      <c r="H999">
        <v>139</v>
      </c>
      <c r="I999" s="1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2"/>
        <v>41659.25</v>
      </c>
      <c r="O999" s="4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3">
        <f t="shared" si="60"/>
        <v>0.5679129129129129</v>
      </c>
      <c r="G1000" t="s">
        <v>14</v>
      </c>
      <c r="H1000">
        <v>374</v>
      </c>
      <c r="I1000" s="1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2"/>
        <v>40220.25</v>
      </c>
      <c r="O1000" s="4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3">
        <f t="shared" si="60"/>
        <v>0.56542754275427543</v>
      </c>
      <c r="G1001" t="s">
        <v>74</v>
      </c>
      <c r="H1001">
        <v>1122</v>
      </c>
      <c r="I1001" s="1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2"/>
        <v>42550.208333333328</v>
      </c>
      <c r="O1001" s="4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01">
    <cfRule type="colorScale" priority="5">
      <colorScale>
        <cfvo type="min"/>
        <cfvo type="num" val="1"/>
        <cfvo type="max"/>
        <color rgb="FFFF0000"/>
        <color rgb="FF00B050"/>
        <color rgb="FF0070C0"/>
      </colorScale>
    </cfRule>
  </conditionalFormatting>
  <conditionalFormatting sqref="G1:G1048576">
    <cfRule type="containsText" dxfId="21" priority="1" operator="containsText" text="Live">
      <formula>NOT(ISERROR(SEARCH("Live",G1)))</formula>
    </cfRule>
    <cfRule type="containsText" dxfId="20" priority="2" operator="containsText" text="Successful">
      <formula>NOT(ISERROR(SEARCH("Successful",G1)))</formula>
    </cfRule>
    <cfRule type="containsText" dxfId="19" priority="3" operator="containsText" text="Canceled">
      <formula>NOT(ISERROR(SEARCH("Canceled",G1)))</formula>
    </cfRule>
    <cfRule type="containsText" dxfId="18" priority="4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685D-FC96-4031-BBE9-3DA4FCFA5D46}">
  <sheetPr codeName="Sheet2"/>
  <dimension ref="A3:K14"/>
  <sheetViews>
    <sheetView workbookViewId="0">
      <selection activeCell="C11" sqref="C11"/>
    </sheetView>
  </sheetViews>
  <sheetFormatPr defaultRowHeight="15.5" x14ac:dyDescent="0.35"/>
  <cols>
    <col min="1" max="1" width="20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3" spans="1:11" x14ac:dyDescent="0.35">
      <c r="A3" s="5" t="s">
        <v>2112</v>
      </c>
      <c r="B3" s="5" t="s">
        <v>2041</v>
      </c>
    </row>
    <row r="4" spans="1:11" x14ac:dyDescent="0.35">
      <c r="A4" s="5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11" x14ac:dyDescent="0.35">
      <c r="A5" s="6" t="s">
        <v>2031</v>
      </c>
      <c r="B5">
        <v>11</v>
      </c>
      <c r="C5">
        <v>60</v>
      </c>
      <c r="D5">
        <v>5</v>
      </c>
      <c r="E5">
        <v>102</v>
      </c>
      <c r="F5">
        <v>178</v>
      </c>
      <c r="K5" s="8"/>
    </row>
    <row r="6" spans="1:11" x14ac:dyDescent="0.35">
      <c r="A6" s="6" t="s">
        <v>2032</v>
      </c>
      <c r="B6">
        <v>4</v>
      </c>
      <c r="C6">
        <v>20</v>
      </c>
      <c r="E6">
        <v>22</v>
      </c>
      <c r="F6">
        <v>46</v>
      </c>
      <c r="K6" s="8"/>
    </row>
    <row r="7" spans="1:11" x14ac:dyDescent="0.35">
      <c r="A7" s="6" t="s">
        <v>2033</v>
      </c>
      <c r="B7">
        <v>1</v>
      </c>
      <c r="C7">
        <v>23</v>
      </c>
      <c r="D7">
        <v>3</v>
      </c>
      <c r="E7">
        <v>21</v>
      </c>
      <c r="F7">
        <v>48</v>
      </c>
      <c r="K7" s="8"/>
    </row>
    <row r="8" spans="1:11" x14ac:dyDescent="0.35">
      <c r="A8" s="6" t="s">
        <v>2034</v>
      </c>
      <c r="E8">
        <v>4</v>
      </c>
      <c r="F8">
        <v>4</v>
      </c>
      <c r="K8" s="8"/>
    </row>
    <row r="9" spans="1:11" x14ac:dyDescent="0.35">
      <c r="A9" s="6" t="s">
        <v>2035</v>
      </c>
      <c r="B9">
        <v>10</v>
      </c>
      <c r="C9">
        <v>66</v>
      </c>
      <c r="E9">
        <v>99</v>
      </c>
      <c r="F9">
        <v>175</v>
      </c>
      <c r="K9" s="8"/>
    </row>
    <row r="10" spans="1:11" x14ac:dyDescent="0.35">
      <c r="A10" s="6" t="s">
        <v>2036</v>
      </c>
      <c r="B10">
        <v>4</v>
      </c>
      <c r="C10">
        <v>11</v>
      </c>
      <c r="D10">
        <v>1</v>
      </c>
      <c r="E10">
        <v>26</v>
      </c>
      <c r="F10">
        <v>42</v>
      </c>
      <c r="K10" s="8"/>
    </row>
    <row r="11" spans="1:11" x14ac:dyDescent="0.35">
      <c r="A11" s="6" t="s">
        <v>2037</v>
      </c>
      <c r="B11">
        <v>2</v>
      </c>
      <c r="C11">
        <v>24</v>
      </c>
      <c r="D11">
        <v>1</v>
      </c>
      <c r="E11">
        <v>40</v>
      </c>
      <c r="F11">
        <v>67</v>
      </c>
      <c r="K11" s="8"/>
    </row>
    <row r="12" spans="1:11" x14ac:dyDescent="0.35">
      <c r="A12" s="6" t="s">
        <v>2038</v>
      </c>
      <c r="B12">
        <v>2</v>
      </c>
      <c r="C12">
        <v>28</v>
      </c>
      <c r="D12">
        <v>2</v>
      </c>
      <c r="E12">
        <v>64</v>
      </c>
      <c r="F12">
        <v>96</v>
      </c>
      <c r="K12" s="8"/>
    </row>
    <row r="13" spans="1:11" x14ac:dyDescent="0.35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  <c r="K13" s="8"/>
    </row>
    <row r="14" spans="1:11" x14ac:dyDescent="0.35">
      <c r="A14" s="6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FD5D-3EED-4DE9-A84E-EFD1EB4E3245}">
  <sheetPr codeName="Sheet3"/>
  <dimension ref="A3:F29"/>
  <sheetViews>
    <sheetView workbookViewId="0">
      <selection activeCell="A4" sqref="A4"/>
    </sheetView>
  </sheetViews>
  <sheetFormatPr defaultRowHeight="15.5" x14ac:dyDescent="0.35"/>
  <cols>
    <col min="1" max="1" width="23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3" spans="1:6" x14ac:dyDescent="0.35">
      <c r="A3" s="5" t="s">
        <v>2112</v>
      </c>
      <c r="B3" s="5" t="s">
        <v>2041</v>
      </c>
    </row>
    <row r="4" spans="1:6" x14ac:dyDescent="0.35">
      <c r="A4" s="5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35">
      <c r="A5" s="6" t="s">
        <v>2042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6" t="s">
        <v>2051</v>
      </c>
      <c r="E6">
        <v>4</v>
      </c>
      <c r="F6">
        <v>4</v>
      </c>
    </row>
    <row r="7" spans="1:6" x14ac:dyDescent="0.35">
      <c r="A7" s="6" t="s">
        <v>2043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6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6" t="s">
        <v>2052</v>
      </c>
      <c r="C9">
        <v>8</v>
      </c>
      <c r="E9">
        <v>10</v>
      </c>
      <c r="F9">
        <v>18</v>
      </c>
    </row>
    <row r="10" spans="1:6" x14ac:dyDescent="0.35">
      <c r="A10" s="6" t="s">
        <v>2059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6" t="s">
        <v>2048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6" t="s">
        <v>2053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6" t="s">
        <v>2054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6" t="s">
        <v>2055</v>
      </c>
      <c r="C14">
        <v>3</v>
      </c>
      <c r="E14">
        <v>4</v>
      </c>
      <c r="F14">
        <v>7</v>
      </c>
    </row>
    <row r="15" spans="1:6" x14ac:dyDescent="0.35">
      <c r="A15" s="6" t="s">
        <v>2049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6" t="s">
        <v>2060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6" t="s">
        <v>2058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6" t="s">
        <v>2065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6" t="s">
        <v>2061</v>
      </c>
      <c r="C19">
        <v>4</v>
      </c>
      <c r="E19">
        <v>4</v>
      </c>
      <c r="F19">
        <v>8</v>
      </c>
    </row>
    <row r="20" spans="1:6" x14ac:dyDescent="0.35">
      <c r="A20" s="6" t="s">
        <v>2056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6" t="s">
        <v>2045</v>
      </c>
      <c r="C21">
        <v>9</v>
      </c>
      <c r="E21">
        <v>5</v>
      </c>
      <c r="F21">
        <v>14</v>
      </c>
    </row>
    <row r="22" spans="1:6" x14ac:dyDescent="0.35">
      <c r="A22" s="6" t="s">
        <v>2046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6" t="s">
        <v>2047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6" t="s">
        <v>2062</v>
      </c>
      <c r="C24">
        <v>7</v>
      </c>
      <c r="E24">
        <v>14</v>
      </c>
      <c r="F24">
        <v>21</v>
      </c>
    </row>
    <row r="25" spans="1:6" x14ac:dyDescent="0.35">
      <c r="A25" s="6" t="s">
        <v>2050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6" t="s">
        <v>2063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6" t="s">
        <v>2064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6" t="s">
        <v>2057</v>
      </c>
      <c r="E28">
        <v>3</v>
      </c>
      <c r="F28">
        <v>3</v>
      </c>
    </row>
    <row r="29" spans="1:6" x14ac:dyDescent="0.35">
      <c r="A29" s="6" t="s">
        <v>2040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B43-E5DB-415A-9DE3-F0B0466E5B49}">
  <sheetPr codeName="Sheet4"/>
  <dimension ref="A3:E17"/>
  <sheetViews>
    <sheetView workbookViewId="0">
      <selection activeCell="B19" sqref="B19"/>
    </sheetView>
  </sheetViews>
  <sheetFormatPr defaultRowHeight="15.5" x14ac:dyDescent="0.35"/>
  <cols>
    <col min="1" max="1" width="16.7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3" spans="1:5" x14ac:dyDescent="0.35">
      <c r="A3" s="5" t="s">
        <v>2112</v>
      </c>
      <c r="B3" s="5" t="s">
        <v>2041</v>
      </c>
    </row>
    <row r="4" spans="1:5" x14ac:dyDescent="0.35">
      <c r="A4" s="5" t="s">
        <v>2030</v>
      </c>
      <c r="B4" t="s">
        <v>74</v>
      </c>
      <c r="C4" t="s">
        <v>14</v>
      </c>
      <c r="D4" t="s">
        <v>20</v>
      </c>
      <c r="E4" t="s">
        <v>2040</v>
      </c>
    </row>
    <row r="5" spans="1:5" x14ac:dyDescent="0.35">
      <c r="A5" s="7" t="s">
        <v>2066</v>
      </c>
      <c r="B5" s="16">
        <v>6</v>
      </c>
      <c r="C5" s="16">
        <v>36</v>
      </c>
      <c r="D5" s="16">
        <v>49</v>
      </c>
      <c r="E5" s="16">
        <v>91</v>
      </c>
    </row>
    <row r="6" spans="1:5" x14ac:dyDescent="0.35">
      <c r="A6" s="7" t="s">
        <v>2067</v>
      </c>
      <c r="B6" s="16">
        <v>7</v>
      </c>
      <c r="C6" s="16">
        <v>28</v>
      </c>
      <c r="D6" s="16">
        <v>44</v>
      </c>
      <c r="E6" s="16">
        <v>79</v>
      </c>
    </row>
    <row r="7" spans="1:5" x14ac:dyDescent="0.35">
      <c r="A7" s="7" t="s">
        <v>2068</v>
      </c>
      <c r="B7" s="16">
        <v>4</v>
      </c>
      <c r="C7" s="16">
        <v>33</v>
      </c>
      <c r="D7" s="16">
        <v>49</v>
      </c>
      <c r="E7" s="16">
        <v>86</v>
      </c>
    </row>
    <row r="8" spans="1:5" x14ac:dyDescent="0.35">
      <c r="A8" s="7" t="s">
        <v>2069</v>
      </c>
      <c r="B8" s="16">
        <v>1</v>
      </c>
      <c r="C8" s="16">
        <v>30</v>
      </c>
      <c r="D8" s="16">
        <v>46</v>
      </c>
      <c r="E8" s="16">
        <v>77</v>
      </c>
    </row>
    <row r="9" spans="1:5" x14ac:dyDescent="0.35">
      <c r="A9" s="7" t="s">
        <v>2070</v>
      </c>
      <c r="B9" s="16">
        <v>3</v>
      </c>
      <c r="C9" s="16">
        <v>35</v>
      </c>
      <c r="D9" s="16">
        <v>46</v>
      </c>
      <c r="E9" s="16">
        <v>84</v>
      </c>
    </row>
    <row r="10" spans="1:5" x14ac:dyDescent="0.35">
      <c r="A10" s="7" t="s">
        <v>2071</v>
      </c>
      <c r="B10" s="16">
        <v>3</v>
      </c>
      <c r="C10" s="16">
        <v>28</v>
      </c>
      <c r="D10" s="16">
        <v>55</v>
      </c>
      <c r="E10" s="16">
        <v>86</v>
      </c>
    </row>
    <row r="11" spans="1:5" x14ac:dyDescent="0.35">
      <c r="A11" s="7" t="s">
        <v>2072</v>
      </c>
      <c r="B11" s="16">
        <v>4</v>
      </c>
      <c r="C11" s="16">
        <v>31</v>
      </c>
      <c r="D11" s="16">
        <v>58</v>
      </c>
      <c r="E11" s="16">
        <v>93</v>
      </c>
    </row>
    <row r="12" spans="1:5" x14ac:dyDescent="0.35">
      <c r="A12" s="7" t="s">
        <v>2073</v>
      </c>
      <c r="B12" s="16">
        <v>8</v>
      </c>
      <c r="C12" s="16">
        <v>35</v>
      </c>
      <c r="D12" s="16">
        <v>41</v>
      </c>
      <c r="E12" s="16">
        <v>84</v>
      </c>
    </row>
    <row r="13" spans="1:5" x14ac:dyDescent="0.35">
      <c r="A13" s="7" t="s">
        <v>2074</v>
      </c>
      <c r="B13" s="16">
        <v>5</v>
      </c>
      <c r="C13" s="16">
        <v>23</v>
      </c>
      <c r="D13" s="16">
        <v>45</v>
      </c>
      <c r="E13" s="16">
        <v>73</v>
      </c>
    </row>
    <row r="14" spans="1:5" x14ac:dyDescent="0.35">
      <c r="A14" s="7" t="s">
        <v>2075</v>
      </c>
      <c r="B14" s="16">
        <v>6</v>
      </c>
      <c r="C14" s="16">
        <v>26</v>
      </c>
      <c r="D14" s="16">
        <v>45</v>
      </c>
      <c r="E14" s="16">
        <v>77</v>
      </c>
    </row>
    <row r="15" spans="1:5" x14ac:dyDescent="0.35">
      <c r="A15" s="7" t="s">
        <v>2076</v>
      </c>
      <c r="B15" s="16">
        <v>3</v>
      </c>
      <c r="C15" s="16">
        <v>27</v>
      </c>
      <c r="D15" s="16">
        <v>45</v>
      </c>
      <c r="E15" s="16">
        <v>75</v>
      </c>
    </row>
    <row r="16" spans="1:5" x14ac:dyDescent="0.35">
      <c r="A16" s="7" t="s">
        <v>2077</v>
      </c>
      <c r="B16" s="16">
        <v>7</v>
      </c>
      <c r="C16" s="16">
        <v>32</v>
      </c>
      <c r="D16" s="16">
        <v>42</v>
      </c>
      <c r="E16" s="16">
        <v>81</v>
      </c>
    </row>
    <row r="17" spans="1:5" x14ac:dyDescent="0.35">
      <c r="A17" s="7" t="s">
        <v>2040</v>
      </c>
      <c r="B17" s="16">
        <v>57</v>
      </c>
      <c r="C17" s="16">
        <v>364</v>
      </c>
      <c r="D17" s="16">
        <v>565</v>
      </c>
      <c r="E17" s="1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4AF8-562E-4CEC-9622-477AD1BFECE3}">
  <sheetPr codeName="Sheet6"/>
  <dimension ref="B1:R566"/>
  <sheetViews>
    <sheetView tabSelected="1" workbookViewId="0">
      <selection activeCell="M9" sqref="M9"/>
    </sheetView>
  </sheetViews>
  <sheetFormatPr defaultRowHeight="15.5" x14ac:dyDescent="0.35"/>
  <cols>
    <col min="2" max="2" width="10.1640625" bestFit="1" customWidth="1"/>
    <col min="3" max="3" width="17.58203125" bestFit="1" customWidth="1"/>
    <col min="5" max="5" width="8.08203125" bestFit="1" customWidth="1"/>
    <col min="6" max="6" width="13.5" bestFit="1" customWidth="1"/>
  </cols>
  <sheetData>
    <row r="1" spans="2:18" x14ac:dyDescent="0.35">
      <c r="B1" t="s">
        <v>4</v>
      </c>
      <c r="C1" s="1" t="s">
        <v>5</v>
      </c>
      <c r="E1" t="s">
        <v>4</v>
      </c>
      <c r="F1" s="1" t="s">
        <v>5</v>
      </c>
    </row>
    <row r="2" spans="2:18" x14ac:dyDescent="0.35">
      <c r="B2" t="s">
        <v>20</v>
      </c>
      <c r="C2">
        <v>158</v>
      </c>
      <c r="E2" t="s">
        <v>14</v>
      </c>
      <c r="F2">
        <v>0</v>
      </c>
      <c r="I2" t="s">
        <v>2097</v>
      </c>
      <c r="J2" t="s">
        <v>20</v>
      </c>
      <c r="K2" t="s">
        <v>14</v>
      </c>
    </row>
    <row r="3" spans="2:18" x14ac:dyDescent="0.35">
      <c r="B3" t="s">
        <v>20</v>
      </c>
      <c r="C3">
        <v>1425</v>
      </c>
      <c r="E3" t="s">
        <v>14</v>
      </c>
      <c r="F3">
        <v>24</v>
      </c>
      <c r="I3" t="s">
        <v>2098</v>
      </c>
      <c r="J3">
        <f>AVERAGE(C:C)</f>
        <v>851.14690265486729</v>
      </c>
      <c r="K3">
        <f>AVERAGE(F:F)</f>
        <v>585.61538461538464</v>
      </c>
    </row>
    <row r="4" spans="2:18" x14ac:dyDescent="0.35">
      <c r="B4" t="s">
        <v>20</v>
      </c>
      <c r="C4">
        <v>174</v>
      </c>
      <c r="E4" t="s">
        <v>14</v>
      </c>
      <c r="F4">
        <v>53</v>
      </c>
      <c r="I4" t="s">
        <v>2099</v>
      </c>
      <c r="J4">
        <f>MEDIAN(C:C)</f>
        <v>201</v>
      </c>
      <c r="K4">
        <f>MEDIAN(F:F)</f>
        <v>114.5</v>
      </c>
    </row>
    <row r="5" spans="2:18" x14ac:dyDescent="0.35">
      <c r="B5" t="s">
        <v>20</v>
      </c>
      <c r="C5">
        <v>227</v>
      </c>
      <c r="E5" t="s">
        <v>14</v>
      </c>
      <c r="F5">
        <v>18</v>
      </c>
      <c r="I5" t="s">
        <v>2100</v>
      </c>
      <c r="J5">
        <f>MIN(C:C)</f>
        <v>16</v>
      </c>
      <c r="K5">
        <f>MIN(F:F)</f>
        <v>0</v>
      </c>
    </row>
    <row r="6" spans="2:18" x14ac:dyDescent="0.35">
      <c r="B6" t="s">
        <v>20</v>
      </c>
      <c r="C6">
        <v>220</v>
      </c>
      <c r="E6" t="s">
        <v>14</v>
      </c>
      <c r="F6">
        <v>44</v>
      </c>
      <c r="I6" t="s">
        <v>2101</v>
      </c>
      <c r="J6">
        <f>MAX(C:C)</f>
        <v>7295</v>
      </c>
      <c r="K6">
        <f>MAX(F:F)</f>
        <v>6080</v>
      </c>
    </row>
    <row r="7" spans="2:18" x14ac:dyDescent="0.35">
      <c r="B7" t="s">
        <v>20</v>
      </c>
      <c r="C7">
        <v>98</v>
      </c>
      <c r="E7" t="s">
        <v>14</v>
      </c>
      <c r="F7">
        <v>27</v>
      </c>
      <c r="I7" t="s">
        <v>2102</v>
      </c>
      <c r="J7" s="9"/>
      <c r="K7" s="9"/>
    </row>
    <row r="8" spans="2:18" x14ac:dyDescent="0.35">
      <c r="B8" t="s">
        <v>20</v>
      </c>
      <c r="C8">
        <v>100</v>
      </c>
      <c r="E8" t="s">
        <v>14</v>
      </c>
      <c r="F8">
        <v>55</v>
      </c>
      <c r="I8" t="s">
        <v>2103</v>
      </c>
      <c r="J8" s="19">
        <f>_xlfn.STDEV.P(C:C)</f>
        <v>1266.2439466397898</v>
      </c>
      <c r="K8" s="19">
        <f>_xlfn.STDEV.P(F:F)</f>
        <v>959.98681331637863</v>
      </c>
    </row>
    <row r="9" spans="2:18" x14ac:dyDescent="0.35">
      <c r="B9" t="s">
        <v>20</v>
      </c>
      <c r="C9">
        <v>1249</v>
      </c>
      <c r="E9" t="s">
        <v>14</v>
      </c>
      <c r="F9">
        <v>200</v>
      </c>
    </row>
    <row r="10" spans="2:18" x14ac:dyDescent="0.35">
      <c r="B10" t="s">
        <v>20</v>
      </c>
      <c r="C10">
        <v>1396</v>
      </c>
      <c r="E10" t="s">
        <v>14</v>
      </c>
      <c r="F10">
        <v>452</v>
      </c>
    </row>
    <row r="11" spans="2:18" ht="15.5" customHeight="1" x14ac:dyDescent="0.35">
      <c r="B11" t="s">
        <v>20</v>
      </c>
      <c r="C11">
        <v>890</v>
      </c>
      <c r="E11" t="s">
        <v>14</v>
      </c>
      <c r="F11">
        <v>674</v>
      </c>
      <c r="I11" s="17" t="s">
        <v>2104</v>
      </c>
      <c r="J11" s="17"/>
      <c r="K11" s="17"/>
      <c r="L11" s="17"/>
      <c r="M11" s="17"/>
      <c r="N11" s="18" t="s">
        <v>2113</v>
      </c>
      <c r="O11" s="18"/>
      <c r="P11" s="18"/>
      <c r="Q11" s="18"/>
      <c r="R11" s="18"/>
    </row>
    <row r="12" spans="2:18" x14ac:dyDescent="0.35">
      <c r="B12" t="s">
        <v>20</v>
      </c>
      <c r="C12">
        <v>142</v>
      </c>
      <c r="E12" t="s">
        <v>14</v>
      </c>
      <c r="F12">
        <v>558</v>
      </c>
      <c r="I12" s="17"/>
      <c r="J12" s="17"/>
      <c r="K12" s="17"/>
      <c r="L12" s="17"/>
      <c r="M12" s="17"/>
      <c r="N12" s="18"/>
      <c r="O12" s="18"/>
      <c r="P12" s="18"/>
      <c r="Q12" s="18"/>
      <c r="R12" s="18"/>
    </row>
    <row r="13" spans="2:18" x14ac:dyDescent="0.35">
      <c r="B13" t="s">
        <v>20</v>
      </c>
      <c r="C13">
        <v>2673</v>
      </c>
      <c r="E13" t="s">
        <v>14</v>
      </c>
      <c r="F13">
        <v>15</v>
      </c>
    </row>
    <row r="14" spans="2:18" ht="15.5" customHeight="1" x14ac:dyDescent="0.35">
      <c r="B14" t="s">
        <v>20</v>
      </c>
      <c r="C14">
        <v>163</v>
      </c>
      <c r="E14" t="s">
        <v>14</v>
      </c>
      <c r="F14">
        <v>2307</v>
      </c>
      <c r="I14" s="18" t="s">
        <v>2105</v>
      </c>
      <c r="J14" s="18"/>
      <c r="K14" s="18"/>
      <c r="L14" s="18"/>
      <c r="M14" s="18"/>
      <c r="N14" s="18" t="s">
        <v>2114</v>
      </c>
      <c r="O14" s="18"/>
      <c r="P14" s="18"/>
      <c r="Q14" s="18"/>
      <c r="R14" s="18"/>
    </row>
    <row r="15" spans="2:18" x14ac:dyDescent="0.35">
      <c r="B15" t="s">
        <v>20</v>
      </c>
      <c r="C15">
        <v>2220</v>
      </c>
      <c r="E15" t="s">
        <v>14</v>
      </c>
      <c r="F15">
        <v>88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2:18" x14ac:dyDescent="0.35">
      <c r="B16" t="s">
        <v>20</v>
      </c>
      <c r="C16">
        <v>1606</v>
      </c>
      <c r="E16" t="s">
        <v>14</v>
      </c>
      <c r="F16">
        <v>48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2:18" x14ac:dyDescent="0.35">
      <c r="B17" t="s">
        <v>20</v>
      </c>
      <c r="C17">
        <v>129</v>
      </c>
      <c r="E17" t="s">
        <v>14</v>
      </c>
      <c r="F17">
        <v>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x14ac:dyDescent="0.35">
      <c r="B18" t="s">
        <v>20</v>
      </c>
      <c r="C18">
        <v>226</v>
      </c>
      <c r="E18" t="s">
        <v>14</v>
      </c>
      <c r="F18">
        <v>1467</v>
      </c>
    </row>
    <row r="19" spans="2:18" x14ac:dyDescent="0.35">
      <c r="B19" t="s">
        <v>20</v>
      </c>
      <c r="C19">
        <v>5419</v>
      </c>
      <c r="E19" t="s">
        <v>14</v>
      </c>
      <c r="F19">
        <v>75</v>
      </c>
    </row>
    <row r="20" spans="2:18" x14ac:dyDescent="0.35">
      <c r="B20" t="s">
        <v>20</v>
      </c>
      <c r="C20">
        <v>165</v>
      </c>
      <c r="E20" t="s">
        <v>14</v>
      </c>
      <c r="F20">
        <v>120</v>
      </c>
    </row>
    <row r="21" spans="2:18" x14ac:dyDescent="0.35">
      <c r="B21" t="s">
        <v>20</v>
      </c>
      <c r="C21">
        <v>1965</v>
      </c>
      <c r="E21" t="s">
        <v>14</v>
      </c>
      <c r="F21">
        <v>2253</v>
      </c>
    </row>
    <row r="22" spans="2:18" x14ac:dyDescent="0.35">
      <c r="B22" t="s">
        <v>20</v>
      </c>
      <c r="C22">
        <v>16</v>
      </c>
      <c r="E22" t="s">
        <v>14</v>
      </c>
      <c r="F22">
        <v>5</v>
      </c>
    </row>
    <row r="23" spans="2:18" x14ac:dyDescent="0.35">
      <c r="B23" t="s">
        <v>20</v>
      </c>
      <c r="C23">
        <v>107</v>
      </c>
      <c r="E23" t="s">
        <v>14</v>
      </c>
      <c r="F23">
        <v>38</v>
      </c>
    </row>
    <row r="24" spans="2:18" x14ac:dyDescent="0.35">
      <c r="B24" t="s">
        <v>20</v>
      </c>
      <c r="C24">
        <v>134</v>
      </c>
      <c r="E24" t="s">
        <v>14</v>
      </c>
      <c r="F24">
        <v>12</v>
      </c>
    </row>
    <row r="25" spans="2:18" x14ac:dyDescent="0.35">
      <c r="B25" t="s">
        <v>20</v>
      </c>
      <c r="C25">
        <v>198</v>
      </c>
      <c r="E25" t="s">
        <v>14</v>
      </c>
      <c r="F25">
        <v>1684</v>
      </c>
    </row>
    <row r="26" spans="2:18" x14ac:dyDescent="0.35">
      <c r="B26" t="s">
        <v>20</v>
      </c>
      <c r="C26">
        <v>111</v>
      </c>
      <c r="E26" t="s">
        <v>14</v>
      </c>
      <c r="F26">
        <v>56</v>
      </c>
    </row>
    <row r="27" spans="2:18" x14ac:dyDescent="0.35">
      <c r="B27" t="s">
        <v>20</v>
      </c>
      <c r="C27">
        <v>222</v>
      </c>
      <c r="E27" t="s">
        <v>14</v>
      </c>
      <c r="F27">
        <v>838</v>
      </c>
    </row>
    <row r="28" spans="2:18" x14ac:dyDescent="0.35">
      <c r="B28" t="s">
        <v>20</v>
      </c>
      <c r="C28">
        <v>6212</v>
      </c>
      <c r="E28" t="s">
        <v>14</v>
      </c>
      <c r="F28">
        <v>1000</v>
      </c>
    </row>
    <row r="29" spans="2:18" x14ac:dyDescent="0.35">
      <c r="B29" t="s">
        <v>20</v>
      </c>
      <c r="C29">
        <v>98</v>
      </c>
      <c r="E29" t="s">
        <v>14</v>
      </c>
      <c r="F29">
        <v>1482</v>
      </c>
    </row>
    <row r="30" spans="2:18" x14ac:dyDescent="0.35">
      <c r="B30" t="s">
        <v>20</v>
      </c>
      <c r="C30">
        <v>92</v>
      </c>
      <c r="E30" t="s">
        <v>14</v>
      </c>
      <c r="F30">
        <v>106</v>
      </c>
    </row>
    <row r="31" spans="2:18" x14ac:dyDescent="0.35">
      <c r="B31" t="s">
        <v>20</v>
      </c>
      <c r="C31">
        <v>149</v>
      </c>
      <c r="E31" t="s">
        <v>14</v>
      </c>
      <c r="F31">
        <v>679</v>
      </c>
    </row>
    <row r="32" spans="2:18" x14ac:dyDescent="0.35">
      <c r="B32" t="s">
        <v>20</v>
      </c>
      <c r="C32">
        <v>2431</v>
      </c>
      <c r="E32" t="s">
        <v>14</v>
      </c>
      <c r="F32">
        <v>1220</v>
      </c>
    </row>
    <row r="33" spans="2:6" x14ac:dyDescent="0.35">
      <c r="B33" t="s">
        <v>20</v>
      </c>
      <c r="C33">
        <v>303</v>
      </c>
      <c r="E33" t="s">
        <v>14</v>
      </c>
      <c r="F33">
        <v>1</v>
      </c>
    </row>
    <row r="34" spans="2:6" x14ac:dyDescent="0.35">
      <c r="B34" t="s">
        <v>20</v>
      </c>
      <c r="C34">
        <v>209</v>
      </c>
      <c r="E34" t="s">
        <v>14</v>
      </c>
      <c r="F34">
        <v>37</v>
      </c>
    </row>
    <row r="35" spans="2:6" x14ac:dyDescent="0.35">
      <c r="B35" t="s">
        <v>20</v>
      </c>
      <c r="C35">
        <v>131</v>
      </c>
      <c r="E35" t="s">
        <v>14</v>
      </c>
      <c r="F35">
        <v>60</v>
      </c>
    </row>
    <row r="36" spans="2:6" x14ac:dyDescent="0.35">
      <c r="B36" t="s">
        <v>20</v>
      </c>
      <c r="C36">
        <v>164</v>
      </c>
      <c r="E36" t="s">
        <v>14</v>
      </c>
      <c r="F36">
        <v>296</v>
      </c>
    </row>
    <row r="37" spans="2:6" x14ac:dyDescent="0.35">
      <c r="B37" t="s">
        <v>20</v>
      </c>
      <c r="C37">
        <v>201</v>
      </c>
      <c r="E37" t="s">
        <v>14</v>
      </c>
      <c r="F37">
        <v>3304</v>
      </c>
    </row>
    <row r="38" spans="2:6" x14ac:dyDescent="0.35">
      <c r="B38" t="s">
        <v>20</v>
      </c>
      <c r="C38">
        <v>211</v>
      </c>
      <c r="E38" t="s">
        <v>14</v>
      </c>
      <c r="F38">
        <v>73</v>
      </c>
    </row>
    <row r="39" spans="2:6" x14ac:dyDescent="0.35">
      <c r="B39" t="s">
        <v>20</v>
      </c>
      <c r="C39">
        <v>128</v>
      </c>
      <c r="E39" t="s">
        <v>14</v>
      </c>
      <c r="F39">
        <v>3387</v>
      </c>
    </row>
    <row r="40" spans="2:6" x14ac:dyDescent="0.35">
      <c r="B40" t="s">
        <v>20</v>
      </c>
      <c r="C40">
        <v>1600</v>
      </c>
      <c r="E40" t="s">
        <v>14</v>
      </c>
      <c r="F40">
        <v>662</v>
      </c>
    </row>
    <row r="41" spans="2:6" x14ac:dyDescent="0.35">
      <c r="B41" t="s">
        <v>20</v>
      </c>
      <c r="C41">
        <v>249</v>
      </c>
      <c r="E41" t="s">
        <v>14</v>
      </c>
      <c r="F41">
        <v>774</v>
      </c>
    </row>
    <row r="42" spans="2:6" x14ac:dyDescent="0.35">
      <c r="B42" t="s">
        <v>20</v>
      </c>
      <c r="C42">
        <v>236</v>
      </c>
      <c r="E42" t="s">
        <v>14</v>
      </c>
      <c r="F42">
        <v>672</v>
      </c>
    </row>
    <row r="43" spans="2:6" x14ac:dyDescent="0.35">
      <c r="B43" t="s">
        <v>20</v>
      </c>
      <c r="C43">
        <v>4065</v>
      </c>
      <c r="E43" t="s">
        <v>14</v>
      </c>
      <c r="F43">
        <v>940</v>
      </c>
    </row>
    <row r="44" spans="2:6" x14ac:dyDescent="0.35">
      <c r="B44" t="s">
        <v>20</v>
      </c>
      <c r="C44">
        <v>246</v>
      </c>
      <c r="E44" t="s">
        <v>14</v>
      </c>
      <c r="F44">
        <v>117</v>
      </c>
    </row>
    <row r="45" spans="2:6" x14ac:dyDescent="0.35">
      <c r="B45" t="s">
        <v>20</v>
      </c>
      <c r="C45">
        <v>2475</v>
      </c>
      <c r="E45" t="s">
        <v>14</v>
      </c>
      <c r="F45">
        <v>115</v>
      </c>
    </row>
    <row r="46" spans="2:6" x14ac:dyDescent="0.35">
      <c r="B46" t="s">
        <v>20</v>
      </c>
      <c r="C46">
        <v>76</v>
      </c>
      <c r="E46" t="s">
        <v>14</v>
      </c>
      <c r="F46">
        <v>326</v>
      </c>
    </row>
    <row r="47" spans="2:6" x14ac:dyDescent="0.35">
      <c r="B47" t="s">
        <v>20</v>
      </c>
      <c r="C47">
        <v>54</v>
      </c>
      <c r="E47" t="s">
        <v>14</v>
      </c>
      <c r="F47">
        <v>1</v>
      </c>
    </row>
    <row r="48" spans="2:6" x14ac:dyDescent="0.35">
      <c r="B48" t="s">
        <v>20</v>
      </c>
      <c r="C48">
        <v>88</v>
      </c>
      <c r="E48" t="s">
        <v>14</v>
      </c>
      <c r="F48">
        <v>1467</v>
      </c>
    </row>
    <row r="49" spans="2:6" x14ac:dyDescent="0.35">
      <c r="B49" t="s">
        <v>20</v>
      </c>
      <c r="C49">
        <v>85</v>
      </c>
      <c r="E49" t="s">
        <v>14</v>
      </c>
      <c r="F49">
        <v>5681</v>
      </c>
    </row>
    <row r="50" spans="2:6" x14ac:dyDescent="0.35">
      <c r="B50" t="s">
        <v>20</v>
      </c>
      <c r="C50">
        <v>170</v>
      </c>
      <c r="E50" t="s">
        <v>14</v>
      </c>
      <c r="F50">
        <v>1059</v>
      </c>
    </row>
    <row r="51" spans="2:6" x14ac:dyDescent="0.35">
      <c r="B51" t="s">
        <v>20</v>
      </c>
      <c r="C51">
        <v>330</v>
      </c>
      <c r="E51" t="s">
        <v>14</v>
      </c>
      <c r="F51">
        <v>1194</v>
      </c>
    </row>
    <row r="52" spans="2:6" x14ac:dyDescent="0.35">
      <c r="B52" t="s">
        <v>20</v>
      </c>
      <c r="C52">
        <v>127</v>
      </c>
      <c r="E52" t="s">
        <v>14</v>
      </c>
      <c r="F52">
        <v>30</v>
      </c>
    </row>
    <row r="53" spans="2:6" x14ac:dyDescent="0.35">
      <c r="B53" t="s">
        <v>20</v>
      </c>
      <c r="C53">
        <v>411</v>
      </c>
      <c r="E53" t="s">
        <v>14</v>
      </c>
      <c r="F53">
        <v>75</v>
      </c>
    </row>
    <row r="54" spans="2:6" x14ac:dyDescent="0.35">
      <c r="B54" t="s">
        <v>20</v>
      </c>
      <c r="C54">
        <v>180</v>
      </c>
      <c r="E54" t="s">
        <v>14</v>
      </c>
      <c r="F54">
        <v>955</v>
      </c>
    </row>
    <row r="55" spans="2:6" x14ac:dyDescent="0.35">
      <c r="B55" t="s">
        <v>20</v>
      </c>
      <c r="C55">
        <v>374</v>
      </c>
      <c r="E55" t="s">
        <v>14</v>
      </c>
      <c r="F55">
        <v>67</v>
      </c>
    </row>
    <row r="56" spans="2:6" x14ac:dyDescent="0.35">
      <c r="B56" t="s">
        <v>20</v>
      </c>
      <c r="C56">
        <v>71</v>
      </c>
      <c r="E56" t="s">
        <v>14</v>
      </c>
      <c r="F56">
        <v>5</v>
      </c>
    </row>
    <row r="57" spans="2:6" x14ac:dyDescent="0.35">
      <c r="B57" t="s">
        <v>20</v>
      </c>
      <c r="C57">
        <v>203</v>
      </c>
      <c r="E57" t="s">
        <v>14</v>
      </c>
      <c r="F57">
        <v>26</v>
      </c>
    </row>
    <row r="58" spans="2:6" x14ac:dyDescent="0.35">
      <c r="B58" t="s">
        <v>20</v>
      </c>
      <c r="C58">
        <v>113</v>
      </c>
      <c r="E58" t="s">
        <v>14</v>
      </c>
      <c r="F58">
        <v>1130</v>
      </c>
    </row>
    <row r="59" spans="2:6" x14ac:dyDescent="0.35">
      <c r="B59" t="s">
        <v>20</v>
      </c>
      <c r="C59">
        <v>96</v>
      </c>
      <c r="E59" t="s">
        <v>14</v>
      </c>
      <c r="F59">
        <v>782</v>
      </c>
    </row>
    <row r="60" spans="2:6" x14ac:dyDescent="0.35">
      <c r="B60" t="s">
        <v>20</v>
      </c>
      <c r="C60">
        <v>498</v>
      </c>
      <c r="E60" t="s">
        <v>14</v>
      </c>
      <c r="F60">
        <v>210</v>
      </c>
    </row>
    <row r="61" spans="2:6" x14ac:dyDescent="0.35">
      <c r="B61" t="s">
        <v>20</v>
      </c>
      <c r="C61">
        <v>180</v>
      </c>
      <c r="E61" t="s">
        <v>14</v>
      </c>
      <c r="F61">
        <v>136</v>
      </c>
    </row>
    <row r="62" spans="2:6" x14ac:dyDescent="0.35">
      <c r="B62" t="s">
        <v>20</v>
      </c>
      <c r="C62">
        <v>27</v>
      </c>
      <c r="E62" t="s">
        <v>14</v>
      </c>
      <c r="F62">
        <v>86</v>
      </c>
    </row>
    <row r="63" spans="2:6" x14ac:dyDescent="0.35">
      <c r="B63" t="s">
        <v>20</v>
      </c>
      <c r="C63">
        <v>2331</v>
      </c>
      <c r="E63" t="s">
        <v>14</v>
      </c>
      <c r="F63">
        <v>19</v>
      </c>
    </row>
    <row r="64" spans="2:6" x14ac:dyDescent="0.35">
      <c r="B64" t="s">
        <v>20</v>
      </c>
      <c r="C64">
        <v>113</v>
      </c>
      <c r="E64" t="s">
        <v>14</v>
      </c>
      <c r="F64">
        <v>886</v>
      </c>
    </row>
    <row r="65" spans="2:6" x14ac:dyDescent="0.35">
      <c r="B65" t="s">
        <v>20</v>
      </c>
      <c r="C65">
        <v>164</v>
      </c>
      <c r="E65" t="s">
        <v>14</v>
      </c>
      <c r="F65">
        <v>35</v>
      </c>
    </row>
    <row r="66" spans="2:6" x14ac:dyDescent="0.35">
      <c r="B66" t="s">
        <v>20</v>
      </c>
      <c r="C66">
        <v>164</v>
      </c>
      <c r="E66" t="s">
        <v>14</v>
      </c>
      <c r="F66">
        <v>24</v>
      </c>
    </row>
    <row r="67" spans="2:6" x14ac:dyDescent="0.35">
      <c r="B67" t="s">
        <v>20</v>
      </c>
      <c r="C67">
        <v>336</v>
      </c>
      <c r="E67" t="s">
        <v>14</v>
      </c>
      <c r="F67">
        <v>86</v>
      </c>
    </row>
    <row r="68" spans="2:6" x14ac:dyDescent="0.35">
      <c r="B68" t="s">
        <v>20</v>
      </c>
      <c r="C68">
        <v>1917</v>
      </c>
      <c r="E68" t="s">
        <v>14</v>
      </c>
      <c r="F68">
        <v>243</v>
      </c>
    </row>
    <row r="69" spans="2:6" x14ac:dyDescent="0.35">
      <c r="B69" t="s">
        <v>20</v>
      </c>
      <c r="C69">
        <v>95</v>
      </c>
      <c r="E69" t="s">
        <v>14</v>
      </c>
      <c r="F69">
        <v>65</v>
      </c>
    </row>
    <row r="70" spans="2:6" x14ac:dyDescent="0.35">
      <c r="B70" t="s">
        <v>20</v>
      </c>
      <c r="C70">
        <v>147</v>
      </c>
      <c r="E70" t="s">
        <v>14</v>
      </c>
      <c r="F70">
        <v>100</v>
      </c>
    </row>
    <row r="71" spans="2:6" x14ac:dyDescent="0.35">
      <c r="B71" t="s">
        <v>20</v>
      </c>
      <c r="C71">
        <v>86</v>
      </c>
      <c r="E71" t="s">
        <v>14</v>
      </c>
      <c r="F71">
        <v>168</v>
      </c>
    </row>
    <row r="72" spans="2:6" x14ac:dyDescent="0.35">
      <c r="B72" t="s">
        <v>20</v>
      </c>
      <c r="C72">
        <v>83</v>
      </c>
      <c r="E72" t="s">
        <v>14</v>
      </c>
      <c r="F72">
        <v>13</v>
      </c>
    </row>
    <row r="73" spans="2:6" x14ac:dyDescent="0.35">
      <c r="B73" t="s">
        <v>20</v>
      </c>
      <c r="C73">
        <v>676</v>
      </c>
      <c r="E73" t="s">
        <v>14</v>
      </c>
      <c r="F73">
        <v>1</v>
      </c>
    </row>
    <row r="74" spans="2:6" x14ac:dyDescent="0.35">
      <c r="B74" t="s">
        <v>20</v>
      </c>
      <c r="C74">
        <v>361</v>
      </c>
      <c r="E74" t="s">
        <v>14</v>
      </c>
      <c r="F74">
        <v>40</v>
      </c>
    </row>
    <row r="75" spans="2:6" x14ac:dyDescent="0.35">
      <c r="B75" t="s">
        <v>20</v>
      </c>
      <c r="C75">
        <v>131</v>
      </c>
      <c r="E75" t="s">
        <v>14</v>
      </c>
      <c r="F75">
        <v>226</v>
      </c>
    </row>
    <row r="76" spans="2:6" x14ac:dyDescent="0.35">
      <c r="B76" t="s">
        <v>20</v>
      </c>
      <c r="C76">
        <v>126</v>
      </c>
      <c r="E76" t="s">
        <v>14</v>
      </c>
      <c r="F76">
        <v>1625</v>
      </c>
    </row>
    <row r="77" spans="2:6" x14ac:dyDescent="0.35">
      <c r="B77" t="s">
        <v>20</v>
      </c>
      <c r="C77">
        <v>275</v>
      </c>
      <c r="E77" t="s">
        <v>14</v>
      </c>
      <c r="F77">
        <v>143</v>
      </c>
    </row>
    <row r="78" spans="2:6" x14ac:dyDescent="0.35">
      <c r="B78" t="s">
        <v>20</v>
      </c>
      <c r="C78">
        <v>67</v>
      </c>
      <c r="E78" t="s">
        <v>14</v>
      </c>
      <c r="F78">
        <v>934</v>
      </c>
    </row>
    <row r="79" spans="2:6" x14ac:dyDescent="0.35">
      <c r="B79" t="s">
        <v>20</v>
      </c>
      <c r="C79">
        <v>154</v>
      </c>
      <c r="E79" t="s">
        <v>14</v>
      </c>
      <c r="F79">
        <v>17</v>
      </c>
    </row>
    <row r="80" spans="2:6" x14ac:dyDescent="0.35">
      <c r="B80" t="s">
        <v>20</v>
      </c>
      <c r="C80">
        <v>1782</v>
      </c>
      <c r="E80" t="s">
        <v>14</v>
      </c>
      <c r="F80">
        <v>2179</v>
      </c>
    </row>
    <row r="81" spans="2:6" x14ac:dyDescent="0.35">
      <c r="B81" t="s">
        <v>20</v>
      </c>
      <c r="C81">
        <v>903</v>
      </c>
      <c r="E81" t="s">
        <v>14</v>
      </c>
      <c r="F81">
        <v>931</v>
      </c>
    </row>
    <row r="82" spans="2:6" x14ac:dyDescent="0.35">
      <c r="B82" t="s">
        <v>20</v>
      </c>
      <c r="C82">
        <v>94</v>
      </c>
      <c r="E82" t="s">
        <v>14</v>
      </c>
      <c r="F82">
        <v>92</v>
      </c>
    </row>
    <row r="83" spans="2:6" x14ac:dyDescent="0.35">
      <c r="B83" t="s">
        <v>20</v>
      </c>
      <c r="C83">
        <v>180</v>
      </c>
      <c r="E83" t="s">
        <v>14</v>
      </c>
      <c r="F83">
        <v>57</v>
      </c>
    </row>
    <row r="84" spans="2:6" x14ac:dyDescent="0.35">
      <c r="B84" t="s">
        <v>20</v>
      </c>
      <c r="C84">
        <v>533</v>
      </c>
      <c r="E84" t="s">
        <v>14</v>
      </c>
      <c r="F84">
        <v>41</v>
      </c>
    </row>
    <row r="85" spans="2:6" x14ac:dyDescent="0.35">
      <c r="B85" t="s">
        <v>20</v>
      </c>
      <c r="C85">
        <v>2443</v>
      </c>
      <c r="E85" t="s">
        <v>14</v>
      </c>
      <c r="F85">
        <v>1</v>
      </c>
    </row>
    <row r="86" spans="2:6" x14ac:dyDescent="0.35">
      <c r="B86" t="s">
        <v>20</v>
      </c>
      <c r="C86">
        <v>89</v>
      </c>
      <c r="E86" t="s">
        <v>14</v>
      </c>
      <c r="F86">
        <v>101</v>
      </c>
    </row>
    <row r="87" spans="2:6" x14ac:dyDescent="0.35">
      <c r="B87" t="s">
        <v>20</v>
      </c>
      <c r="C87">
        <v>159</v>
      </c>
      <c r="E87" t="s">
        <v>14</v>
      </c>
      <c r="F87">
        <v>1335</v>
      </c>
    </row>
    <row r="88" spans="2:6" x14ac:dyDescent="0.35">
      <c r="B88" t="s">
        <v>20</v>
      </c>
      <c r="C88">
        <v>50</v>
      </c>
      <c r="E88" t="s">
        <v>14</v>
      </c>
      <c r="F88">
        <v>15</v>
      </c>
    </row>
    <row r="89" spans="2:6" x14ac:dyDescent="0.35">
      <c r="B89" t="s">
        <v>20</v>
      </c>
      <c r="C89">
        <v>186</v>
      </c>
      <c r="E89" t="s">
        <v>14</v>
      </c>
      <c r="F89">
        <v>454</v>
      </c>
    </row>
    <row r="90" spans="2:6" x14ac:dyDescent="0.35">
      <c r="B90" t="s">
        <v>20</v>
      </c>
      <c r="C90">
        <v>1071</v>
      </c>
      <c r="E90" t="s">
        <v>14</v>
      </c>
      <c r="F90">
        <v>3182</v>
      </c>
    </row>
    <row r="91" spans="2:6" x14ac:dyDescent="0.35">
      <c r="B91" t="s">
        <v>20</v>
      </c>
      <c r="C91">
        <v>117</v>
      </c>
      <c r="E91" t="s">
        <v>14</v>
      </c>
      <c r="F91">
        <v>15</v>
      </c>
    </row>
    <row r="92" spans="2:6" x14ac:dyDescent="0.35">
      <c r="B92" t="s">
        <v>20</v>
      </c>
      <c r="C92">
        <v>70</v>
      </c>
      <c r="E92" t="s">
        <v>14</v>
      </c>
      <c r="F92">
        <v>133</v>
      </c>
    </row>
    <row r="93" spans="2:6" x14ac:dyDescent="0.35">
      <c r="B93" t="s">
        <v>20</v>
      </c>
      <c r="C93">
        <v>135</v>
      </c>
      <c r="E93" t="s">
        <v>14</v>
      </c>
      <c r="F93">
        <v>2062</v>
      </c>
    </row>
    <row r="94" spans="2:6" x14ac:dyDescent="0.35">
      <c r="B94" t="s">
        <v>20</v>
      </c>
      <c r="C94">
        <v>768</v>
      </c>
      <c r="E94" t="s">
        <v>14</v>
      </c>
      <c r="F94">
        <v>29</v>
      </c>
    </row>
    <row r="95" spans="2:6" x14ac:dyDescent="0.35">
      <c r="B95" t="s">
        <v>20</v>
      </c>
      <c r="C95">
        <v>199</v>
      </c>
      <c r="E95" t="s">
        <v>14</v>
      </c>
      <c r="F95">
        <v>132</v>
      </c>
    </row>
    <row r="96" spans="2:6" x14ac:dyDescent="0.35">
      <c r="B96" t="s">
        <v>20</v>
      </c>
      <c r="C96">
        <v>107</v>
      </c>
      <c r="E96" t="s">
        <v>14</v>
      </c>
      <c r="F96">
        <v>137</v>
      </c>
    </row>
    <row r="97" spans="2:6" x14ac:dyDescent="0.35">
      <c r="B97" t="s">
        <v>20</v>
      </c>
      <c r="C97">
        <v>195</v>
      </c>
      <c r="E97" t="s">
        <v>14</v>
      </c>
      <c r="F97">
        <v>908</v>
      </c>
    </row>
    <row r="98" spans="2:6" x14ac:dyDescent="0.35">
      <c r="B98" t="s">
        <v>20</v>
      </c>
      <c r="C98">
        <v>3376</v>
      </c>
      <c r="E98" t="s">
        <v>14</v>
      </c>
      <c r="F98">
        <v>10</v>
      </c>
    </row>
    <row r="99" spans="2:6" x14ac:dyDescent="0.35">
      <c r="B99" t="s">
        <v>20</v>
      </c>
      <c r="C99">
        <v>41</v>
      </c>
      <c r="E99" t="s">
        <v>14</v>
      </c>
      <c r="F99">
        <v>1910</v>
      </c>
    </row>
    <row r="100" spans="2:6" x14ac:dyDescent="0.35">
      <c r="B100" t="s">
        <v>20</v>
      </c>
      <c r="C100">
        <v>1821</v>
      </c>
      <c r="E100" t="s">
        <v>14</v>
      </c>
      <c r="F100">
        <v>38</v>
      </c>
    </row>
    <row r="101" spans="2:6" x14ac:dyDescent="0.35">
      <c r="B101" t="s">
        <v>20</v>
      </c>
      <c r="C101">
        <v>164</v>
      </c>
      <c r="E101" t="s">
        <v>14</v>
      </c>
      <c r="F101">
        <v>104</v>
      </c>
    </row>
    <row r="102" spans="2:6" x14ac:dyDescent="0.35">
      <c r="B102" t="s">
        <v>20</v>
      </c>
      <c r="C102">
        <v>157</v>
      </c>
      <c r="E102" t="s">
        <v>14</v>
      </c>
      <c r="F102">
        <v>49</v>
      </c>
    </row>
    <row r="103" spans="2:6" x14ac:dyDescent="0.35">
      <c r="B103" t="s">
        <v>20</v>
      </c>
      <c r="C103">
        <v>246</v>
      </c>
      <c r="E103" t="s">
        <v>14</v>
      </c>
      <c r="F103">
        <v>1</v>
      </c>
    </row>
    <row r="104" spans="2:6" x14ac:dyDescent="0.35">
      <c r="B104" t="s">
        <v>20</v>
      </c>
      <c r="C104">
        <v>1396</v>
      </c>
      <c r="E104" t="s">
        <v>14</v>
      </c>
      <c r="F104">
        <v>245</v>
      </c>
    </row>
    <row r="105" spans="2:6" x14ac:dyDescent="0.35">
      <c r="B105" t="s">
        <v>20</v>
      </c>
      <c r="C105">
        <v>2506</v>
      </c>
      <c r="E105" t="s">
        <v>14</v>
      </c>
      <c r="F105">
        <v>32</v>
      </c>
    </row>
    <row r="106" spans="2:6" x14ac:dyDescent="0.35">
      <c r="B106" t="s">
        <v>20</v>
      </c>
      <c r="C106">
        <v>244</v>
      </c>
      <c r="E106" t="s">
        <v>14</v>
      </c>
      <c r="F106">
        <v>7</v>
      </c>
    </row>
    <row r="107" spans="2:6" x14ac:dyDescent="0.35">
      <c r="B107" t="s">
        <v>20</v>
      </c>
      <c r="C107">
        <v>146</v>
      </c>
      <c r="E107" t="s">
        <v>14</v>
      </c>
      <c r="F107">
        <v>803</v>
      </c>
    </row>
    <row r="108" spans="2:6" x14ac:dyDescent="0.35">
      <c r="B108" t="s">
        <v>20</v>
      </c>
      <c r="C108">
        <v>1267</v>
      </c>
      <c r="E108" t="s">
        <v>14</v>
      </c>
      <c r="F108">
        <v>16</v>
      </c>
    </row>
    <row r="109" spans="2:6" x14ac:dyDescent="0.35">
      <c r="B109" t="s">
        <v>20</v>
      </c>
      <c r="C109">
        <v>1561</v>
      </c>
      <c r="E109" t="s">
        <v>14</v>
      </c>
      <c r="F109">
        <v>31</v>
      </c>
    </row>
    <row r="110" spans="2:6" x14ac:dyDescent="0.35">
      <c r="B110" t="s">
        <v>20</v>
      </c>
      <c r="C110">
        <v>48</v>
      </c>
      <c r="E110" t="s">
        <v>14</v>
      </c>
      <c r="F110">
        <v>108</v>
      </c>
    </row>
    <row r="111" spans="2:6" x14ac:dyDescent="0.35">
      <c r="B111" t="s">
        <v>20</v>
      </c>
      <c r="C111">
        <v>2739</v>
      </c>
      <c r="E111" t="s">
        <v>14</v>
      </c>
      <c r="F111">
        <v>30</v>
      </c>
    </row>
    <row r="112" spans="2:6" x14ac:dyDescent="0.35">
      <c r="B112" t="s">
        <v>20</v>
      </c>
      <c r="C112">
        <v>3537</v>
      </c>
      <c r="E112" t="s">
        <v>14</v>
      </c>
      <c r="F112">
        <v>17</v>
      </c>
    </row>
    <row r="113" spans="2:6" x14ac:dyDescent="0.35">
      <c r="B113" t="s">
        <v>20</v>
      </c>
      <c r="C113">
        <v>2107</v>
      </c>
      <c r="E113" t="s">
        <v>14</v>
      </c>
      <c r="F113">
        <v>80</v>
      </c>
    </row>
    <row r="114" spans="2:6" x14ac:dyDescent="0.35">
      <c r="B114" t="s">
        <v>20</v>
      </c>
      <c r="C114">
        <v>3318</v>
      </c>
      <c r="E114" t="s">
        <v>14</v>
      </c>
      <c r="F114">
        <v>2468</v>
      </c>
    </row>
    <row r="115" spans="2:6" x14ac:dyDescent="0.35">
      <c r="B115" t="s">
        <v>20</v>
      </c>
      <c r="C115">
        <v>340</v>
      </c>
      <c r="E115" t="s">
        <v>14</v>
      </c>
      <c r="F115">
        <v>26</v>
      </c>
    </row>
    <row r="116" spans="2:6" x14ac:dyDescent="0.35">
      <c r="B116" t="s">
        <v>20</v>
      </c>
      <c r="C116">
        <v>1442</v>
      </c>
      <c r="E116" t="s">
        <v>14</v>
      </c>
      <c r="F116">
        <v>73</v>
      </c>
    </row>
    <row r="117" spans="2:6" x14ac:dyDescent="0.35">
      <c r="B117" t="s">
        <v>20</v>
      </c>
      <c r="C117">
        <v>126</v>
      </c>
      <c r="E117" t="s">
        <v>14</v>
      </c>
      <c r="F117">
        <v>128</v>
      </c>
    </row>
    <row r="118" spans="2:6" x14ac:dyDescent="0.35">
      <c r="B118" t="s">
        <v>20</v>
      </c>
      <c r="C118">
        <v>524</v>
      </c>
      <c r="E118" t="s">
        <v>14</v>
      </c>
      <c r="F118">
        <v>33</v>
      </c>
    </row>
    <row r="119" spans="2:6" x14ac:dyDescent="0.35">
      <c r="B119" t="s">
        <v>20</v>
      </c>
      <c r="C119">
        <v>1989</v>
      </c>
      <c r="E119" t="s">
        <v>14</v>
      </c>
      <c r="F119">
        <v>1072</v>
      </c>
    </row>
    <row r="120" spans="2:6" x14ac:dyDescent="0.35">
      <c r="B120" t="s">
        <v>20</v>
      </c>
      <c r="C120">
        <v>157</v>
      </c>
      <c r="E120" t="s">
        <v>14</v>
      </c>
      <c r="F120">
        <v>393</v>
      </c>
    </row>
    <row r="121" spans="2:6" x14ac:dyDescent="0.35">
      <c r="B121" t="s">
        <v>20</v>
      </c>
      <c r="C121">
        <v>4498</v>
      </c>
      <c r="E121" t="s">
        <v>14</v>
      </c>
      <c r="F121">
        <v>1257</v>
      </c>
    </row>
    <row r="122" spans="2:6" x14ac:dyDescent="0.35">
      <c r="B122" t="s">
        <v>20</v>
      </c>
      <c r="C122">
        <v>80</v>
      </c>
      <c r="E122" t="s">
        <v>14</v>
      </c>
      <c r="F122">
        <v>328</v>
      </c>
    </row>
    <row r="123" spans="2:6" x14ac:dyDescent="0.35">
      <c r="B123" t="s">
        <v>20</v>
      </c>
      <c r="C123">
        <v>43</v>
      </c>
      <c r="E123" t="s">
        <v>14</v>
      </c>
      <c r="F123">
        <v>147</v>
      </c>
    </row>
    <row r="124" spans="2:6" x14ac:dyDescent="0.35">
      <c r="B124" t="s">
        <v>20</v>
      </c>
      <c r="C124">
        <v>2053</v>
      </c>
      <c r="E124" t="s">
        <v>14</v>
      </c>
      <c r="F124">
        <v>830</v>
      </c>
    </row>
    <row r="125" spans="2:6" x14ac:dyDescent="0.35">
      <c r="B125" t="s">
        <v>20</v>
      </c>
      <c r="C125">
        <v>168</v>
      </c>
      <c r="E125" t="s">
        <v>14</v>
      </c>
      <c r="F125">
        <v>331</v>
      </c>
    </row>
    <row r="126" spans="2:6" x14ac:dyDescent="0.35">
      <c r="B126" t="s">
        <v>20</v>
      </c>
      <c r="C126">
        <v>4289</v>
      </c>
      <c r="E126" t="s">
        <v>14</v>
      </c>
      <c r="F126">
        <v>25</v>
      </c>
    </row>
    <row r="127" spans="2:6" x14ac:dyDescent="0.35">
      <c r="B127" t="s">
        <v>20</v>
      </c>
      <c r="C127">
        <v>165</v>
      </c>
      <c r="E127" t="s">
        <v>14</v>
      </c>
      <c r="F127">
        <v>3483</v>
      </c>
    </row>
    <row r="128" spans="2:6" x14ac:dyDescent="0.35">
      <c r="B128" t="s">
        <v>20</v>
      </c>
      <c r="C128">
        <v>1815</v>
      </c>
      <c r="E128" t="s">
        <v>14</v>
      </c>
      <c r="F128">
        <v>923</v>
      </c>
    </row>
    <row r="129" spans="2:6" x14ac:dyDescent="0.35">
      <c r="B129" t="s">
        <v>20</v>
      </c>
      <c r="C129">
        <v>397</v>
      </c>
      <c r="E129" t="s">
        <v>14</v>
      </c>
      <c r="F129">
        <v>1</v>
      </c>
    </row>
    <row r="130" spans="2:6" x14ac:dyDescent="0.35">
      <c r="B130" t="s">
        <v>20</v>
      </c>
      <c r="C130">
        <v>1539</v>
      </c>
      <c r="E130" t="s">
        <v>14</v>
      </c>
      <c r="F130">
        <v>33</v>
      </c>
    </row>
    <row r="131" spans="2:6" x14ac:dyDescent="0.35">
      <c r="B131" t="s">
        <v>20</v>
      </c>
      <c r="C131">
        <v>138</v>
      </c>
      <c r="E131" t="s">
        <v>14</v>
      </c>
      <c r="F131">
        <v>40</v>
      </c>
    </row>
    <row r="132" spans="2:6" x14ac:dyDescent="0.35">
      <c r="B132" t="s">
        <v>20</v>
      </c>
      <c r="C132">
        <v>3594</v>
      </c>
      <c r="E132" t="s">
        <v>14</v>
      </c>
      <c r="F132">
        <v>23</v>
      </c>
    </row>
    <row r="133" spans="2:6" x14ac:dyDescent="0.35">
      <c r="B133" t="s">
        <v>20</v>
      </c>
      <c r="C133">
        <v>5880</v>
      </c>
      <c r="E133" t="s">
        <v>14</v>
      </c>
      <c r="F133">
        <v>75</v>
      </c>
    </row>
    <row r="134" spans="2:6" x14ac:dyDescent="0.35">
      <c r="B134" t="s">
        <v>20</v>
      </c>
      <c r="C134">
        <v>112</v>
      </c>
      <c r="E134" t="s">
        <v>14</v>
      </c>
      <c r="F134">
        <v>2176</v>
      </c>
    </row>
    <row r="135" spans="2:6" x14ac:dyDescent="0.35">
      <c r="B135" t="s">
        <v>20</v>
      </c>
      <c r="C135">
        <v>943</v>
      </c>
      <c r="E135" t="s">
        <v>14</v>
      </c>
      <c r="F135">
        <v>441</v>
      </c>
    </row>
    <row r="136" spans="2:6" x14ac:dyDescent="0.35">
      <c r="B136" t="s">
        <v>20</v>
      </c>
      <c r="C136">
        <v>2468</v>
      </c>
      <c r="E136" t="s">
        <v>14</v>
      </c>
      <c r="F136">
        <v>25</v>
      </c>
    </row>
    <row r="137" spans="2:6" x14ac:dyDescent="0.35">
      <c r="B137" t="s">
        <v>20</v>
      </c>
      <c r="C137">
        <v>2551</v>
      </c>
      <c r="E137" t="s">
        <v>14</v>
      </c>
      <c r="F137">
        <v>127</v>
      </c>
    </row>
    <row r="138" spans="2:6" x14ac:dyDescent="0.35">
      <c r="B138" t="s">
        <v>20</v>
      </c>
      <c r="C138">
        <v>101</v>
      </c>
      <c r="E138" t="s">
        <v>14</v>
      </c>
      <c r="F138">
        <v>355</v>
      </c>
    </row>
    <row r="139" spans="2:6" x14ac:dyDescent="0.35">
      <c r="B139" t="s">
        <v>20</v>
      </c>
      <c r="C139">
        <v>92</v>
      </c>
      <c r="E139" t="s">
        <v>14</v>
      </c>
      <c r="F139">
        <v>44</v>
      </c>
    </row>
    <row r="140" spans="2:6" x14ac:dyDescent="0.35">
      <c r="B140" t="s">
        <v>20</v>
      </c>
      <c r="C140">
        <v>62</v>
      </c>
      <c r="E140" t="s">
        <v>14</v>
      </c>
      <c r="F140">
        <v>67</v>
      </c>
    </row>
    <row r="141" spans="2:6" x14ac:dyDescent="0.35">
      <c r="B141" t="s">
        <v>20</v>
      </c>
      <c r="C141">
        <v>149</v>
      </c>
      <c r="E141" t="s">
        <v>14</v>
      </c>
      <c r="F141">
        <v>1068</v>
      </c>
    </row>
    <row r="142" spans="2:6" x14ac:dyDescent="0.35">
      <c r="B142" t="s">
        <v>20</v>
      </c>
      <c r="C142">
        <v>329</v>
      </c>
      <c r="E142" t="s">
        <v>14</v>
      </c>
      <c r="F142">
        <v>424</v>
      </c>
    </row>
    <row r="143" spans="2:6" x14ac:dyDescent="0.35">
      <c r="B143" t="s">
        <v>20</v>
      </c>
      <c r="C143">
        <v>97</v>
      </c>
      <c r="E143" t="s">
        <v>14</v>
      </c>
      <c r="F143">
        <v>151</v>
      </c>
    </row>
    <row r="144" spans="2:6" x14ac:dyDescent="0.35">
      <c r="B144" t="s">
        <v>20</v>
      </c>
      <c r="C144">
        <v>1784</v>
      </c>
      <c r="E144" t="s">
        <v>14</v>
      </c>
      <c r="F144">
        <v>1608</v>
      </c>
    </row>
    <row r="145" spans="2:6" x14ac:dyDescent="0.35">
      <c r="B145" t="s">
        <v>20</v>
      </c>
      <c r="C145">
        <v>1684</v>
      </c>
      <c r="E145" t="s">
        <v>14</v>
      </c>
      <c r="F145">
        <v>941</v>
      </c>
    </row>
    <row r="146" spans="2:6" x14ac:dyDescent="0.35">
      <c r="B146" t="s">
        <v>20</v>
      </c>
      <c r="C146">
        <v>250</v>
      </c>
      <c r="E146" t="s">
        <v>14</v>
      </c>
      <c r="F146">
        <v>1</v>
      </c>
    </row>
    <row r="147" spans="2:6" x14ac:dyDescent="0.35">
      <c r="B147" t="s">
        <v>20</v>
      </c>
      <c r="C147">
        <v>238</v>
      </c>
      <c r="E147" t="s">
        <v>14</v>
      </c>
      <c r="F147">
        <v>40</v>
      </c>
    </row>
    <row r="148" spans="2:6" x14ac:dyDescent="0.35">
      <c r="B148" t="s">
        <v>20</v>
      </c>
      <c r="C148">
        <v>53</v>
      </c>
      <c r="E148" t="s">
        <v>14</v>
      </c>
      <c r="F148">
        <v>3015</v>
      </c>
    </row>
    <row r="149" spans="2:6" x14ac:dyDescent="0.35">
      <c r="B149" t="s">
        <v>20</v>
      </c>
      <c r="C149">
        <v>214</v>
      </c>
      <c r="E149" t="s">
        <v>14</v>
      </c>
      <c r="F149">
        <v>435</v>
      </c>
    </row>
    <row r="150" spans="2:6" x14ac:dyDescent="0.35">
      <c r="B150" t="s">
        <v>20</v>
      </c>
      <c r="C150">
        <v>222</v>
      </c>
      <c r="E150" t="s">
        <v>14</v>
      </c>
      <c r="F150">
        <v>714</v>
      </c>
    </row>
    <row r="151" spans="2:6" x14ac:dyDescent="0.35">
      <c r="B151" t="s">
        <v>20</v>
      </c>
      <c r="C151">
        <v>1884</v>
      </c>
      <c r="E151" t="s">
        <v>14</v>
      </c>
      <c r="F151">
        <v>5497</v>
      </c>
    </row>
    <row r="152" spans="2:6" x14ac:dyDescent="0.35">
      <c r="B152" t="s">
        <v>20</v>
      </c>
      <c r="C152">
        <v>218</v>
      </c>
      <c r="E152" t="s">
        <v>14</v>
      </c>
      <c r="F152">
        <v>418</v>
      </c>
    </row>
    <row r="153" spans="2:6" x14ac:dyDescent="0.35">
      <c r="B153" t="s">
        <v>20</v>
      </c>
      <c r="C153">
        <v>6465</v>
      </c>
      <c r="E153" t="s">
        <v>14</v>
      </c>
      <c r="F153">
        <v>1439</v>
      </c>
    </row>
    <row r="154" spans="2:6" x14ac:dyDescent="0.35">
      <c r="B154" t="s">
        <v>20</v>
      </c>
      <c r="C154">
        <v>59</v>
      </c>
      <c r="E154" t="s">
        <v>14</v>
      </c>
      <c r="F154">
        <v>15</v>
      </c>
    </row>
    <row r="155" spans="2:6" x14ac:dyDescent="0.35">
      <c r="B155" t="s">
        <v>20</v>
      </c>
      <c r="C155">
        <v>88</v>
      </c>
      <c r="E155" t="s">
        <v>14</v>
      </c>
      <c r="F155">
        <v>1999</v>
      </c>
    </row>
    <row r="156" spans="2:6" x14ac:dyDescent="0.35">
      <c r="B156" t="s">
        <v>20</v>
      </c>
      <c r="C156">
        <v>1697</v>
      </c>
      <c r="E156" t="s">
        <v>14</v>
      </c>
      <c r="F156">
        <v>118</v>
      </c>
    </row>
    <row r="157" spans="2:6" x14ac:dyDescent="0.35">
      <c r="B157" t="s">
        <v>20</v>
      </c>
      <c r="C157">
        <v>92</v>
      </c>
      <c r="E157" t="s">
        <v>14</v>
      </c>
      <c r="F157">
        <v>162</v>
      </c>
    </row>
    <row r="158" spans="2:6" x14ac:dyDescent="0.35">
      <c r="B158" t="s">
        <v>20</v>
      </c>
      <c r="C158">
        <v>186</v>
      </c>
      <c r="E158" t="s">
        <v>14</v>
      </c>
      <c r="F158">
        <v>83</v>
      </c>
    </row>
    <row r="159" spans="2:6" x14ac:dyDescent="0.35">
      <c r="B159" t="s">
        <v>20</v>
      </c>
      <c r="C159">
        <v>138</v>
      </c>
      <c r="E159" t="s">
        <v>14</v>
      </c>
      <c r="F159">
        <v>747</v>
      </c>
    </row>
    <row r="160" spans="2:6" x14ac:dyDescent="0.35">
      <c r="B160" t="s">
        <v>20</v>
      </c>
      <c r="C160">
        <v>261</v>
      </c>
      <c r="E160" t="s">
        <v>14</v>
      </c>
      <c r="F160">
        <v>84</v>
      </c>
    </row>
    <row r="161" spans="2:6" x14ac:dyDescent="0.35">
      <c r="B161" t="s">
        <v>20</v>
      </c>
      <c r="C161">
        <v>107</v>
      </c>
      <c r="E161" t="s">
        <v>14</v>
      </c>
      <c r="F161">
        <v>91</v>
      </c>
    </row>
    <row r="162" spans="2:6" x14ac:dyDescent="0.35">
      <c r="B162" t="s">
        <v>20</v>
      </c>
      <c r="C162">
        <v>199</v>
      </c>
      <c r="E162" t="s">
        <v>14</v>
      </c>
      <c r="F162">
        <v>792</v>
      </c>
    </row>
    <row r="163" spans="2:6" x14ac:dyDescent="0.35">
      <c r="B163" t="s">
        <v>20</v>
      </c>
      <c r="C163">
        <v>5512</v>
      </c>
      <c r="E163" t="s">
        <v>14</v>
      </c>
      <c r="F163">
        <v>32</v>
      </c>
    </row>
    <row r="164" spans="2:6" x14ac:dyDescent="0.35">
      <c r="B164" t="s">
        <v>20</v>
      </c>
      <c r="C164">
        <v>86</v>
      </c>
      <c r="E164" t="s">
        <v>14</v>
      </c>
      <c r="F164">
        <v>186</v>
      </c>
    </row>
    <row r="165" spans="2:6" x14ac:dyDescent="0.35">
      <c r="B165" t="s">
        <v>20</v>
      </c>
      <c r="C165">
        <v>2768</v>
      </c>
      <c r="E165" t="s">
        <v>14</v>
      </c>
      <c r="F165">
        <v>605</v>
      </c>
    </row>
    <row r="166" spans="2:6" x14ac:dyDescent="0.35">
      <c r="B166" t="s">
        <v>20</v>
      </c>
      <c r="C166">
        <v>48</v>
      </c>
      <c r="E166" t="s">
        <v>14</v>
      </c>
      <c r="F166">
        <v>1</v>
      </c>
    </row>
    <row r="167" spans="2:6" x14ac:dyDescent="0.35">
      <c r="B167" t="s">
        <v>20</v>
      </c>
      <c r="C167">
        <v>87</v>
      </c>
      <c r="E167" t="s">
        <v>14</v>
      </c>
      <c r="F167">
        <v>31</v>
      </c>
    </row>
    <row r="168" spans="2:6" x14ac:dyDescent="0.35">
      <c r="B168" t="s">
        <v>20</v>
      </c>
      <c r="C168">
        <v>1894</v>
      </c>
      <c r="E168" t="s">
        <v>14</v>
      </c>
      <c r="F168">
        <v>1181</v>
      </c>
    </row>
    <row r="169" spans="2:6" x14ac:dyDescent="0.35">
      <c r="B169" t="s">
        <v>20</v>
      </c>
      <c r="C169">
        <v>282</v>
      </c>
      <c r="E169" t="s">
        <v>14</v>
      </c>
      <c r="F169">
        <v>39</v>
      </c>
    </row>
    <row r="170" spans="2:6" x14ac:dyDescent="0.35">
      <c r="B170" t="s">
        <v>20</v>
      </c>
      <c r="C170">
        <v>116</v>
      </c>
      <c r="E170" t="s">
        <v>14</v>
      </c>
      <c r="F170">
        <v>46</v>
      </c>
    </row>
    <row r="171" spans="2:6" x14ac:dyDescent="0.35">
      <c r="B171" t="s">
        <v>20</v>
      </c>
      <c r="C171">
        <v>83</v>
      </c>
      <c r="E171" t="s">
        <v>14</v>
      </c>
      <c r="F171">
        <v>105</v>
      </c>
    </row>
    <row r="172" spans="2:6" x14ac:dyDescent="0.35">
      <c r="B172" t="s">
        <v>20</v>
      </c>
      <c r="C172">
        <v>91</v>
      </c>
      <c r="E172" t="s">
        <v>14</v>
      </c>
      <c r="F172">
        <v>535</v>
      </c>
    </row>
    <row r="173" spans="2:6" x14ac:dyDescent="0.35">
      <c r="B173" t="s">
        <v>20</v>
      </c>
      <c r="C173">
        <v>546</v>
      </c>
      <c r="E173" t="s">
        <v>14</v>
      </c>
      <c r="F173">
        <v>16</v>
      </c>
    </row>
    <row r="174" spans="2:6" x14ac:dyDescent="0.35">
      <c r="B174" t="s">
        <v>20</v>
      </c>
      <c r="C174">
        <v>393</v>
      </c>
      <c r="E174" t="s">
        <v>14</v>
      </c>
      <c r="F174">
        <v>575</v>
      </c>
    </row>
    <row r="175" spans="2:6" x14ac:dyDescent="0.35">
      <c r="B175" t="s">
        <v>20</v>
      </c>
      <c r="C175">
        <v>133</v>
      </c>
      <c r="E175" t="s">
        <v>14</v>
      </c>
      <c r="F175">
        <v>1120</v>
      </c>
    </row>
    <row r="176" spans="2:6" x14ac:dyDescent="0.35">
      <c r="B176" t="s">
        <v>20</v>
      </c>
      <c r="C176">
        <v>254</v>
      </c>
      <c r="E176" t="s">
        <v>14</v>
      </c>
      <c r="F176">
        <v>113</v>
      </c>
    </row>
    <row r="177" spans="2:6" x14ac:dyDescent="0.35">
      <c r="B177" t="s">
        <v>20</v>
      </c>
      <c r="C177">
        <v>176</v>
      </c>
      <c r="E177" t="s">
        <v>14</v>
      </c>
      <c r="F177">
        <v>1538</v>
      </c>
    </row>
    <row r="178" spans="2:6" x14ac:dyDescent="0.35">
      <c r="B178" t="s">
        <v>20</v>
      </c>
      <c r="C178">
        <v>337</v>
      </c>
      <c r="E178" t="s">
        <v>14</v>
      </c>
      <c r="F178">
        <v>9</v>
      </c>
    </row>
    <row r="179" spans="2:6" x14ac:dyDescent="0.35">
      <c r="B179" t="s">
        <v>20</v>
      </c>
      <c r="C179">
        <v>107</v>
      </c>
      <c r="E179" t="s">
        <v>14</v>
      </c>
      <c r="F179">
        <v>554</v>
      </c>
    </row>
    <row r="180" spans="2:6" x14ac:dyDescent="0.35">
      <c r="B180" t="s">
        <v>20</v>
      </c>
      <c r="C180">
        <v>183</v>
      </c>
      <c r="E180" t="s">
        <v>14</v>
      </c>
      <c r="F180">
        <v>648</v>
      </c>
    </row>
    <row r="181" spans="2:6" x14ac:dyDescent="0.35">
      <c r="B181" t="s">
        <v>20</v>
      </c>
      <c r="C181">
        <v>72</v>
      </c>
      <c r="E181" t="s">
        <v>14</v>
      </c>
      <c r="F181">
        <v>21</v>
      </c>
    </row>
    <row r="182" spans="2:6" x14ac:dyDescent="0.35">
      <c r="B182" t="s">
        <v>20</v>
      </c>
      <c r="C182">
        <v>295</v>
      </c>
      <c r="E182" t="s">
        <v>14</v>
      </c>
      <c r="F182">
        <v>54</v>
      </c>
    </row>
    <row r="183" spans="2:6" x14ac:dyDescent="0.35">
      <c r="B183" t="s">
        <v>20</v>
      </c>
      <c r="C183">
        <v>142</v>
      </c>
      <c r="E183" t="s">
        <v>14</v>
      </c>
      <c r="F183">
        <v>120</v>
      </c>
    </row>
    <row r="184" spans="2:6" x14ac:dyDescent="0.35">
      <c r="B184" t="s">
        <v>20</v>
      </c>
      <c r="C184">
        <v>85</v>
      </c>
      <c r="E184" t="s">
        <v>14</v>
      </c>
      <c r="F184">
        <v>579</v>
      </c>
    </row>
    <row r="185" spans="2:6" x14ac:dyDescent="0.35">
      <c r="B185" t="s">
        <v>20</v>
      </c>
      <c r="C185">
        <v>659</v>
      </c>
      <c r="E185" t="s">
        <v>14</v>
      </c>
      <c r="F185">
        <v>2072</v>
      </c>
    </row>
    <row r="186" spans="2:6" x14ac:dyDescent="0.35">
      <c r="B186" t="s">
        <v>20</v>
      </c>
      <c r="C186">
        <v>121</v>
      </c>
      <c r="E186" t="s">
        <v>14</v>
      </c>
      <c r="F186">
        <v>0</v>
      </c>
    </row>
    <row r="187" spans="2:6" x14ac:dyDescent="0.35">
      <c r="B187" t="s">
        <v>20</v>
      </c>
      <c r="C187">
        <v>3742</v>
      </c>
      <c r="E187" t="s">
        <v>14</v>
      </c>
      <c r="F187">
        <v>1796</v>
      </c>
    </row>
    <row r="188" spans="2:6" x14ac:dyDescent="0.35">
      <c r="B188" t="s">
        <v>20</v>
      </c>
      <c r="C188">
        <v>223</v>
      </c>
      <c r="E188" t="s">
        <v>14</v>
      </c>
      <c r="F188">
        <v>62</v>
      </c>
    </row>
    <row r="189" spans="2:6" x14ac:dyDescent="0.35">
      <c r="B189" t="s">
        <v>20</v>
      </c>
      <c r="C189">
        <v>133</v>
      </c>
      <c r="E189" t="s">
        <v>14</v>
      </c>
      <c r="F189">
        <v>347</v>
      </c>
    </row>
    <row r="190" spans="2:6" x14ac:dyDescent="0.35">
      <c r="B190" t="s">
        <v>20</v>
      </c>
      <c r="C190">
        <v>5168</v>
      </c>
      <c r="E190" t="s">
        <v>14</v>
      </c>
      <c r="F190">
        <v>19</v>
      </c>
    </row>
    <row r="191" spans="2:6" x14ac:dyDescent="0.35">
      <c r="B191" t="s">
        <v>20</v>
      </c>
      <c r="C191">
        <v>307</v>
      </c>
      <c r="E191" t="s">
        <v>14</v>
      </c>
      <c r="F191">
        <v>1258</v>
      </c>
    </row>
    <row r="192" spans="2:6" x14ac:dyDescent="0.35">
      <c r="B192" t="s">
        <v>20</v>
      </c>
      <c r="C192">
        <v>2441</v>
      </c>
      <c r="E192" t="s">
        <v>14</v>
      </c>
      <c r="F192">
        <v>362</v>
      </c>
    </row>
    <row r="193" spans="2:6" x14ac:dyDescent="0.35">
      <c r="B193" t="s">
        <v>20</v>
      </c>
      <c r="C193">
        <v>1385</v>
      </c>
      <c r="E193" t="s">
        <v>14</v>
      </c>
      <c r="F193">
        <v>133</v>
      </c>
    </row>
    <row r="194" spans="2:6" x14ac:dyDescent="0.35">
      <c r="B194" t="s">
        <v>20</v>
      </c>
      <c r="C194">
        <v>190</v>
      </c>
      <c r="E194" t="s">
        <v>14</v>
      </c>
      <c r="F194">
        <v>846</v>
      </c>
    </row>
    <row r="195" spans="2:6" x14ac:dyDescent="0.35">
      <c r="B195" t="s">
        <v>20</v>
      </c>
      <c r="C195">
        <v>470</v>
      </c>
      <c r="E195" t="s">
        <v>14</v>
      </c>
      <c r="F195">
        <v>10</v>
      </c>
    </row>
    <row r="196" spans="2:6" x14ac:dyDescent="0.35">
      <c r="B196" t="s">
        <v>20</v>
      </c>
      <c r="C196">
        <v>253</v>
      </c>
      <c r="E196" t="s">
        <v>14</v>
      </c>
      <c r="F196">
        <v>191</v>
      </c>
    </row>
    <row r="197" spans="2:6" x14ac:dyDescent="0.35">
      <c r="B197" t="s">
        <v>20</v>
      </c>
      <c r="C197">
        <v>1113</v>
      </c>
      <c r="E197" t="s">
        <v>14</v>
      </c>
      <c r="F197">
        <v>1979</v>
      </c>
    </row>
    <row r="198" spans="2:6" x14ac:dyDescent="0.35">
      <c r="B198" t="s">
        <v>20</v>
      </c>
      <c r="C198">
        <v>2283</v>
      </c>
      <c r="E198" t="s">
        <v>14</v>
      </c>
      <c r="F198">
        <v>63</v>
      </c>
    </row>
    <row r="199" spans="2:6" x14ac:dyDescent="0.35">
      <c r="B199" t="s">
        <v>20</v>
      </c>
      <c r="C199">
        <v>1095</v>
      </c>
      <c r="E199" t="s">
        <v>14</v>
      </c>
      <c r="F199">
        <v>6080</v>
      </c>
    </row>
    <row r="200" spans="2:6" x14ac:dyDescent="0.35">
      <c r="B200" t="s">
        <v>20</v>
      </c>
      <c r="C200">
        <v>1690</v>
      </c>
      <c r="E200" t="s">
        <v>14</v>
      </c>
      <c r="F200">
        <v>80</v>
      </c>
    </row>
    <row r="201" spans="2:6" x14ac:dyDescent="0.35">
      <c r="B201" t="s">
        <v>20</v>
      </c>
      <c r="C201">
        <v>191</v>
      </c>
      <c r="E201" t="s">
        <v>14</v>
      </c>
      <c r="F201">
        <v>9</v>
      </c>
    </row>
    <row r="202" spans="2:6" x14ac:dyDescent="0.35">
      <c r="B202" t="s">
        <v>20</v>
      </c>
      <c r="C202">
        <v>2013</v>
      </c>
      <c r="E202" t="s">
        <v>14</v>
      </c>
      <c r="F202">
        <v>1784</v>
      </c>
    </row>
    <row r="203" spans="2:6" x14ac:dyDescent="0.35">
      <c r="B203" t="s">
        <v>20</v>
      </c>
      <c r="C203">
        <v>1703</v>
      </c>
      <c r="E203" t="s">
        <v>14</v>
      </c>
      <c r="F203">
        <v>243</v>
      </c>
    </row>
    <row r="204" spans="2:6" x14ac:dyDescent="0.35">
      <c r="B204" t="s">
        <v>20</v>
      </c>
      <c r="C204">
        <v>80</v>
      </c>
      <c r="E204" t="s">
        <v>14</v>
      </c>
      <c r="F204">
        <v>1296</v>
      </c>
    </row>
    <row r="205" spans="2:6" x14ac:dyDescent="0.35">
      <c r="B205" t="s">
        <v>20</v>
      </c>
      <c r="C205">
        <v>41</v>
      </c>
      <c r="E205" t="s">
        <v>14</v>
      </c>
      <c r="F205">
        <v>77</v>
      </c>
    </row>
    <row r="206" spans="2:6" x14ac:dyDescent="0.35">
      <c r="B206" t="s">
        <v>20</v>
      </c>
      <c r="C206">
        <v>187</v>
      </c>
      <c r="E206" t="s">
        <v>14</v>
      </c>
      <c r="F206">
        <v>395</v>
      </c>
    </row>
    <row r="207" spans="2:6" x14ac:dyDescent="0.35">
      <c r="B207" t="s">
        <v>20</v>
      </c>
      <c r="C207">
        <v>2875</v>
      </c>
      <c r="E207" t="s">
        <v>14</v>
      </c>
      <c r="F207">
        <v>49</v>
      </c>
    </row>
    <row r="208" spans="2:6" x14ac:dyDescent="0.35">
      <c r="B208" t="s">
        <v>20</v>
      </c>
      <c r="C208">
        <v>88</v>
      </c>
      <c r="E208" t="s">
        <v>14</v>
      </c>
      <c r="F208">
        <v>180</v>
      </c>
    </row>
    <row r="209" spans="2:6" x14ac:dyDescent="0.35">
      <c r="B209" t="s">
        <v>20</v>
      </c>
      <c r="C209">
        <v>191</v>
      </c>
      <c r="E209" t="s">
        <v>14</v>
      </c>
      <c r="F209">
        <v>2690</v>
      </c>
    </row>
    <row r="210" spans="2:6" x14ac:dyDescent="0.35">
      <c r="B210" t="s">
        <v>20</v>
      </c>
      <c r="C210">
        <v>139</v>
      </c>
      <c r="E210" t="s">
        <v>14</v>
      </c>
      <c r="F210">
        <v>2779</v>
      </c>
    </row>
    <row r="211" spans="2:6" x14ac:dyDescent="0.35">
      <c r="B211" t="s">
        <v>20</v>
      </c>
      <c r="C211">
        <v>186</v>
      </c>
      <c r="E211" t="s">
        <v>14</v>
      </c>
      <c r="F211">
        <v>92</v>
      </c>
    </row>
    <row r="212" spans="2:6" x14ac:dyDescent="0.35">
      <c r="B212" t="s">
        <v>20</v>
      </c>
      <c r="C212">
        <v>112</v>
      </c>
      <c r="E212" t="s">
        <v>14</v>
      </c>
      <c r="F212">
        <v>1028</v>
      </c>
    </row>
    <row r="213" spans="2:6" x14ac:dyDescent="0.35">
      <c r="B213" t="s">
        <v>20</v>
      </c>
      <c r="C213">
        <v>101</v>
      </c>
      <c r="E213" t="s">
        <v>14</v>
      </c>
      <c r="F213">
        <v>26</v>
      </c>
    </row>
    <row r="214" spans="2:6" x14ac:dyDescent="0.35">
      <c r="B214" t="s">
        <v>20</v>
      </c>
      <c r="C214">
        <v>206</v>
      </c>
      <c r="E214" t="s">
        <v>14</v>
      </c>
      <c r="F214">
        <v>1790</v>
      </c>
    </row>
    <row r="215" spans="2:6" x14ac:dyDescent="0.35">
      <c r="B215" t="s">
        <v>20</v>
      </c>
      <c r="C215">
        <v>154</v>
      </c>
      <c r="E215" t="s">
        <v>14</v>
      </c>
      <c r="F215">
        <v>37</v>
      </c>
    </row>
    <row r="216" spans="2:6" x14ac:dyDescent="0.35">
      <c r="B216" t="s">
        <v>20</v>
      </c>
      <c r="C216">
        <v>5966</v>
      </c>
      <c r="E216" t="s">
        <v>14</v>
      </c>
      <c r="F216">
        <v>35</v>
      </c>
    </row>
    <row r="217" spans="2:6" x14ac:dyDescent="0.35">
      <c r="B217" t="s">
        <v>20</v>
      </c>
      <c r="C217">
        <v>169</v>
      </c>
      <c r="E217" t="s">
        <v>14</v>
      </c>
      <c r="F217">
        <v>558</v>
      </c>
    </row>
    <row r="218" spans="2:6" x14ac:dyDescent="0.35">
      <c r="B218" t="s">
        <v>20</v>
      </c>
      <c r="C218">
        <v>2106</v>
      </c>
      <c r="E218" t="s">
        <v>14</v>
      </c>
      <c r="F218">
        <v>64</v>
      </c>
    </row>
    <row r="219" spans="2:6" x14ac:dyDescent="0.35">
      <c r="B219" t="s">
        <v>20</v>
      </c>
      <c r="C219">
        <v>131</v>
      </c>
      <c r="E219" t="s">
        <v>14</v>
      </c>
      <c r="F219">
        <v>245</v>
      </c>
    </row>
    <row r="220" spans="2:6" x14ac:dyDescent="0.35">
      <c r="B220" t="s">
        <v>20</v>
      </c>
      <c r="C220">
        <v>84</v>
      </c>
      <c r="E220" t="s">
        <v>14</v>
      </c>
      <c r="F220">
        <v>71</v>
      </c>
    </row>
    <row r="221" spans="2:6" x14ac:dyDescent="0.35">
      <c r="B221" t="s">
        <v>20</v>
      </c>
      <c r="C221">
        <v>155</v>
      </c>
      <c r="E221" t="s">
        <v>14</v>
      </c>
      <c r="F221">
        <v>42</v>
      </c>
    </row>
    <row r="222" spans="2:6" x14ac:dyDescent="0.35">
      <c r="B222" t="s">
        <v>20</v>
      </c>
      <c r="C222">
        <v>189</v>
      </c>
      <c r="E222" t="s">
        <v>14</v>
      </c>
      <c r="F222">
        <v>156</v>
      </c>
    </row>
    <row r="223" spans="2:6" x14ac:dyDescent="0.35">
      <c r="B223" t="s">
        <v>20</v>
      </c>
      <c r="C223">
        <v>4799</v>
      </c>
      <c r="E223" t="s">
        <v>14</v>
      </c>
      <c r="F223">
        <v>1368</v>
      </c>
    </row>
    <row r="224" spans="2:6" x14ac:dyDescent="0.35">
      <c r="B224" t="s">
        <v>20</v>
      </c>
      <c r="C224">
        <v>1137</v>
      </c>
      <c r="E224" t="s">
        <v>14</v>
      </c>
      <c r="F224">
        <v>102</v>
      </c>
    </row>
    <row r="225" spans="2:6" x14ac:dyDescent="0.35">
      <c r="B225" t="s">
        <v>20</v>
      </c>
      <c r="C225">
        <v>1152</v>
      </c>
      <c r="E225" t="s">
        <v>14</v>
      </c>
      <c r="F225">
        <v>86</v>
      </c>
    </row>
    <row r="226" spans="2:6" x14ac:dyDescent="0.35">
      <c r="B226" t="s">
        <v>20</v>
      </c>
      <c r="C226">
        <v>50</v>
      </c>
      <c r="E226" t="s">
        <v>14</v>
      </c>
      <c r="F226">
        <v>253</v>
      </c>
    </row>
    <row r="227" spans="2:6" x14ac:dyDescent="0.35">
      <c r="B227" t="s">
        <v>20</v>
      </c>
      <c r="C227">
        <v>3059</v>
      </c>
      <c r="E227" t="s">
        <v>14</v>
      </c>
      <c r="F227">
        <v>157</v>
      </c>
    </row>
    <row r="228" spans="2:6" x14ac:dyDescent="0.35">
      <c r="B228" t="s">
        <v>20</v>
      </c>
      <c r="C228">
        <v>34</v>
      </c>
      <c r="E228" t="s">
        <v>14</v>
      </c>
      <c r="F228">
        <v>183</v>
      </c>
    </row>
    <row r="229" spans="2:6" x14ac:dyDescent="0.35">
      <c r="B229" t="s">
        <v>20</v>
      </c>
      <c r="C229">
        <v>220</v>
      </c>
      <c r="E229" t="s">
        <v>14</v>
      </c>
      <c r="F229">
        <v>82</v>
      </c>
    </row>
    <row r="230" spans="2:6" x14ac:dyDescent="0.35">
      <c r="B230" t="s">
        <v>20</v>
      </c>
      <c r="C230">
        <v>1604</v>
      </c>
      <c r="E230" t="s">
        <v>14</v>
      </c>
      <c r="F230">
        <v>1</v>
      </c>
    </row>
    <row r="231" spans="2:6" x14ac:dyDescent="0.35">
      <c r="B231" t="s">
        <v>20</v>
      </c>
      <c r="C231">
        <v>454</v>
      </c>
      <c r="E231" t="s">
        <v>14</v>
      </c>
      <c r="F231">
        <v>1198</v>
      </c>
    </row>
    <row r="232" spans="2:6" x14ac:dyDescent="0.35">
      <c r="B232" t="s">
        <v>20</v>
      </c>
      <c r="C232">
        <v>123</v>
      </c>
      <c r="E232" t="s">
        <v>14</v>
      </c>
      <c r="F232">
        <v>648</v>
      </c>
    </row>
    <row r="233" spans="2:6" x14ac:dyDescent="0.35">
      <c r="B233" t="s">
        <v>20</v>
      </c>
      <c r="C233">
        <v>299</v>
      </c>
      <c r="E233" t="s">
        <v>14</v>
      </c>
      <c r="F233">
        <v>64</v>
      </c>
    </row>
    <row r="234" spans="2:6" x14ac:dyDescent="0.35">
      <c r="B234" t="s">
        <v>20</v>
      </c>
      <c r="C234">
        <v>2237</v>
      </c>
      <c r="E234" t="s">
        <v>14</v>
      </c>
      <c r="F234">
        <v>62</v>
      </c>
    </row>
    <row r="235" spans="2:6" x14ac:dyDescent="0.35">
      <c r="B235" t="s">
        <v>20</v>
      </c>
      <c r="C235">
        <v>645</v>
      </c>
      <c r="E235" t="s">
        <v>14</v>
      </c>
      <c r="F235">
        <v>750</v>
      </c>
    </row>
    <row r="236" spans="2:6" x14ac:dyDescent="0.35">
      <c r="B236" t="s">
        <v>20</v>
      </c>
      <c r="C236">
        <v>484</v>
      </c>
      <c r="E236" t="s">
        <v>14</v>
      </c>
      <c r="F236">
        <v>105</v>
      </c>
    </row>
    <row r="237" spans="2:6" x14ac:dyDescent="0.35">
      <c r="B237" t="s">
        <v>20</v>
      </c>
      <c r="C237">
        <v>154</v>
      </c>
      <c r="E237" t="s">
        <v>14</v>
      </c>
      <c r="F237">
        <v>2604</v>
      </c>
    </row>
    <row r="238" spans="2:6" x14ac:dyDescent="0.35">
      <c r="B238" t="s">
        <v>20</v>
      </c>
      <c r="C238">
        <v>82</v>
      </c>
      <c r="E238" t="s">
        <v>14</v>
      </c>
      <c r="F238">
        <v>65</v>
      </c>
    </row>
    <row r="239" spans="2:6" x14ac:dyDescent="0.35">
      <c r="B239" t="s">
        <v>20</v>
      </c>
      <c r="C239">
        <v>134</v>
      </c>
      <c r="E239" t="s">
        <v>14</v>
      </c>
      <c r="F239">
        <v>94</v>
      </c>
    </row>
    <row r="240" spans="2:6" x14ac:dyDescent="0.35">
      <c r="B240" t="s">
        <v>20</v>
      </c>
      <c r="C240">
        <v>5203</v>
      </c>
      <c r="E240" t="s">
        <v>14</v>
      </c>
      <c r="F240">
        <v>257</v>
      </c>
    </row>
    <row r="241" spans="2:6" x14ac:dyDescent="0.35">
      <c r="B241" t="s">
        <v>20</v>
      </c>
      <c r="C241">
        <v>94</v>
      </c>
      <c r="E241" t="s">
        <v>14</v>
      </c>
      <c r="F241">
        <v>2928</v>
      </c>
    </row>
    <row r="242" spans="2:6" x14ac:dyDescent="0.35">
      <c r="B242" t="s">
        <v>20</v>
      </c>
      <c r="C242">
        <v>205</v>
      </c>
      <c r="E242" t="s">
        <v>14</v>
      </c>
      <c r="F242">
        <v>4697</v>
      </c>
    </row>
    <row r="243" spans="2:6" x14ac:dyDescent="0.35">
      <c r="B243" t="s">
        <v>20</v>
      </c>
      <c r="C243">
        <v>92</v>
      </c>
      <c r="E243" t="s">
        <v>14</v>
      </c>
      <c r="F243">
        <v>2915</v>
      </c>
    </row>
    <row r="244" spans="2:6" x14ac:dyDescent="0.35">
      <c r="B244" t="s">
        <v>20</v>
      </c>
      <c r="C244">
        <v>219</v>
      </c>
      <c r="E244" t="s">
        <v>14</v>
      </c>
      <c r="F244">
        <v>18</v>
      </c>
    </row>
    <row r="245" spans="2:6" x14ac:dyDescent="0.35">
      <c r="B245" t="s">
        <v>20</v>
      </c>
      <c r="C245">
        <v>2526</v>
      </c>
      <c r="E245" t="s">
        <v>14</v>
      </c>
      <c r="F245">
        <v>602</v>
      </c>
    </row>
    <row r="246" spans="2:6" x14ac:dyDescent="0.35">
      <c r="B246" t="s">
        <v>20</v>
      </c>
      <c r="C246">
        <v>94</v>
      </c>
      <c r="E246" t="s">
        <v>14</v>
      </c>
      <c r="F246">
        <v>1</v>
      </c>
    </row>
    <row r="247" spans="2:6" x14ac:dyDescent="0.35">
      <c r="B247" t="s">
        <v>20</v>
      </c>
      <c r="C247">
        <v>1713</v>
      </c>
      <c r="E247" t="s">
        <v>14</v>
      </c>
      <c r="F247">
        <v>3868</v>
      </c>
    </row>
    <row r="248" spans="2:6" x14ac:dyDescent="0.35">
      <c r="B248" t="s">
        <v>20</v>
      </c>
      <c r="C248">
        <v>249</v>
      </c>
      <c r="E248" t="s">
        <v>14</v>
      </c>
      <c r="F248">
        <v>504</v>
      </c>
    </row>
    <row r="249" spans="2:6" x14ac:dyDescent="0.35">
      <c r="B249" t="s">
        <v>20</v>
      </c>
      <c r="C249">
        <v>192</v>
      </c>
      <c r="E249" t="s">
        <v>14</v>
      </c>
      <c r="F249">
        <v>14</v>
      </c>
    </row>
    <row r="250" spans="2:6" x14ac:dyDescent="0.35">
      <c r="B250" t="s">
        <v>20</v>
      </c>
      <c r="C250">
        <v>247</v>
      </c>
      <c r="E250" t="s">
        <v>14</v>
      </c>
      <c r="F250">
        <v>750</v>
      </c>
    </row>
    <row r="251" spans="2:6" x14ac:dyDescent="0.35">
      <c r="B251" t="s">
        <v>20</v>
      </c>
      <c r="C251">
        <v>2293</v>
      </c>
      <c r="E251" t="s">
        <v>14</v>
      </c>
      <c r="F251">
        <v>77</v>
      </c>
    </row>
    <row r="252" spans="2:6" x14ac:dyDescent="0.35">
      <c r="B252" t="s">
        <v>20</v>
      </c>
      <c r="C252">
        <v>3131</v>
      </c>
      <c r="E252" t="s">
        <v>14</v>
      </c>
      <c r="F252">
        <v>752</v>
      </c>
    </row>
    <row r="253" spans="2:6" x14ac:dyDescent="0.35">
      <c r="B253" t="s">
        <v>20</v>
      </c>
      <c r="C253">
        <v>143</v>
      </c>
      <c r="E253" t="s">
        <v>14</v>
      </c>
      <c r="F253">
        <v>131</v>
      </c>
    </row>
    <row r="254" spans="2:6" x14ac:dyDescent="0.35">
      <c r="B254" t="s">
        <v>20</v>
      </c>
      <c r="C254">
        <v>296</v>
      </c>
      <c r="E254" t="s">
        <v>14</v>
      </c>
      <c r="F254">
        <v>87</v>
      </c>
    </row>
    <row r="255" spans="2:6" x14ac:dyDescent="0.35">
      <c r="B255" t="s">
        <v>20</v>
      </c>
      <c r="C255">
        <v>170</v>
      </c>
      <c r="E255" t="s">
        <v>14</v>
      </c>
      <c r="F255">
        <v>1063</v>
      </c>
    </row>
    <row r="256" spans="2:6" x14ac:dyDescent="0.35">
      <c r="B256" t="s">
        <v>20</v>
      </c>
      <c r="C256">
        <v>86</v>
      </c>
      <c r="E256" t="s">
        <v>14</v>
      </c>
      <c r="F256">
        <v>76</v>
      </c>
    </row>
    <row r="257" spans="2:6" x14ac:dyDescent="0.35">
      <c r="B257" t="s">
        <v>20</v>
      </c>
      <c r="C257">
        <v>6286</v>
      </c>
      <c r="E257" t="s">
        <v>14</v>
      </c>
      <c r="F257">
        <v>4428</v>
      </c>
    </row>
    <row r="258" spans="2:6" x14ac:dyDescent="0.35">
      <c r="B258" t="s">
        <v>20</v>
      </c>
      <c r="C258">
        <v>3727</v>
      </c>
      <c r="E258" t="s">
        <v>14</v>
      </c>
      <c r="F258">
        <v>58</v>
      </c>
    </row>
    <row r="259" spans="2:6" x14ac:dyDescent="0.35">
      <c r="B259" t="s">
        <v>20</v>
      </c>
      <c r="C259">
        <v>1605</v>
      </c>
      <c r="E259" t="s">
        <v>14</v>
      </c>
      <c r="F259">
        <v>111</v>
      </c>
    </row>
    <row r="260" spans="2:6" x14ac:dyDescent="0.35">
      <c r="B260" t="s">
        <v>20</v>
      </c>
      <c r="C260">
        <v>2120</v>
      </c>
      <c r="E260" t="s">
        <v>14</v>
      </c>
      <c r="F260">
        <v>2955</v>
      </c>
    </row>
    <row r="261" spans="2:6" x14ac:dyDescent="0.35">
      <c r="B261" t="s">
        <v>20</v>
      </c>
      <c r="C261">
        <v>50</v>
      </c>
      <c r="E261" t="s">
        <v>14</v>
      </c>
      <c r="F261">
        <v>1657</v>
      </c>
    </row>
    <row r="262" spans="2:6" x14ac:dyDescent="0.35">
      <c r="B262" t="s">
        <v>20</v>
      </c>
      <c r="C262">
        <v>2080</v>
      </c>
      <c r="E262" t="s">
        <v>14</v>
      </c>
      <c r="F262">
        <v>926</v>
      </c>
    </row>
    <row r="263" spans="2:6" x14ac:dyDescent="0.35">
      <c r="B263" t="s">
        <v>20</v>
      </c>
      <c r="C263">
        <v>2105</v>
      </c>
      <c r="E263" t="s">
        <v>14</v>
      </c>
      <c r="F263">
        <v>77</v>
      </c>
    </row>
    <row r="264" spans="2:6" x14ac:dyDescent="0.35">
      <c r="B264" t="s">
        <v>20</v>
      </c>
      <c r="C264">
        <v>2436</v>
      </c>
      <c r="E264" t="s">
        <v>14</v>
      </c>
      <c r="F264">
        <v>1748</v>
      </c>
    </row>
    <row r="265" spans="2:6" x14ac:dyDescent="0.35">
      <c r="B265" t="s">
        <v>20</v>
      </c>
      <c r="C265">
        <v>80</v>
      </c>
      <c r="E265" t="s">
        <v>14</v>
      </c>
      <c r="F265">
        <v>79</v>
      </c>
    </row>
    <row r="266" spans="2:6" x14ac:dyDescent="0.35">
      <c r="B266" t="s">
        <v>20</v>
      </c>
      <c r="C266">
        <v>42</v>
      </c>
      <c r="E266" t="s">
        <v>14</v>
      </c>
      <c r="F266">
        <v>889</v>
      </c>
    </row>
    <row r="267" spans="2:6" x14ac:dyDescent="0.35">
      <c r="B267" t="s">
        <v>20</v>
      </c>
      <c r="C267">
        <v>139</v>
      </c>
      <c r="E267" t="s">
        <v>14</v>
      </c>
      <c r="F267">
        <v>56</v>
      </c>
    </row>
    <row r="268" spans="2:6" x14ac:dyDescent="0.35">
      <c r="B268" t="s">
        <v>20</v>
      </c>
      <c r="C268">
        <v>159</v>
      </c>
      <c r="E268" t="s">
        <v>14</v>
      </c>
      <c r="F268">
        <v>1</v>
      </c>
    </row>
    <row r="269" spans="2:6" x14ac:dyDescent="0.35">
      <c r="B269" t="s">
        <v>20</v>
      </c>
      <c r="C269">
        <v>381</v>
      </c>
      <c r="E269" t="s">
        <v>14</v>
      </c>
      <c r="F269">
        <v>83</v>
      </c>
    </row>
    <row r="270" spans="2:6" x14ac:dyDescent="0.35">
      <c r="B270" t="s">
        <v>20</v>
      </c>
      <c r="C270">
        <v>194</v>
      </c>
      <c r="E270" t="s">
        <v>14</v>
      </c>
      <c r="F270">
        <v>2025</v>
      </c>
    </row>
    <row r="271" spans="2:6" x14ac:dyDescent="0.35">
      <c r="B271" t="s">
        <v>20</v>
      </c>
      <c r="C271">
        <v>106</v>
      </c>
      <c r="E271" t="s">
        <v>14</v>
      </c>
      <c r="F271">
        <v>14</v>
      </c>
    </row>
    <row r="272" spans="2:6" x14ac:dyDescent="0.35">
      <c r="B272" t="s">
        <v>20</v>
      </c>
      <c r="C272">
        <v>142</v>
      </c>
      <c r="E272" t="s">
        <v>14</v>
      </c>
      <c r="F272">
        <v>656</v>
      </c>
    </row>
    <row r="273" spans="2:6" x14ac:dyDescent="0.35">
      <c r="B273" t="s">
        <v>20</v>
      </c>
      <c r="C273">
        <v>211</v>
      </c>
      <c r="E273" t="s">
        <v>14</v>
      </c>
      <c r="F273">
        <v>1596</v>
      </c>
    </row>
    <row r="274" spans="2:6" x14ac:dyDescent="0.35">
      <c r="B274" t="s">
        <v>20</v>
      </c>
      <c r="C274">
        <v>2756</v>
      </c>
      <c r="E274" t="s">
        <v>14</v>
      </c>
      <c r="F274">
        <v>10</v>
      </c>
    </row>
    <row r="275" spans="2:6" x14ac:dyDescent="0.35">
      <c r="B275" t="s">
        <v>20</v>
      </c>
      <c r="C275">
        <v>173</v>
      </c>
      <c r="E275" t="s">
        <v>14</v>
      </c>
      <c r="F275">
        <v>1121</v>
      </c>
    </row>
    <row r="276" spans="2:6" x14ac:dyDescent="0.35">
      <c r="B276" t="s">
        <v>20</v>
      </c>
      <c r="C276">
        <v>87</v>
      </c>
      <c r="E276" t="s">
        <v>14</v>
      </c>
      <c r="F276">
        <v>15</v>
      </c>
    </row>
    <row r="277" spans="2:6" x14ac:dyDescent="0.35">
      <c r="B277" t="s">
        <v>20</v>
      </c>
      <c r="C277">
        <v>1572</v>
      </c>
      <c r="E277" t="s">
        <v>14</v>
      </c>
      <c r="F277">
        <v>191</v>
      </c>
    </row>
    <row r="278" spans="2:6" x14ac:dyDescent="0.35">
      <c r="B278" t="s">
        <v>20</v>
      </c>
      <c r="C278">
        <v>2346</v>
      </c>
      <c r="E278" t="s">
        <v>14</v>
      </c>
      <c r="F278">
        <v>16</v>
      </c>
    </row>
    <row r="279" spans="2:6" x14ac:dyDescent="0.35">
      <c r="B279" t="s">
        <v>20</v>
      </c>
      <c r="C279">
        <v>115</v>
      </c>
      <c r="E279" t="s">
        <v>14</v>
      </c>
      <c r="F279">
        <v>17</v>
      </c>
    </row>
    <row r="280" spans="2:6" x14ac:dyDescent="0.35">
      <c r="B280" t="s">
        <v>20</v>
      </c>
      <c r="C280">
        <v>85</v>
      </c>
      <c r="E280" t="s">
        <v>14</v>
      </c>
      <c r="F280">
        <v>34</v>
      </c>
    </row>
    <row r="281" spans="2:6" x14ac:dyDescent="0.35">
      <c r="B281" t="s">
        <v>20</v>
      </c>
      <c r="C281">
        <v>144</v>
      </c>
      <c r="E281" t="s">
        <v>14</v>
      </c>
      <c r="F281">
        <v>1</v>
      </c>
    </row>
    <row r="282" spans="2:6" x14ac:dyDescent="0.35">
      <c r="B282" t="s">
        <v>20</v>
      </c>
      <c r="C282">
        <v>2443</v>
      </c>
      <c r="E282" t="s">
        <v>14</v>
      </c>
      <c r="F282">
        <v>1274</v>
      </c>
    </row>
    <row r="283" spans="2:6" x14ac:dyDescent="0.35">
      <c r="B283" t="s">
        <v>20</v>
      </c>
      <c r="C283">
        <v>64</v>
      </c>
      <c r="E283" t="s">
        <v>14</v>
      </c>
      <c r="F283">
        <v>210</v>
      </c>
    </row>
    <row r="284" spans="2:6" x14ac:dyDescent="0.35">
      <c r="B284" t="s">
        <v>20</v>
      </c>
      <c r="C284">
        <v>268</v>
      </c>
      <c r="E284" t="s">
        <v>14</v>
      </c>
      <c r="F284">
        <v>248</v>
      </c>
    </row>
    <row r="285" spans="2:6" x14ac:dyDescent="0.35">
      <c r="B285" t="s">
        <v>20</v>
      </c>
      <c r="C285">
        <v>195</v>
      </c>
      <c r="E285" t="s">
        <v>14</v>
      </c>
      <c r="F285">
        <v>513</v>
      </c>
    </row>
    <row r="286" spans="2:6" x14ac:dyDescent="0.35">
      <c r="B286" t="s">
        <v>20</v>
      </c>
      <c r="C286">
        <v>186</v>
      </c>
      <c r="E286" t="s">
        <v>14</v>
      </c>
      <c r="F286">
        <v>3410</v>
      </c>
    </row>
    <row r="287" spans="2:6" x14ac:dyDescent="0.35">
      <c r="B287" t="s">
        <v>20</v>
      </c>
      <c r="C287">
        <v>460</v>
      </c>
      <c r="E287" t="s">
        <v>14</v>
      </c>
      <c r="F287">
        <v>10</v>
      </c>
    </row>
    <row r="288" spans="2:6" x14ac:dyDescent="0.35">
      <c r="B288" t="s">
        <v>20</v>
      </c>
      <c r="C288">
        <v>2528</v>
      </c>
      <c r="E288" t="s">
        <v>14</v>
      </c>
      <c r="F288">
        <v>2201</v>
      </c>
    </row>
    <row r="289" spans="2:6" x14ac:dyDescent="0.35">
      <c r="B289" t="s">
        <v>20</v>
      </c>
      <c r="C289">
        <v>3657</v>
      </c>
      <c r="E289" t="s">
        <v>14</v>
      </c>
      <c r="F289">
        <v>676</v>
      </c>
    </row>
    <row r="290" spans="2:6" x14ac:dyDescent="0.35">
      <c r="B290" t="s">
        <v>20</v>
      </c>
      <c r="C290">
        <v>131</v>
      </c>
      <c r="E290" t="s">
        <v>14</v>
      </c>
      <c r="F290">
        <v>831</v>
      </c>
    </row>
    <row r="291" spans="2:6" x14ac:dyDescent="0.35">
      <c r="B291" t="s">
        <v>20</v>
      </c>
      <c r="C291">
        <v>239</v>
      </c>
      <c r="E291" t="s">
        <v>14</v>
      </c>
      <c r="F291">
        <v>859</v>
      </c>
    </row>
    <row r="292" spans="2:6" x14ac:dyDescent="0.35">
      <c r="B292" t="s">
        <v>20</v>
      </c>
      <c r="C292">
        <v>78</v>
      </c>
      <c r="E292" t="s">
        <v>14</v>
      </c>
      <c r="F292">
        <v>45</v>
      </c>
    </row>
    <row r="293" spans="2:6" x14ac:dyDescent="0.35">
      <c r="B293" t="s">
        <v>20</v>
      </c>
      <c r="C293">
        <v>1773</v>
      </c>
      <c r="E293" t="s">
        <v>14</v>
      </c>
      <c r="F293">
        <v>6</v>
      </c>
    </row>
    <row r="294" spans="2:6" x14ac:dyDescent="0.35">
      <c r="B294" t="s">
        <v>20</v>
      </c>
      <c r="C294">
        <v>32</v>
      </c>
      <c r="E294" t="s">
        <v>14</v>
      </c>
      <c r="F294">
        <v>7</v>
      </c>
    </row>
    <row r="295" spans="2:6" x14ac:dyDescent="0.35">
      <c r="B295" t="s">
        <v>20</v>
      </c>
      <c r="C295">
        <v>369</v>
      </c>
      <c r="E295" t="s">
        <v>14</v>
      </c>
      <c r="F295">
        <v>31</v>
      </c>
    </row>
    <row r="296" spans="2:6" x14ac:dyDescent="0.35">
      <c r="B296" t="s">
        <v>20</v>
      </c>
      <c r="C296">
        <v>89</v>
      </c>
      <c r="E296" t="s">
        <v>14</v>
      </c>
      <c r="F296">
        <v>78</v>
      </c>
    </row>
    <row r="297" spans="2:6" x14ac:dyDescent="0.35">
      <c r="B297" t="s">
        <v>20</v>
      </c>
      <c r="C297">
        <v>147</v>
      </c>
      <c r="E297" t="s">
        <v>14</v>
      </c>
      <c r="F297">
        <v>1225</v>
      </c>
    </row>
    <row r="298" spans="2:6" x14ac:dyDescent="0.35">
      <c r="B298" t="s">
        <v>20</v>
      </c>
      <c r="C298">
        <v>126</v>
      </c>
      <c r="E298" t="s">
        <v>14</v>
      </c>
      <c r="F298">
        <v>1</v>
      </c>
    </row>
    <row r="299" spans="2:6" x14ac:dyDescent="0.35">
      <c r="B299" t="s">
        <v>20</v>
      </c>
      <c r="C299">
        <v>2218</v>
      </c>
      <c r="E299" t="s">
        <v>14</v>
      </c>
      <c r="F299">
        <v>67</v>
      </c>
    </row>
    <row r="300" spans="2:6" x14ac:dyDescent="0.35">
      <c r="B300" t="s">
        <v>20</v>
      </c>
      <c r="C300">
        <v>202</v>
      </c>
      <c r="E300" t="s">
        <v>14</v>
      </c>
      <c r="F300">
        <v>19</v>
      </c>
    </row>
    <row r="301" spans="2:6" x14ac:dyDescent="0.35">
      <c r="B301" t="s">
        <v>20</v>
      </c>
      <c r="C301">
        <v>140</v>
      </c>
      <c r="E301" t="s">
        <v>14</v>
      </c>
      <c r="F301">
        <v>2108</v>
      </c>
    </row>
    <row r="302" spans="2:6" x14ac:dyDescent="0.35">
      <c r="B302" t="s">
        <v>20</v>
      </c>
      <c r="C302">
        <v>1052</v>
      </c>
      <c r="E302" t="s">
        <v>14</v>
      </c>
      <c r="F302">
        <v>679</v>
      </c>
    </row>
    <row r="303" spans="2:6" x14ac:dyDescent="0.35">
      <c r="B303" t="s">
        <v>20</v>
      </c>
      <c r="C303">
        <v>247</v>
      </c>
      <c r="E303" t="s">
        <v>14</v>
      </c>
      <c r="F303">
        <v>36</v>
      </c>
    </row>
    <row r="304" spans="2:6" x14ac:dyDescent="0.35">
      <c r="B304" t="s">
        <v>20</v>
      </c>
      <c r="C304">
        <v>84</v>
      </c>
      <c r="E304" t="s">
        <v>14</v>
      </c>
      <c r="F304">
        <v>47</v>
      </c>
    </row>
    <row r="305" spans="2:6" x14ac:dyDescent="0.35">
      <c r="B305" t="s">
        <v>20</v>
      </c>
      <c r="C305">
        <v>88</v>
      </c>
      <c r="E305" t="s">
        <v>14</v>
      </c>
      <c r="F305">
        <v>70</v>
      </c>
    </row>
    <row r="306" spans="2:6" x14ac:dyDescent="0.35">
      <c r="B306" t="s">
        <v>20</v>
      </c>
      <c r="C306">
        <v>156</v>
      </c>
      <c r="E306" t="s">
        <v>14</v>
      </c>
      <c r="F306">
        <v>154</v>
      </c>
    </row>
    <row r="307" spans="2:6" x14ac:dyDescent="0.35">
      <c r="B307" t="s">
        <v>20</v>
      </c>
      <c r="C307">
        <v>2985</v>
      </c>
      <c r="E307" t="s">
        <v>14</v>
      </c>
      <c r="F307">
        <v>22</v>
      </c>
    </row>
    <row r="308" spans="2:6" x14ac:dyDescent="0.35">
      <c r="B308" t="s">
        <v>20</v>
      </c>
      <c r="C308">
        <v>762</v>
      </c>
      <c r="E308" t="s">
        <v>14</v>
      </c>
      <c r="F308">
        <v>1758</v>
      </c>
    </row>
    <row r="309" spans="2:6" x14ac:dyDescent="0.35">
      <c r="B309" t="s">
        <v>20</v>
      </c>
      <c r="C309">
        <v>554</v>
      </c>
      <c r="E309" t="s">
        <v>14</v>
      </c>
      <c r="F309">
        <v>94</v>
      </c>
    </row>
    <row r="310" spans="2:6" x14ac:dyDescent="0.35">
      <c r="B310" t="s">
        <v>20</v>
      </c>
      <c r="C310">
        <v>135</v>
      </c>
      <c r="E310" t="s">
        <v>14</v>
      </c>
      <c r="F310">
        <v>33</v>
      </c>
    </row>
    <row r="311" spans="2:6" x14ac:dyDescent="0.35">
      <c r="B311" t="s">
        <v>20</v>
      </c>
      <c r="C311">
        <v>122</v>
      </c>
      <c r="E311" t="s">
        <v>14</v>
      </c>
      <c r="F311">
        <v>1</v>
      </c>
    </row>
    <row r="312" spans="2:6" x14ac:dyDescent="0.35">
      <c r="B312" t="s">
        <v>20</v>
      </c>
      <c r="C312">
        <v>221</v>
      </c>
      <c r="E312" t="s">
        <v>14</v>
      </c>
      <c r="F312">
        <v>31</v>
      </c>
    </row>
    <row r="313" spans="2:6" x14ac:dyDescent="0.35">
      <c r="B313" t="s">
        <v>20</v>
      </c>
      <c r="C313">
        <v>126</v>
      </c>
      <c r="E313" t="s">
        <v>14</v>
      </c>
      <c r="F313">
        <v>35</v>
      </c>
    </row>
    <row r="314" spans="2:6" x14ac:dyDescent="0.35">
      <c r="B314" t="s">
        <v>20</v>
      </c>
      <c r="C314">
        <v>1022</v>
      </c>
      <c r="E314" t="s">
        <v>14</v>
      </c>
      <c r="F314">
        <v>63</v>
      </c>
    </row>
    <row r="315" spans="2:6" x14ac:dyDescent="0.35">
      <c r="B315" t="s">
        <v>20</v>
      </c>
      <c r="C315">
        <v>3177</v>
      </c>
      <c r="E315" t="s">
        <v>14</v>
      </c>
      <c r="F315">
        <v>526</v>
      </c>
    </row>
    <row r="316" spans="2:6" x14ac:dyDescent="0.35">
      <c r="B316" t="s">
        <v>20</v>
      </c>
      <c r="C316">
        <v>198</v>
      </c>
      <c r="E316" t="s">
        <v>14</v>
      </c>
      <c r="F316">
        <v>121</v>
      </c>
    </row>
    <row r="317" spans="2:6" x14ac:dyDescent="0.35">
      <c r="B317" t="s">
        <v>20</v>
      </c>
      <c r="C317">
        <v>85</v>
      </c>
      <c r="E317" t="s">
        <v>14</v>
      </c>
      <c r="F317">
        <v>67</v>
      </c>
    </row>
    <row r="318" spans="2:6" x14ac:dyDescent="0.35">
      <c r="B318" t="s">
        <v>20</v>
      </c>
      <c r="C318">
        <v>3596</v>
      </c>
      <c r="E318" t="s">
        <v>14</v>
      </c>
      <c r="F318">
        <v>57</v>
      </c>
    </row>
    <row r="319" spans="2:6" x14ac:dyDescent="0.35">
      <c r="B319" t="s">
        <v>20</v>
      </c>
      <c r="C319">
        <v>244</v>
      </c>
      <c r="E319" t="s">
        <v>14</v>
      </c>
      <c r="F319">
        <v>1229</v>
      </c>
    </row>
    <row r="320" spans="2:6" x14ac:dyDescent="0.35">
      <c r="B320" t="s">
        <v>20</v>
      </c>
      <c r="C320">
        <v>5180</v>
      </c>
      <c r="E320" t="s">
        <v>14</v>
      </c>
      <c r="F320">
        <v>12</v>
      </c>
    </row>
    <row r="321" spans="2:6" x14ac:dyDescent="0.35">
      <c r="B321" t="s">
        <v>20</v>
      </c>
      <c r="C321">
        <v>589</v>
      </c>
      <c r="E321" t="s">
        <v>14</v>
      </c>
      <c r="F321">
        <v>452</v>
      </c>
    </row>
    <row r="322" spans="2:6" x14ac:dyDescent="0.35">
      <c r="B322" t="s">
        <v>20</v>
      </c>
      <c r="C322">
        <v>2725</v>
      </c>
      <c r="E322" t="s">
        <v>14</v>
      </c>
      <c r="F322">
        <v>1886</v>
      </c>
    </row>
    <row r="323" spans="2:6" x14ac:dyDescent="0.35">
      <c r="B323" t="s">
        <v>20</v>
      </c>
      <c r="C323">
        <v>300</v>
      </c>
      <c r="E323" t="s">
        <v>14</v>
      </c>
      <c r="F323">
        <v>1825</v>
      </c>
    </row>
    <row r="324" spans="2:6" x14ac:dyDescent="0.35">
      <c r="B324" t="s">
        <v>20</v>
      </c>
      <c r="C324">
        <v>144</v>
      </c>
      <c r="E324" t="s">
        <v>14</v>
      </c>
      <c r="F324">
        <v>31</v>
      </c>
    </row>
    <row r="325" spans="2:6" x14ac:dyDescent="0.35">
      <c r="B325" t="s">
        <v>20</v>
      </c>
      <c r="C325">
        <v>87</v>
      </c>
      <c r="E325" t="s">
        <v>14</v>
      </c>
      <c r="F325">
        <v>107</v>
      </c>
    </row>
    <row r="326" spans="2:6" x14ac:dyDescent="0.35">
      <c r="B326" t="s">
        <v>20</v>
      </c>
      <c r="C326">
        <v>3116</v>
      </c>
      <c r="E326" t="s">
        <v>14</v>
      </c>
      <c r="F326">
        <v>27</v>
      </c>
    </row>
    <row r="327" spans="2:6" x14ac:dyDescent="0.35">
      <c r="B327" t="s">
        <v>20</v>
      </c>
      <c r="C327">
        <v>909</v>
      </c>
      <c r="E327" t="s">
        <v>14</v>
      </c>
      <c r="F327">
        <v>1221</v>
      </c>
    </row>
    <row r="328" spans="2:6" x14ac:dyDescent="0.35">
      <c r="B328" t="s">
        <v>20</v>
      </c>
      <c r="C328">
        <v>1613</v>
      </c>
      <c r="E328" t="s">
        <v>14</v>
      </c>
      <c r="F328">
        <v>1</v>
      </c>
    </row>
    <row r="329" spans="2:6" x14ac:dyDescent="0.35">
      <c r="B329" t="s">
        <v>20</v>
      </c>
      <c r="C329">
        <v>136</v>
      </c>
      <c r="E329" t="s">
        <v>14</v>
      </c>
      <c r="F329">
        <v>16</v>
      </c>
    </row>
    <row r="330" spans="2:6" x14ac:dyDescent="0.35">
      <c r="B330" t="s">
        <v>20</v>
      </c>
      <c r="C330">
        <v>130</v>
      </c>
      <c r="E330" t="s">
        <v>14</v>
      </c>
      <c r="F330">
        <v>41</v>
      </c>
    </row>
    <row r="331" spans="2:6" x14ac:dyDescent="0.35">
      <c r="B331" t="s">
        <v>20</v>
      </c>
      <c r="C331">
        <v>102</v>
      </c>
      <c r="E331" t="s">
        <v>14</v>
      </c>
      <c r="F331">
        <v>523</v>
      </c>
    </row>
    <row r="332" spans="2:6" x14ac:dyDescent="0.35">
      <c r="B332" t="s">
        <v>20</v>
      </c>
      <c r="C332">
        <v>4006</v>
      </c>
      <c r="E332" t="s">
        <v>14</v>
      </c>
      <c r="F332">
        <v>141</v>
      </c>
    </row>
    <row r="333" spans="2:6" x14ac:dyDescent="0.35">
      <c r="B333" t="s">
        <v>20</v>
      </c>
      <c r="C333">
        <v>1629</v>
      </c>
      <c r="E333" t="s">
        <v>14</v>
      </c>
      <c r="F333">
        <v>52</v>
      </c>
    </row>
    <row r="334" spans="2:6" x14ac:dyDescent="0.35">
      <c r="B334" t="s">
        <v>20</v>
      </c>
      <c r="C334">
        <v>2188</v>
      </c>
      <c r="E334" t="s">
        <v>14</v>
      </c>
      <c r="F334">
        <v>225</v>
      </c>
    </row>
    <row r="335" spans="2:6" x14ac:dyDescent="0.35">
      <c r="B335" t="s">
        <v>20</v>
      </c>
      <c r="C335">
        <v>2409</v>
      </c>
      <c r="E335" t="s">
        <v>14</v>
      </c>
      <c r="F335">
        <v>38</v>
      </c>
    </row>
    <row r="336" spans="2:6" x14ac:dyDescent="0.35">
      <c r="B336" t="s">
        <v>20</v>
      </c>
      <c r="C336">
        <v>194</v>
      </c>
      <c r="E336" t="s">
        <v>14</v>
      </c>
      <c r="F336">
        <v>15</v>
      </c>
    </row>
    <row r="337" spans="2:6" x14ac:dyDescent="0.35">
      <c r="B337" t="s">
        <v>20</v>
      </c>
      <c r="C337">
        <v>1140</v>
      </c>
      <c r="E337" t="s">
        <v>14</v>
      </c>
      <c r="F337">
        <v>37</v>
      </c>
    </row>
    <row r="338" spans="2:6" x14ac:dyDescent="0.35">
      <c r="B338" t="s">
        <v>20</v>
      </c>
      <c r="C338">
        <v>102</v>
      </c>
      <c r="E338" t="s">
        <v>14</v>
      </c>
      <c r="F338">
        <v>112</v>
      </c>
    </row>
    <row r="339" spans="2:6" x14ac:dyDescent="0.35">
      <c r="B339" t="s">
        <v>20</v>
      </c>
      <c r="C339">
        <v>2857</v>
      </c>
      <c r="E339" t="s">
        <v>14</v>
      </c>
      <c r="F339">
        <v>21</v>
      </c>
    </row>
    <row r="340" spans="2:6" x14ac:dyDescent="0.35">
      <c r="B340" t="s">
        <v>20</v>
      </c>
      <c r="C340">
        <v>107</v>
      </c>
      <c r="E340" t="s">
        <v>14</v>
      </c>
      <c r="F340">
        <v>67</v>
      </c>
    </row>
    <row r="341" spans="2:6" x14ac:dyDescent="0.35">
      <c r="B341" t="s">
        <v>20</v>
      </c>
      <c r="C341">
        <v>160</v>
      </c>
      <c r="E341" t="s">
        <v>14</v>
      </c>
      <c r="F341">
        <v>78</v>
      </c>
    </row>
    <row r="342" spans="2:6" x14ac:dyDescent="0.35">
      <c r="B342" t="s">
        <v>20</v>
      </c>
      <c r="C342">
        <v>2230</v>
      </c>
      <c r="E342" t="s">
        <v>14</v>
      </c>
      <c r="F342">
        <v>67</v>
      </c>
    </row>
    <row r="343" spans="2:6" x14ac:dyDescent="0.35">
      <c r="B343" t="s">
        <v>20</v>
      </c>
      <c r="C343">
        <v>316</v>
      </c>
      <c r="E343" t="s">
        <v>14</v>
      </c>
      <c r="F343">
        <v>263</v>
      </c>
    </row>
    <row r="344" spans="2:6" x14ac:dyDescent="0.35">
      <c r="B344" t="s">
        <v>20</v>
      </c>
      <c r="C344">
        <v>117</v>
      </c>
      <c r="E344" t="s">
        <v>14</v>
      </c>
      <c r="F344">
        <v>1691</v>
      </c>
    </row>
    <row r="345" spans="2:6" x14ac:dyDescent="0.35">
      <c r="B345" t="s">
        <v>20</v>
      </c>
      <c r="C345">
        <v>6406</v>
      </c>
      <c r="E345" t="s">
        <v>14</v>
      </c>
      <c r="F345">
        <v>181</v>
      </c>
    </row>
    <row r="346" spans="2:6" x14ac:dyDescent="0.35">
      <c r="B346" t="s">
        <v>20</v>
      </c>
      <c r="C346">
        <v>192</v>
      </c>
      <c r="E346" t="s">
        <v>14</v>
      </c>
      <c r="F346">
        <v>13</v>
      </c>
    </row>
    <row r="347" spans="2:6" x14ac:dyDescent="0.35">
      <c r="B347" t="s">
        <v>20</v>
      </c>
      <c r="C347">
        <v>26</v>
      </c>
      <c r="E347" t="s">
        <v>14</v>
      </c>
      <c r="F347">
        <v>1</v>
      </c>
    </row>
    <row r="348" spans="2:6" x14ac:dyDescent="0.35">
      <c r="B348" t="s">
        <v>20</v>
      </c>
      <c r="C348">
        <v>723</v>
      </c>
      <c r="E348" t="s">
        <v>14</v>
      </c>
      <c r="F348">
        <v>21</v>
      </c>
    </row>
    <row r="349" spans="2:6" x14ac:dyDescent="0.35">
      <c r="B349" t="s">
        <v>20</v>
      </c>
      <c r="C349">
        <v>170</v>
      </c>
      <c r="E349" t="s">
        <v>14</v>
      </c>
      <c r="F349">
        <v>830</v>
      </c>
    </row>
    <row r="350" spans="2:6" x14ac:dyDescent="0.35">
      <c r="B350" t="s">
        <v>20</v>
      </c>
      <c r="C350">
        <v>238</v>
      </c>
      <c r="E350" t="s">
        <v>14</v>
      </c>
      <c r="F350">
        <v>130</v>
      </c>
    </row>
    <row r="351" spans="2:6" x14ac:dyDescent="0.35">
      <c r="B351" t="s">
        <v>20</v>
      </c>
      <c r="C351">
        <v>55</v>
      </c>
      <c r="E351" t="s">
        <v>14</v>
      </c>
      <c r="F351">
        <v>55</v>
      </c>
    </row>
    <row r="352" spans="2:6" x14ac:dyDescent="0.35">
      <c r="B352" t="s">
        <v>20</v>
      </c>
      <c r="C352">
        <v>128</v>
      </c>
      <c r="E352" t="s">
        <v>14</v>
      </c>
      <c r="F352">
        <v>114</v>
      </c>
    </row>
    <row r="353" spans="2:6" x14ac:dyDescent="0.35">
      <c r="B353" t="s">
        <v>20</v>
      </c>
      <c r="C353">
        <v>2144</v>
      </c>
      <c r="E353" t="s">
        <v>14</v>
      </c>
      <c r="F353">
        <v>594</v>
      </c>
    </row>
    <row r="354" spans="2:6" x14ac:dyDescent="0.35">
      <c r="B354" t="s">
        <v>20</v>
      </c>
      <c r="C354">
        <v>2693</v>
      </c>
      <c r="E354" t="s">
        <v>14</v>
      </c>
      <c r="F354">
        <v>24</v>
      </c>
    </row>
    <row r="355" spans="2:6" x14ac:dyDescent="0.35">
      <c r="B355" t="s">
        <v>20</v>
      </c>
      <c r="C355">
        <v>432</v>
      </c>
      <c r="E355" t="s">
        <v>14</v>
      </c>
      <c r="F355">
        <v>252</v>
      </c>
    </row>
    <row r="356" spans="2:6" x14ac:dyDescent="0.35">
      <c r="B356" t="s">
        <v>20</v>
      </c>
      <c r="C356">
        <v>189</v>
      </c>
      <c r="E356" t="s">
        <v>14</v>
      </c>
      <c r="F356">
        <v>67</v>
      </c>
    </row>
    <row r="357" spans="2:6" x14ac:dyDescent="0.35">
      <c r="B357" t="s">
        <v>20</v>
      </c>
      <c r="C357">
        <v>154</v>
      </c>
      <c r="E357" t="s">
        <v>14</v>
      </c>
      <c r="F357">
        <v>742</v>
      </c>
    </row>
    <row r="358" spans="2:6" x14ac:dyDescent="0.35">
      <c r="B358" t="s">
        <v>20</v>
      </c>
      <c r="C358">
        <v>96</v>
      </c>
      <c r="E358" t="s">
        <v>14</v>
      </c>
      <c r="F358">
        <v>75</v>
      </c>
    </row>
    <row r="359" spans="2:6" x14ac:dyDescent="0.35">
      <c r="B359" t="s">
        <v>20</v>
      </c>
      <c r="C359">
        <v>3063</v>
      </c>
      <c r="E359" t="s">
        <v>14</v>
      </c>
      <c r="F359">
        <v>4405</v>
      </c>
    </row>
    <row r="360" spans="2:6" x14ac:dyDescent="0.35">
      <c r="B360" t="s">
        <v>20</v>
      </c>
      <c r="C360">
        <v>2266</v>
      </c>
      <c r="E360" t="s">
        <v>14</v>
      </c>
      <c r="F360">
        <v>92</v>
      </c>
    </row>
    <row r="361" spans="2:6" x14ac:dyDescent="0.35">
      <c r="B361" t="s">
        <v>20</v>
      </c>
      <c r="C361">
        <v>194</v>
      </c>
      <c r="E361" t="s">
        <v>14</v>
      </c>
      <c r="F361">
        <v>64</v>
      </c>
    </row>
    <row r="362" spans="2:6" x14ac:dyDescent="0.35">
      <c r="B362" t="s">
        <v>20</v>
      </c>
      <c r="C362">
        <v>129</v>
      </c>
      <c r="E362" t="s">
        <v>14</v>
      </c>
      <c r="F362">
        <v>64</v>
      </c>
    </row>
    <row r="363" spans="2:6" x14ac:dyDescent="0.35">
      <c r="B363" t="s">
        <v>20</v>
      </c>
      <c r="C363">
        <v>375</v>
      </c>
      <c r="E363" t="s">
        <v>14</v>
      </c>
      <c r="F363">
        <v>842</v>
      </c>
    </row>
    <row r="364" spans="2:6" x14ac:dyDescent="0.35">
      <c r="B364" t="s">
        <v>20</v>
      </c>
      <c r="C364">
        <v>409</v>
      </c>
      <c r="E364" t="s">
        <v>14</v>
      </c>
      <c r="F364">
        <v>112</v>
      </c>
    </row>
    <row r="365" spans="2:6" x14ac:dyDescent="0.35">
      <c r="B365" t="s">
        <v>20</v>
      </c>
      <c r="C365">
        <v>234</v>
      </c>
      <c r="E365" t="s">
        <v>14</v>
      </c>
      <c r="F365">
        <v>374</v>
      </c>
    </row>
    <row r="366" spans="2:6" x14ac:dyDescent="0.35">
      <c r="B366" t="s">
        <v>20</v>
      </c>
      <c r="C366">
        <v>3016</v>
      </c>
    </row>
    <row r="367" spans="2:6" x14ac:dyDescent="0.35">
      <c r="B367" t="s">
        <v>20</v>
      </c>
      <c r="C367">
        <v>264</v>
      </c>
    </row>
    <row r="368" spans="2:6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autoFilter ref="B1:C1001" xr:uid="{3D614AF8-562E-4CEC-9622-477AD1BFECE3}">
    <sortState xmlns:xlrd2="http://schemas.microsoft.com/office/spreadsheetml/2017/richdata2" ref="B2:C1001">
      <sortCondition ref="B1:B1001"/>
    </sortState>
  </autoFilter>
  <mergeCells count="4">
    <mergeCell ref="N11:R12"/>
    <mergeCell ref="N14:R17"/>
    <mergeCell ref="I11:M12"/>
    <mergeCell ref="I14:M17"/>
  </mergeCells>
  <conditionalFormatting sqref="E1:E365 B1:B1048576">
    <cfRule type="containsText" dxfId="17" priority="13" operator="containsText" text="Successful">
      <formula>NOT(ISERROR(SEARCH("Successful",B1)))</formula>
    </cfRule>
    <cfRule type="containsText" dxfId="16" priority="14" operator="containsText" text="Canceled">
      <formula>NOT(ISERROR(SEARCH("Canceled",B1)))</formula>
    </cfRule>
    <cfRule type="containsText" dxfId="15" priority="15" operator="containsText" text="Failed">
      <formula>NOT(ISERROR(SEARCH("Failed",B1)))</formula>
    </cfRule>
  </conditionalFormatting>
  <conditionalFormatting sqref="J2">
    <cfRule type="containsText" dxfId="14" priority="10" operator="containsText" text="Successful">
      <formula>NOT(ISERROR(SEARCH("Successful",J2)))</formula>
    </cfRule>
    <cfRule type="containsText" dxfId="13" priority="11" operator="containsText" text="Canceled">
      <formula>NOT(ISERROR(SEARCH("Canceled",J2)))</formula>
    </cfRule>
    <cfRule type="containsText" dxfId="12" priority="12" operator="containsText" text="Failed">
      <formula>NOT(ISERROR(SEARCH("Failed",J2)))</formula>
    </cfRule>
  </conditionalFormatting>
  <conditionalFormatting sqref="K2">
    <cfRule type="containsText" dxfId="8" priority="7" operator="containsText" text="Successful">
      <formula>NOT(ISERROR(SEARCH("Successful",K2)))</formula>
    </cfRule>
    <cfRule type="containsText" dxfId="7" priority="8" operator="containsText" text="Canceled">
      <formula>NOT(ISERROR(SEARCH("Canceled",K2)))</formula>
    </cfRule>
    <cfRule type="containsText" dxfId="6" priority="9" operator="containsText" text="Failed">
      <formula>NOT(ISERROR(SEARCH("Failed",K2)))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AAA8-20EF-4236-B407-A42EE695FAF4}">
  <sheetPr codeName="Sheet5"/>
  <dimension ref="B2:I14"/>
  <sheetViews>
    <sheetView zoomScale="85" zoomScaleNormal="85" workbookViewId="0">
      <selection activeCell="C11" sqref="C11"/>
    </sheetView>
  </sheetViews>
  <sheetFormatPr defaultRowHeight="15.5" x14ac:dyDescent="0.35"/>
  <cols>
    <col min="1" max="1" width="2.58203125" customWidth="1"/>
    <col min="2" max="2" width="26.4140625" bestFit="1" customWidth="1"/>
    <col min="3" max="3" width="16.33203125" customWidth="1"/>
    <col min="4" max="4" width="13" bestFit="1" customWidth="1"/>
    <col min="5" max="5" width="15.83203125" bestFit="1" customWidth="1"/>
    <col min="6" max="6" width="12" bestFit="1" customWidth="1"/>
    <col min="7" max="7" width="19.25" bestFit="1" customWidth="1"/>
    <col min="8" max="8" width="15.5" bestFit="1" customWidth="1"/>
    <col min="9" max="9" width="18.75" bestFit="1" customWidth="1"/>
  </cols>
  <sheetData>
    <row r="2" spans="2:9" x14ac:dyDescent="0.35">
      <c r="B2" s="13" t="s">
        <v>2078</v>
      </c>
      <c r="C2" s="13" t="s">
        <v>2079</v>
      </c>
      <c r="D2" s="13" t="s">
        <v>2080</v>
      </c>
      <c r="E2" s="13" t="s">
        <v>2106</v>
      </c>
      <c r="F2" s="13" t="s">
        <v>2081</v>
      </c>
      <c r="G2" s="13" t="s">
        <v>2082</v>
      </c>
      <c r="H2" s="13" t="s">
        <v>2083</v>
      </c>
      <c r="I2" s="13" t="s">
        <v>2084</v>
      </c>
    </row>
    <row r="3" spans="2:9" x14ac:dyDescent="0.35">
      <c r="B3" s="10" t="s">
        <v>2085</v>
      </c>
      <c r="C3" s="10">
        <f>COUNTIFS(Crowdfunding!$D:$D,"&lt;"&amp;"1000",Crowdfunding!$G:$G,"successful")</f>
        <v>30</v>
      </c>
      <c r="D3" s="10">
        <f>COUNTIFS(Crowdfunding!$D:$D,"&lt;"&amp;"1000",Crowdfunding!$G:$G,"failed")</f>
        <v>20</v>
      </c>
      <c r="E3" s="10">
        <f>COUNTIFS(Crowdfunding!$D:$D,"&lt;"&amp;"1000",Crowdfunding!$G:$G,"canceled")</f>
        <v>1</v>
      </c>
      <c r="F3" s="10">
        <f>E3+D3+C3</f>
        <v>51</v>
      </c>
      <c r="G3" s="11">
        <f>C3/F3</f>
        <v>0.58823529411764708</v>
      </c>
      <c r="H3" s="11">
        <f>D3/F3</f>
        <v>0.39215686274509803</v>
      </c>
      <c r="I3" s="11">
        <f>E3/F3</f>
        <v>1.9607843137254902E-2</v>
      </c>
    </row>
    <row r="4" spans="2:9" x14ac:dyDescent="0.35">
      <c r="B4" s="10" t="s">
        <v>2086</v>
      </c>
      <c r="C4" s="10">
        <f>COUNTIFS(Crowdfunding!$D:$D,"&gt;"&amp;"1000",Crowdfunding!$D:$D,"&lt;"&amp;"4999",Crowdfunding!$G:$G,"successful")</f>
        <v>185</v>
      </c>
      <c r="D4" s="10">
        <f>COUNTIFS(Crowdfunding!$D:$D,"&gt;"&amp;"1000",Crowdfunding!$D:$D,"&lt;"&amp;"4999",Crowdfunding!$G:$G,"failed")</f>
        <v>37</v>
      </c>
      <c r="E4" s="10">
        <f>COUNTIFS(Crowdfunding!$D:$D,"&gt;"&amp;"1000",Crowdfunding!$D:$D,"&lt;"&amp;"4999",Crowdfunding!$G:$G,"canceled")</f>
        <v>2</v>
      </c>
      <c r="F4" s="10">
        <f t="shared" ref="F4:F15" si="0">E4+D4+C4</f>
        <v>224</v>
      </c>
      <c r="G4" s="11">
        <f t="shared" ref="G4:G14" si="1">C4/F4</f>
        <v>0.8258928571428571</v>
      </c>
      <c r="H4" s="11">
        <f t="shared" ref="H4:H14" si="2">D4/F4</f>
        <v>0.16517857142857142</v>
      </c>
      <c r="I4" s="11">
        <f t="shared" ref="I4:I14" si="3">E4/F4</f>
        <v>8.9285714285714281E-3</v>
      </c>
    </row>
    <row r="5" spans="2:9" x14ac:dyDescent="0.35">
      <c r="B5" s="10" t="s">
        <v>2087</v>
      </c>
      <c r="C5" s="10">
        <f>COUNTIFS(Crowdfunding!$D:$D,"&gt;"&amp;"5000",Crowdfunding!$D:$D,"&lt;"&amp;"9999",Crowdfunding!$G:$G,"successful")</f>
        <v>157</v>
      </c>
      <c r="D5" s="10">
        <f>COUNTIFS(Crowdfunding!$D:$D,"&gt;"&amp;"5000",Crowdfunding!$D:$D,"&lt;"&amp;"9999",Crowdfunding!$G:$G,"failed")</f>
        <v>125</v>
      </c>
      <c r="E5" s="10">
        <f>COUNTIFS(Crowdfunding!$D:$D,"&gt;"&amp;"5000",Crowdfunding!$D:$D,"&lt;"&amp;"9999",Crowdfunding!$G:$G,"canceled")</f>
        <v>25</v>
      </c>
      <c r="F5" s="10">
        <f t="shared" si="0"/>
        <v>307</v>
      </c>
      <c r="G5" s="11">
        <f t="shared" si="1"/>
        <v>0.51140065146579805</v>
      </c>
      <c r="H5" s="11">
        <f t="shared" si="2"/>
        <v>0.40716612377850164</v>
      </c>
      <c r="I5" s="11">
        <f t="shared" si="3"/>
        <v>8.143322475570032E-2</v>
      </c>
    </row>
    <row r="6" spans="2:9" x14ac:dyDescent="0.35">
      <c r="B6" s="10" t="s">
        <v>2088</v>
      </c>
      <c r="C6" s="10">
        <f>COUNTIFS(Crowdfunding!$D:$D,"&gt;"&amp;"10000",Crowdfunding!$D:$D,"&lt;"&amp;"14999",Crowdfunding!$G:$G,"successful")</f>
        <v>2</v>
      </c>
      <c r="D6" s="10">
        <f>COUNTIFS(Crowdfunding!$D:$D,"&gt;"&amp;"10000",Crowdfunding!$D:$D,"&lt;"&amp;"14999",Crowdfunding!$G:$G,"failed")</f>
        <v>0</v>
      </c>
      <c r="E6" s="10">
        <f>COUNTIFS(Crowdfunding!$D:$D,"&gt;"&amp;"10000",Crowdfunding!$D:$D,"&lt;"&amp;"14999",Crowdfunding!$G:$G,"canceled")</f>
        <v>0</v>
      </c>
      <c r="F6" s="10">
        <f t="shared" si="0"/>
        <v>2</v>
      </c>
      <c r="G6" s="11">
        <f t="shared" si="1"/>
        <v>1</v>
      </c>
      <c r="H6" s="11">
        <f t="shared" si="2"/>
        <v>0</v>
      </c>
      <c r="I6" s="11">
        <f t="shared" si="3"/>
        <v>0</v>
      </c>
    </row>
    <row r="7" spans="2:9" x14ac:dyDescent="0.35">
      <c r="B7" s="10" t="s">
        <v>2089</v>
      </c>
      <c r="C7" s="12">
        <f>COUNTIFS(Crowdfunding!$D:$D,"&gt;"&amp;"15000",Crowdfunding!$D:$D,"&lt;"&amp;"19999",Crowdfunding!$G:$G,"successful")</f>
        <v>10</v>
      </c>
      <c r="D7" s="12">
        <f>COUNTIFS(Crowdfunding!$D:$D,"&gt;"&amp;"15000",Crowdfunding!$D:$D,"&lt;"&amp;"19999",Crowdfunding!$G:$G,"failed")</f>
        <v>0</v>
      </c>
      <c r="E7" s="12">
        <f>COUNTIFS(Crowdfunding!$D:$D,"&gt;"&amp;"15000",Crowdfunding!$D:$D,"&lt;"&amp;"19999",Crowdfunding!$G:$G,"canceled")</f>
        <v>0</v>
      </c>
      <c r="F7" s="10">
        <f t="shared" si="0"/>
        <v>10</v>
      </c>
      <c r="G7" s="11">
        <f t="shared" si="1"/>
        <v>1</v>
      </c>
      <c r="H7" s="11">
        <f t="shared" si="2"/>
        <v>0</v>
      </c>
      <c r="I7" s="11">
        <f t="shared" si="3"/>
        <v>0</v>
      </c>
    </row>
    <row r="8" spans="2:9" x14ac:dyDescent="0.35">
      <c r="B8" s="10" t="s">
        <v>2090</v>
      </c>
      <c r="C8" s="12">
        <f>COUNTIFS(Crowdfunding!$D:$D,"&gt;"&amp;"20000",Crowdfunding!$D:$D,"&lt;"&amp;"24999",Crowdfunding!$G:$G,"successful")</f>
        <v>5</v>
      </c>
      <c r="D8" s="12">
        <f>COUNTIFS(Crowdfunding!$D:$D,"&gt;"&amp;"20000",Crowdfunding!$D:$D,"&lt;"&amp;"24999",Crowdfunding!$G:$G,"failed")</f>
        <v>0</v>
      </c>
      <c r="E8" s="12">
        <f>COUNTIFS(Crowdfunding!$D:$D,"&gt;"&amp;"20000",Crowdfunding!$D:$D,"&lt;"&amp;"24999",Crowdfunding!$G:$G,"canceled")</f>
        <v>0</v>
      </c>
      <c r="F8" s="10">
        <f t="shared" si="0"/>
        <v>5</v>
      </c>
      <c r="G8" s="11">
        <f t="shared" si="1"/>
        <v>1</v>
      </c>
      <c r="H8" s="11">
        <f t="shared" si="2"/>
        <v>0</v>
      </c>
      <c r="I8" s="11">
        <f t="shared" si="3"/>
        <v>0</v>
      </c>
    </row>
    <row r="9" spans="2:9" x14ac:dyDescent="0.35">
      <c r="B9" s="10" t="s">
        <v>2091</v>
      </c>
      <c r="C9" s="12">
        <f>COUNTIFS(Crowdfunding!$D:$D,"&gt;"&amp;"25000",Crowdfunding!$D:$D,"&lt;"&amp;"29999",Crowdfunding!$G:$G,"successful")</f>
        <v>10</v>
      </c>
      <c r="D9" s="12">
        <f>COUNTIFS(Crowdfunding!$D:$D,"&gt;"&amp;"25000",Crowdfunding!$D:$D,"&lt;"&amp;"29999",Crowdfunding!$G:$G,"failed")</f>
        <v>3</v>
      </c>
      <c r="E9" s="12">
        <f>COUNTIFS(Crowdfunding!$D:$D,"&gt;"&amp;"25000",Crowdfunding!$D:$D,"&lt;"&amp;"29999",Crowdfunding!$G:$G,"canceled")</f>
        <v>0</v>
      </c>
      <c r="F9" s="10">
        <f t="shared" si="0"/>
        <v>13</v>
      </c>
      <c r="G9" s="11">
        <f t="shared" si="1"/>
        <v>0.76923076923076927</v>
      </c>
      <c r="H9" s="11">
        <f t="shared" si="2"/>
        <v>0.23076923076923078</v>
      </c>
      <c r="I9" s="11">
        <f t="shared" si="3"/>
        <v>0</v>
      </c>
    </row>
    <row r="10" spans="2:9" x14ac:dyDescent="0.35">
      <c r="B10" s="10" t="s">
        <v>2092</v>
      </c>
      <c r="C10" s="12">
        <f>COUNTIFS(Crowdfunding!$D:$D,"&gt;"&amp;"30000",Crowdfunding!$D:$D,"&lt;"&amp;"34999",Crowdfunding!$G:$G,"successful")</f>
        <v>7</v>
      </c>
      <c r="D10" s="12">
        <f>COUNTIFS(Crowdfunding!$D:$D,"&gt;"&amp;"30000",Crowdfunding!$D:$D,"&lt;"&amp;"34999",Crowdfunding!$G:$G,"failed")</f>
        <v>0</v>
      </c>
      <c r="E10" s="12">
        <f>COUNTIFS(Crowdfunding!$D:$D,"&gt;"&amp;"30000",Crowdfunding!$D:$D,"&lt;"&amp;"34999",Crowdfunding!$G:$G,"canceled")</f>
        <v>0</v>
      </c>
      <c r="F10" s="10">
        <f t="shared" si="0"/>
        <v>7</v>
      </c>
      <c r="G10" s="11">
        <f t="shared" si="1"/>
        <v>1</v>
      </c>
      <c r="H10" s="11">
        <f t="shared" si="2"/>
        <v>0</v>
      </c>
      <c r="I10" s="11">
        <f t="shared" si="3"/>
        <v>0</v>
      </c>
    </row>
    <row r="11" spans="2:9" x14ac:dyDescent="0.35">
      <c r="B11" s="10" t="s">
        <v>2093</v>
      </c>
      <c r="C11" s="12">
        <f>COUNTIFS(Crowdfunding!$D:$D,"&gt;"&amp;"35000",Crowdfunding!$D:$D,"&lt;"&amp;"39999",Crowdfunding!$G:$G,"successful")</f>
        <v>7</v>
      </c>
      <c r="D11" s="12">
        <f>COUNTIFS(Crowdfunding!$D:$D,"&gt;"&amp;"35000",Crowdfunding!$D:$D,"&lt;"&amp;"39999",Crowdfunding!$G:$G,"failed")</f>
        <v>3</v>
      </c>
      <c r="E11" s="12">
        <f>COUNTIFS(Crowdfunding!$D:$D,"&gt;"&amp;"35000",Crowdfunding!$D:$D,"&lt;"&amp;"39999",Crowdfunding!$G:$G,"canceled")</f>
        <v>1</v>
      </c>
      <c r="F11" s="10">
        <f t="shared" si="0"/>
        <v>11</v>
      </c>
      <c r="G11" s="11">
        <f t="shared" si="1"/>
        <v>0.63636363636363635</v>
      </c>
      <c r="H11" s="11">
        <f t="shared" si="2"/>
        <v>0.27272727272727271</v>
      </c>
      <c r="I11" s="11">
        <f t="shared" si="3"/>
        <v>9.0909090909090912E-2</v>
      </c>
    </row>
    <row r="12" spans="2:9" x14ac:dyDescent="0.35">
      <c r="B12" s="10" t="s">
        <v>2094</v>
      </c>
      <c r="C12" s="12">
        <f>COUNTIFS(Crowdfunding!$D:$D,"&gt;"&amp;"40000",Crowdfunding!$D:$D,"&lt;"&amp;"44999",Crowdfunding!$G:$G,"successful")</f>
        <v>11</v>
      </c>
      <c r="D12" s="12">
        <f>COUNTIFS(Crowdfunding!$D:$D,"&gt;"&amp;"40000",Crowdfunding!$D:$D,"&lt;"&amp;"44999",Crowdfunding!$G:$G,"failed")</f>
        <v>3</v>
      </c>
      <c r="E12" s="12">
        <f>COUNTIFS(Crowdfunding!$D:$D,"&gt;"&amp;"40000",Crowdfunding!$D:$D,"&lt;"&amp;"44999",Crowdfunding!$G:$G,"canceled")</f>
        <v>0</v>
      </c>
      <c r="F12" s="10">
        <f t="shared" si="0"/>
        <v>14</v>
      </c>
      <c r="G12" s="11">
        <f t="shared" si="1"/>
        <v>0.7857142857142857</v>
      </c>
      <c r="H12" s="11">
        <f t="shared" si="2"/>
        <v>0.21428571428571427</v>
      </c>
      <c r="I12" s="11">
        <f t="shared" si="3"/>
        <v>0</v>
      </c>
    </row>
    <row r="13" spans="2:9" x14ac:dyDescent="0.35">
      <c r="B13" s="10" t="s">
        <v>2095</v>
      </c>
      <c r="C13" s="12">
        <f>COUNTIFS(Crowdfunding!$D:$D,"&gt;"&amp;"45000",Crowdfunding!$D:$D,"&lt;"&amp;"49999",Crowdfunding!$G:$G,"successful")</f>
        <v>8</v>
      </c>
      <c r="D13" s="12">
        <f>COUNTIFS(Crowdfunding!$D:$D,"&gt;"&amp;"45000",Crowdfunding!$D:$D,"&lt;"&amp;"49999",Crowdfunding!$G:$G,"failed")</f>
        <v>3</v>
      </c>
      <c r="E13" s="12">
        <f>COUNTIFS(Crowdfunding!$D:$D,"&gt;"&amp;"45000",Crowdfunding!$D:$D,"&lt;"&amp;"49999",Crowdfunding!$G:$G,"canceled")</f>
        <v>0</v>
      </c>
      <c r="F13" s="10">
        <f t="shared" si="0"/>
        <v>11</v>
      </c>
      <c r="G13" s="11">
        <f t="shared" si="1"/>
        <v>0.72727272727272729</v>
      </c>
      <c r="H13" s="11">
        <f t="shared" si="2"/>
        <v>0.27272727272727271</v>
      </c>
      <c r="I13" s="11">
        <f t="shared" si="3"/>
        <v>0</v>
      </c>
    </row>
    <row r="14" spans="2:9" x14ac:dyDescent="0.35">
      <c r="B14" s="10" t="s">
        <v>2096</v>
      </c>
      <c r="C14" s="12">
        <f>COUNTIFS(Crowdfunding!$D:$D,"&gt;"&amp;"50000",Crowdfunding!$G:$G,"successful")</f>
        <v>114</v>
      </c>
      <c r="D14" s="12">
        <f>COUNTIFS(Crowdfunding!$D:$D,"&gt;"&amp;"50000",Crowdfunding!$G:$G,"failed")</f>
        <v>163</v>
      </c>
      <c r="E14" s="12">
        <f>COUNTIFS(Crowdfunding!$D:$D,"&gt;"&amp;"50000",Crowdfunding!$G:$G,"canceled")</f>
        <v>28</v>
      </c>
      <c r="F14" s="10">
        <f t="shared" si="0"/>
        <v>305</v>
      </c>
      <c r="G14" s="11">
        <f t="shared" si="1"/>
        <v>0.3737704918032787</v>
      </c>
      <c r="H14" s="11">
        <f t="shared" si="2"/>
        <v>0.53442622950819674</v>
      </c>
      <c r="I14" s="11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SubParent Category</vt:lpstr>
      <vt:lpstr>Conversions by Month</vt:lpstr>
      <vt:lpstr>Bonus Backer Count</vt:lpstr>
      <vt:lpstr>Bonus Sheet Bakers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Cameron DiFalco</cp:lastModifiedBy>
  <dcterms:created xsi:type="dcterms:W3CDTF">2021-09-29T18:52:28Z</dcterms:created>
  <dcterms:modified xsi:type="dcterms:W3CDTF">2023-04-06T12:40:55Z</dcterms:modified>
</cp:coreProperties>
</file>