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ljoseph\Box\RTSL\Resolve Team\Cardiovascular Health\LINKS\Website\Content\Toolkit\HTN\Six step implementation guide\Materials\"/>
    </mc:Choice>
  </mc:AlternateContent>
  <xr:revisionPtr revIDLastSave="0" documentId="8_{B208DF2F-CC04-40C5-8995-DA3A890C5B16}" xr6:coauthVersionLast="45" xr6:coauthVersionMax="45" xr10:uidLastSave="{00000000-0000-0000-0000-000000000000}"/>
  <bookViews>
    <workbookView xWindow="-15585" yWindow="3000" windowWidth="14670" windowHeight="10920" firstSheet="2" xr2:uid="{00000000-000D-0000-FFFF-FFFF00000000}"/>
  </bookViews>
  <sheets>
    <sheet name="Overview" sheetId="3" r:id="rId1"/>
    <sheet name="Input &amp; Summary" sheetId="1" r:id="rId2"/>
    <sheet name="Universal tool"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1" l="1"/>
  <c r="C19" i="1"/>
  <c r="B19" i="1"/>
  <c r="M12" i="5" l="1"/>
  <c r="M11" i="5"/>
  <c r="J6" i="5"/>
  <c r="I6" i="5"/>
  <c r="M10" i="5" l="1"/>
  <c r="M9" i="5"/>
  <c r="M8" i="5"/>
  <c r="M7" i="5"/>
  <c r="H6" i="5"/>
  <c r="G6" i="5"/>
  <c r="F6" i="5"/>
  <c r="E6" i="5"/>
  <c r="H14" i="1"/>
  <c r="N2" i="5" l="1"/>
  <c r="I1" i="5"/>
  <c r="E1" i="5"/>
  <c r="F20" i="5"/>
  <c r="G20" i="5"/>
  <c r="H20" i="5"/>
  <c r="I20" i="5"/>
  <c r="J20" i="5"/>
  <c r="E20" i="5"/>
  <c r="N12" i="5"/>
  <c r="N11" i="5"/>
  <c r="N10" i="5"/>
  <c r="N9" i="5"/>
  <c r="N8" i="5"/>
  <c r="N7" i="5"/>
  <c r="N1" i="5" l="1"/>
  <c r="B7" i="5" l="1"/>
  <c r="C7" i="5" s="1"/>
  <c r="D7" i="5" s="1"/>
  <c r="F8" i="5" s="1"/>
  <c r="B11" i="5"/>
  <c r="B15" i="5"/>
  <c r="B13" i="5"/>
  <c r="B18" i="5"/>
  <c r="B8" i="5"/>
  <c r="C8" i="5" s="1"/>
  <c r="B12" i="5"/>
  <c r="B16" i="5"/>
  <c r="B9" i="5"/>
  <c r="B17" i="5"/>
  <c r="B10" i="5"/>
  <c r="B14" i="5"/>
  <c r="E7" i="5"/>
  <c r="G9" i="5" l="1"/>
  <c r="J12" i="5"/>
  <c r="C9" i="5"/>
  <c r="C10" i="5" s="1"/>
  <c r="C11" i="5" s="1"/>
  <c r="C12" i="5" s="1"/>
  <c r="C13" i="5" s="1"/>
  <c r="C14" i="5" s="1"/>
  <c r="C15" i="5" s="1"/>
  <c r="C16" i="5" s="1"/>
  <c r="H10" i="5"/>
  <c r="I11" i="5"/>
  <c r="C17" i="5"/>
  <c r="C18" i="5" s="1"/>
  <c r="D8" i="5"/>
  <c r="I12" i="5" s="1"/>
  <c r="B9" i="1"/>
  <c r="H11" i="5" l="1"/>
  <c r="E8" i="5"/>
  <c r="G10" i="5"/>
  <c r="J13" i="5"/>
  <c r="F9" i="5"/>
  <c r="D9" i="5"/>
  <c r="I13" i="5" s="1"/>
  <c r="B11" i="1"/>
  <c r="J14" i="5" l="1"/>
  <c r="G11" i="5"/>
  <c r="F10" i="5"/>
  <c r="E9" i="5"/>
  <c r="H12" i="5"/>
  <c r="D10" i="5"/>
  <c r="I14" i="5" s="1"/>
  <c r="G12" i="5" l="1"/>
  <c r="J15" i="5"/>
  <c r="H13" i="5"/>
  <c r="E10" i="5"/>
  <c r="F11" i="5"/>
  <c r="D11" i="5"/>
  <c r="I15" i="5" s="1"/>
  <c r="J16" i="5" l="1"/>
  <c r="G13" i="5"/>
  <c r="D12" i="5"/>
  <c r="I16" i="5" s="1"/>
  <c r="H14" i="5"/>
  <c r="F12" i="5"/>
  <c r="E11" i="5"/>
  <c r="J17" i="5" l="1"/>
  <c r="H15" i="5"/>
  <c r="G14" i="5"/>
  <c r="F13" i="5"/>
  <c r="E12" i="5"/>
  <c r="D13" i="5"/>
  <c r="I17" i="5" s="1"/>
  <c r="J18" i="5" l="1"/>
  <c r="J21" i="5" s="1"/>
  <c r="G15" i="5"/>
  <c r="H16" i="5"/>
  <c r="E13" i="5"/>
  <c r="F14" i="5"/>
  <c r="D14" i="5"/>
  <c r="I18" i="5" s="1"/>
  <c r="G16" i="5" l="1"/>
  <c r="H17" i="5"/>
  <c r="E14" i="5"/>
  <c r="F15" i="5"/>
  <c r="D15" i="5"/>
  <c r="I21" i="5"/>
  <c r="I24" i="5" s="1"/>
  <c r="G17" i="5" l="1"/>
  <c r="F16" i="5"/>
  <c r="E15" i="5"/>
  <c r="H18" i="5"/>
  <c r="H21" i="5" s="1"/>
  <c r="D16" i="5"/>
  <c r="F17" i="5" l="1"/>
  <c r="D17" i="5"/>
  <c r="G18" i="5"/>
  <c r="G21" i="5" s="1"/>
  <c r="G24" i="5" s="1"/>
  <c r="E16" i="5"/>
  <c r="D18" i="5" l="1"/>
  <c r="E18" i="5" s="1"/>
  <c r="E17" i="5"/>
  <c r="E21" i="5" s="1"/>
  <c r="F18" i="5"/>
  <c r="F21" i="5" s="1"/>
  <c r="E24" i="5" l="1"/>
  <c r="E25" i="5"/>
  <c r="D21" i="1" s="1"/>
</calcChain>
</file>

<file path=xl/sharedStrings.xml><?xml version="1.0" encoding="utf-8"?>
<sst xmlns="http://schemas.openxmlformats.org/spreadsheetml/2006/main" count="109" uniqueCount="95">
  <si>
    <t xml:space="preserve">Resolve to Save Lives Annual Medication Forecasting Tool </t>
  </si>
  <si>
    <t>Updated July 1,2020</t>
  </si>
  <si>
    <r>
      <rPr>
        <b/>
        <sz val="11"/>
        <color theme="1"/>
        <rFont val="Calibri"/>
        <family val="2"/>
        <scheme val="minor"/>
      </rPr>
      <t xml:space="preserve">Objective: </t>
    </r>
    <r>
      <rPr>
        <sz val="11"/>
        <color theme="1"/>
        <rFont val="Calibri"/>
        <family val="2"/>
        <scheme val="minor"/>
      </rPr>
      <t xml:space="preserve"> This tool is available to assist country programs with estimating antihypetensive medication requirements for new hypertension control programs. It is based on the best available assumptions, but should be adapted to local contexts. </t>
    </r>
  </si>
  <si>
    <t xml:space="preserve">About the tool: </t>
  </si>
  <si>
    <t>Under a new hypertension control program, the recommended hypertension treatment protocol may differ from previous drug prescription patterns. In addition, with increasing registrations of patients (both through possible population-based screening and opportunistic screening) and strategies to ensure their return to care, it is expected that there would be a steady increase in the use of the protocol drugs.
Therefore, the consumption-based method is not suitable for drug forecasting and a morbidity-based method should be used. When the program reaches saturation of patient registration and uninterrupted availability of the drugs has been ensured for 2-3 years, then the consumption-based method may be used for future forecasting.</t>
  </si>
  <si>
    <t>How to use the tool:_x000D_
- Enter all data into yellow cells into "Input and summary" sheet _x000D_
- Enter all data sources where available_x000D_
- Expected % of  registration for the year can be modified based on anticipated rate of program growth and actual registration can be entered in column 'B" of the tool against the specific month._x000D_
- Assumed % of patients to be controlled at each step of the treatment protocol can be modified is as per current experience and can be modified with country specific experience.</t>
  </si>
  <si>
    <t>Inputs</t>
  </si>
  <si>
    <t>Contry</t>
  </si>
  <si>
    <t>Country Y</t>
  </si>
  <si>
    <t>State, Province or Area</t>
  </si>
  <si>
    <t>All</t>
  </si>
  <si>
    <t>City/District</t>
  </si>
  <si>
    <t>Particulars</t>
  </si>
  <si>
    <t>Figures</t>
  </si>
  <si>
    <t>Source</t>
  </si>
  <si>
    <t>Treatment Protocol</t>
  </si>
  <si>
    <t>Total population</t>
  </si>
  <si>
    <t>Step</t>
  </si>
  <si>
    <t>Drug</t>
  </si>
  <si>
    <t>Control assumption</t>
  </si>
  <si>
    <t>% of adult population</t>
  </si>
  <si>
    <t>Step 1</t>
  </si>
  <si>
    <t>Amlodipine 5 mg</t>
  </si>
  <si>
    <t>Total adult population</t>
  </si>
  <si>
    <t>Step 2</t>
  </si>
  <si>
    <t>HTN prevalence among adults</t>
  </si>
  <si>
    <t>Step 3</t>
  </si>
  <si>
    <t>HTZ 25 mg</t>
  </si>
  <si>
    <t>Total hypertensives</t>
  </si>
  <si>
    <t>Step 4</t>
  </si>
  <si>
    <t>Desired coverage in public sector</t>
  </si>
  <si>
    <t>Step 5</t>
  </si>
  <si>
    <t>Enalapril 2.5 mg (BID)</t>
  </si>
  <si>
    <t>Time in years to achive desired coverage</t>
  </si>
  <si>
    <t>Step 6</t>
  </si>
  <si>
    <t>Expected enrolment for year of estimation</t>
  </si>
  <si>
    <t>Total</t>
  </si>
  <si>
    <t>Existing regular patients opting care*</t>
  </si>
  <si>
    <t>* For first year "Existing regular patients opting care" can be zero unless clear data available. For calculation of next 2-3 years total registered patient till end of the preceeding year can be taken as "existing regular patients".</t>
  </si>
  <si>
    <t>Annual requirement (in number of tablets)</t>
  </si>
  <si>
    <t>Enalapril 2.5 mg</t>
  </si>
  <si>
    <t>Year 1</t>
  </si>
  <si>
    <t>Total budget required for the year</t>
  </si>
  <si>
    <t>Assumptions:</t>
  </si>
  <si>
    <t xml:space="preserve">HTN prevalence in adults </t>
  </si>
  <si>
    <t>Estimated total hypertensive adult</t>
  </si>
  <si>
    <t>Expected default each month</t>
  </si>
  <si>
    <t>Note: If X % defaulter over one year is expected, per month default would be Approximately (X/10)% and cell no "C2" should be filled accordingly .</t>
  </si>
  <si>
    <t>Expected enrolment for the year</t>
  </si>
  <si>
    <t>Estimated requirement of anti-hypertensive drug</t>
  </si>
  <si>
    <t>Existing patient load</t>
  </si>
  <si>
    <t>Facility/District/State name:</t>
  </si>
  <si>
    <t>Treatment stagewise patient load assumption</t>
  </si>
  <si>
    <t>A</t>
  </si>
  <si>
    <t>B</t>
  </si>
  <si>
    <t>C</t>
  </si>
  <si>
    <t>D</t>
  </si>
  <si>
    <t>E</t>
  </si>
  <si>
    <t>F</t>
  </si>
  <si>
    <t>G</t>
  </si>
  <si>
    <t>H</t>
  </si>
  <si>
    <t>I</t>
  </si>
  <si>
    <t>J</t>
  </si>
  <si>
    <t>Month</t>
  </si>
  <si>
    <t>Actual/Expected new patient</t>
  </si>
  <si>
    <t>Expected Cummulative patient load</t>
  </si>
  <si>
    <t>Actual cumulative patient registration reducing the defaulters</t>
  </si>
  <si>
    <t>Treatment stage</t>
  </si>
  <si>
    <t>Exclusive% of patient</t>
  </si>
  <si>
    <t xml:space="preserve">% of patient in and beyond the treatment stage </t>
  </si>
  <si>
    <t>Month 1</t>
  </si>
  <si>
    <t>Stage I</t>
  </si>
  <si>
    <t>Month 2</t>
  </si>
  <si>
    <t>Stage II</t>
  </si>
  <si>
    <t>Month 3</t>
  </si>
  <si>
    <t>Stage III</t>
  </si>
  <si>
    <t>Month 4</t>
  </si>
  <si>
    <t>Stage IV</t>
  </si>
  <si>
    <t>Month 5</t>
  </si>
  <si>
    <t>Stage V</t>
  </si>
  <si>
    <t>Month 6</t>
  </si>
  <si>
    <t>Stage VI</t>
  </si>
  <si>
    <t>Month 7</t>
  </si>
  <si>
    <t>Month 8</t>
  </si>
  <si>
    <t>Approximate cost of drugs 
(In currency of country per tablet)</t>
  </si>
  <si>
    <t>Month 9</t>
  </si>
  <si>
    <t>Month 10</t>
  </si>
  <si>
    <t>Month 11</t>
  </si>
  <si>
    <t>Month 12</t>
  </si>
  <si>
    <t xml:space="preserve">Periodic requirement can be calculated by adding up the individual month's requirement. Examlple mentioned below. </t>
  </si>
  <si>
    <t>Inputs required at beginning</t>
  </si>
  <si>
    <t>1st year Requirement</t>
  </si>
  <si>
    <t>May be revised with experience</t>
  </si>
  <si>
    <r>
      <t xml:space="preserve">Requirement in Base doses </t>
    </r>
    <r>
      <rPr>
        <sz val="10"/>
        <color theme="1"/>
        <rFont val="Calibri"/>
        <family val="2"/>
        <scheme val="minor"/>
      </rPr>
      <t>(Change the name of drug/formula to add up the quantities of same strength if protocol drug/sequence changed)</t>
    </r>
  </si>
  <si>
    <t>Approximate Budget requirement in currency of the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</si>
</sst>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_ * #,##0_ ;_ * \-#,##0_ ;_ * &quot;-&quot;??_ ;_ @_ "/>
    <numFmt numFmtId="166" formatCode="0.0%"/>
    <numFmt numFmtId="167" formatCode="_ * #,##0_ ;_ * \-#,##0_ ;_ * &quot;-&quot;?_ ;_ @_ "/>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9"/>
      <color theme="1"/>
      <name val="Calibri"/>
      <family val="2"/>
      <scheme val="minor"/>
    </font>
    <font>
      <b/>
      <sz val="16"/>
      <color theme="1"/>
      <name val="Calibri"/>
      <family val="2"/>
      <scheme val="minor"/>
    </font>
    <font>
      <sz val="12"/>
      <color theme="1"/>
      <name val="Calibri"/>
      <family val="2"/>
      <scheme val="minor"/>
    </font>
    <font>
      <b/>
      <u/>
      <sz val="11"/>
      <color theme="4"/>
      <name val="Calibri"/>
      <family val="2"/>
      <scheme val="minor"/>
    </font>
    <font>
      <b/>
      <u/>
      <sz val="11"/>
      <color theme="1"/>
      <name val="Calibri"/>
      <family val="2"/>
      <scheme val="minor"/>
    </font>
    <font>
      <b/>
      <sz val="18"/>
      <color theme="1"/>
      <name val="Calibri"/>
      <family val="2"/>
      <scheme val="minor"/>
    </font>
    <font>
      <b/>
      <sz val="12"/>
      <color theme="1"/>
      <name val="Calibri"/>
      <family val="2"/>
      <scheme val="minor"/>
    </font>
    <font>
      <b/>
      <sz val="11"/>
      <color rgb="FF002060"/>
      <name val="Calibri"/>
      <family val="2"/>
      <scheme val="minor"/>
    </font>
    <font>
      <sz val="10"/>
      <color theme="1"/>
      <name val="Calibri"/>
      <family val="2"/>
      <scheme val="minor"/>
    </font>
    <font>
      <b/>
      <sz val="11"/>
      <color rgb="FF0070C0"/>
      <name val="Calibri"/>
      <family val="2"/>
      <scheme val="minor"/>
    </font>
    <font>
      <sz val="8"/>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164" fontId="1" fillId="0" borderId="0" applyFont="0" applyFill="0" applyBorder="0" applyAlignment="0" applyProtection="0"/>
  </cellStyleXfs>
  <cellXfs count="91">
    <xf numFmtId="0" fontId="0" fillId="0" borderId="0" xfId="0"/>
    <xf numFmtId="0" fontId="0" fillId="0" borderId="1" xfId="0" applyBorder="1"/>
    <xf numFmtId="0" fontId="0" fillId="2" borderId="1" xfId="0" applyFill="1" applyBorder="1"/>
    <xf numFmtId="9" fontId="0" fillId="2" borderId="1" xfId="0" applyNumberFormat="1" applyFill="1" applyBorder="1"/>
    <xf numFmtId="166" fontId="2" fillId="3" borderId="1" xfId="0" applyNumberFormat="1" applyFont="1" applyFill="1" applyBorder="1" applyAlignment="1">
      <alignment horizontal="center" vertical="center"/>
    </xf>
    <xf numFmtId="0" fontId="0" fillId="4" borderId="1" xfId="0" applyFill="1" applyBorder="1" applyAlignment="1">
      <alignment horizontal="center" vertical="center" wrapText="1"/>
    </xf>
    <xf numFmtId="17" fontId="0" fillId="0" borderId="1" xfId="0" applyNumberFormat="1" applyBorder="1" applyAlignment="1">
      <alignment horizontal="center"/>
    </xf>
    <xf numFmtId="165" fontId="0" fillId="3" borderId="1" xfId="1" applyNumberFormat="1" applyFont="1" applyFill="1" applyBorder="1" applyAlignment="1">
      <alignment horizontal="center"/>
    </xf>
    <xf numFmtId="165" fontId="0" fillId="0" borderId="1" xfId="1" applyNumberFormat="1" applyFont="1" applyBorder="1" applyAlignment="1">
      <alignment horizontal="center"/>
    </xf>
    <xf numFmtId="165" fontId="0" fillId="0" borderId="1" xfId="1" applyNumberFormat="1" applyFont="1" applyBorder="1"/>
    <xf numFmtId="9" fontId="0" fillId="3" borderId="1" xfId="0" applyNumberFormat="1" applyFill="1" applyBorder="1" applyAlignment="1">
      <alignment horizontal="center"/>
    </xf>
    <xf numFmtId="9" fontId="0" fillId="0" borderId="1" xfId="0" applyNumberFormat="1" applyBorder="1" applyAlignment="1">
      <alignment horizontal="center"/>
    </xf>
    <xf numFmtId="0" fontId="2" fillId="3" borderId="1" xfId="0" applyFont="1" applyFill="1" applyBorder="1"/>
    <xf numFmtId="0" fontId="2" fillId="4" borderId="1" xfId="0" applyFont="1" applyFill="1" applyBorder="1" applyAlignment="1">
      <alignment vertical="center"/>
    </xf>
    <xf numFmtId="164" fontId="0" fillId="0" borderId="0" xfId="0" applyNumberFormat="1"/>
    <xf numFmtId="0" fontId="2" fillId="0" borderId="2" xfId="0" applyFont="1" applyBorder="1" applyAlignment="1">
      <alignment horizontal="center"/>
    </xf>
    <xf numFmtId="0" fontId="7" fillId="0" borderId="0" xfId="0" applyFont="1"/>
    <xf numFmtId="0" fontId="8" fillId="0" borderId="0" xfId="0" applyFont="1"/>
    <xf numFmtId="0" fontId="2" fillId="0" borderId="0" xfId="0" applyFont="1" applyAlignment="1">
      <alignment wrapText="1"/>
    </xf>
    <xf numFmtId="0" fontId="2" fillId="7" borderId="1" xfId="0" applyFont="1" applyFill="1" applyBorder="1" applyAlignment="1">
      <alignment horizontal="center"/>
    </xf>
    <xf numFmtId="0" fontId="0" fillId="0" borderId="1" xfId="0" applyFill="1" applyBorder="1"/>
    <xf numFmtId="10" fontId="0" fillId="2" borderId="1" xfId="0" applyNumberFormat="1" applyFill="1" applyBorder="1"/>
    <xf numFmtId="0" fontId="3" fillId="0" borderId="2" xfId="0" applyFont="1" applyBorder="1" applyAlignment="1">
      <alignment vertical="center"/>
    </xf>
    <xf numFmtId="165" fontId="2" fillId="0" borderId="1" xfId="1" applyNumberFormat="1" applyFont="1" applyFill="1" applyBorder="1" applyAlignment="1">
      <alignment horizontal="center" vertical="center"/>
    </xf>
    <xf numFmtId="10" fontId="2" fillId="2" borderId="1" xfId="1" applyNumberFormat="1" applyFont="1" applyFill="1" applyBorder="1" applyAlignment="1">
      <alignment horizontal="center" vertical="center"/>
    </xf>
    <xf numFmtId="0" fontId="10" fillId="0" borderId="1" xfId="0" applyFont="1" applyBorder="1" applyAlignment="1">
      <alignment horizontal="center" vertical="center"/>
    </xf>
    <xf numFmtId="9" fontId="0" fillId="0" borderId="1" xfId="0" applyNumberFormat="1" applyFill="1" applyBorder="1"/>
    <xf numFmtId="1" fontId="0" fillId="2" borderId="1" xfId="0" applyNumberFormat="1" applyFill="1" applyBorder="1"/>
    <xf numFmtId="165" fontId="0" fillId="2" borderId="1" xfId="1" applyNumberFormat="1" applyFont="1" applyFill="1" applyBorder="1"/>
    <xf numFmtId="1" fontId="0" fillId="0" borderId="1" xfId="0" applyNumberFormat="1" applyBorder="1"/>
    <xf numFmtId="165" fontId="2" fillId="0" borderId="1" xfId="1" applyNumberFormat="1" applyFont="1" applyBorder="1" applyAlignment="1">
      <alignment horizontal="center"/>
    </xf>
    <xf numFmtId="0" fontId="2" fillId="0" borderId="0" xfId="0" applyFont="1" applyBorder="1" applyAlignment="1">
      <alignment horizontal="center"/>
    </xf>
    <xf numFmtId="0" fontId="0" fillId="0" borderId="1" xfId="0" applyBorder="1" applyAlignment="1">
      <alignment horizontal="left"/>
    </xf>
    <xf numFmtId="0" fontId="0" fillId="0" borderId="0" xfId="0" applyAlignment="1"/>
    <xf numFmtId="164" fontId="11" fillId="8" borderId="1" xfId="1" applyFont="1" applyFill="1" applyBorder="1" applyAlignment="1">
      <alignment vertical="center"/>
    </xf>
    <xf numFmtId="0" fontId="2" fillId="2" borderId="1" xfId="0" applyFont="1" applyFill="1" applyBorder="1" applyAlignment="1">
      <alignment wrapText="1"/>
    </xf>
    <xf numFmtId="0" fontId="10" fillId="0" borderId="3" xfId="0" applyFont="1" applyBorder="1" applyAlignment="1">
      <alignment horizontal="center" vertical="center"/>
    </xf>
    <xf numFmtId="165" fontId="0" fillId="9" borderId="1" xfId="1" applyNumberFormat="1" applyFont="1" applyFill="1" applyBorder="1"/>
    <xf numFmtId="165" fontId="0" fillId="9" borderId="3" xfId="1" applyNumberFormat="1" applyFont="1" applyFill="1" applyBorder="1"/>
    <xf numFmtId="165" fontId="0" fillId="0" borderId="3" xfId="1" applyNumberFormat="1" applyFont="1" applyBorder="1"/>
    <xf numFmtId="167" fontId="0" fillId="0" borderId="1" xfId="1" applyNumberFormat="1" applyFont="1" applyBorder="1"/>
    <xf numFmtId="165" fontId="0" fillId="0" borderId="1" xfId="0" applyNumberFormat="1" applyBorder="1" applyAlignment="1">
      <alignment vertical="center"/>
    </xf>
    <xf numFmtId="0" fontId="0" fillId="0" borderId="0" xfId="0" applyAlignment="1">
      <alignment vertical="center"/>
    </xf>
    <xf numFmtId="0" fontId="0" fillId="3" borderId="1" xfId="0" applyFill="1" applyBorder="1" applyAlignment="1">
      <alignment vertical="center"/>
    </xf>
    <xf numFmtId="165" fontId="0" fillId="0" borderId="0" xfId="0" applyNumberFormat="1"/>
    <xf numFmtId="0" fontId="0" fillId="0" borderId="0" xfId="0" applyBorder="1" applyAlignment="1">
      <alignment horizontal="left" vertical="center"/>
    </xf>
    <xf numFmtId="0" fontId="0" fillId="0" borderId="0" xfId="0" applyFill="1" applyBorder="1" applyAlignment="1">
      <alignment vertical="center"/>
    </xf>
    <xf numFmtId="9" fontId="0" fillId="2" borderId="1" xfId="0" applyNumberFormat="1" applyFill="1" applyBorder="1" applyAlignment="1">
      <alignment horizontal="center"/>
    </xf>
    <xf numFmtId="9" fontId="0" fillId="0" borderId="0" xfId="0" applyNumberFormat="1" applyAlignment="1">
      <alignment horizontal="center"/>
    </xf>
    <xf numFmtId="0" fontId="2" fillId="5"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xf>
    <xf numFmtId="0" fontId="2" fillId="0" borderId="1" xfId="0" applyFont="1" applyBorder="1" applyAlignment="1">
      <alignment horizontal="center" vertical="center"/>
    </xf>
    <xf numFmtId="0" fontId="2" fillId="4" borderId="1" xfId="0" applyFont="1" applyFill="1" applyBorder="1" applyAlignment="1">
      <alignment horizontal="center" vertical="center" wrapText="1"/>
    </xf>
    <xf numFmtId="0" fontId="0" fillId="0" borderId="0" xfId="0" applyAlignment="1">
      <alignment horizontal="left" vertical="center" wrapText="1"/>
    </xf>
    <xf numFmtId="0" fontId="6" fillId="0" borderId="0" xfId="0" applyFont="1" applyAlignment="1">
      <alignment horizontal="left" wrapText="1"/>
    </xf>
    <xf numFmtId="0" fontId="9" fillId="0" borderId="0" xfId="0" applyFont="1" applyBorder="1" applyAlignment="1">
      <alignment horizontal="center"/>
    </xf>
    <xf numFmtId="0" fontId="2" fillId="0" borderId="1" xfId="0" applyFont="1" applyBorder="1" applyAlignment="1">
      <alignment horizontal="center"/>
    </xf>
    <xf numFmtId="0" fontId="2" fillId="5" borderId="1" xfId="0" applyFont="1" applyFill="1" applyBorder="1" applyAlignment="1">
      <alignment horizontal="center"/>
    </xf>
    <xf numFmtId="0" fontId="2" fillId="4" borderId="1" xfId="0" applyFont="1" applyFill="1" applyBorder="1" applyAlignment="1">
      <alignment horizontal="center"/>
    </xf>
    <xf numFmtId="0" fontId="0" fillId="0" borderId="6" xfId="0" applyBorder="1" applyAlignment="1">
      <alignment horizontal="center"/>
    </xf>
    <xf numFmtId="0" fontId="11" fillId="8" borderId="3" xfId="0" applyFont="1" applyFill="1" applyBorder="1" applyAlignment="1">
      <alignment horizontal="center" vertical="center"/>
    </xf>
    <xf numFmtId="0" fontId="11" fillId="8" borderId="4" xfId="0" applyFont="1" applyFill="1" applyBorder="1" applyAlignment="1">
      <alignment horizontal="center" vertical="center"/>
    </xf>
    <xf numFmtId="0" fontId="11" fillId="8" borderId="5" xfId="0" applyFont="1" applyFill="1" applyBorder="1" applyAlignment="1">
      <alignment horizontal="center" vertical="center"/>
    </xf>
    <xf numFmtId="0" fontId="0" fillId="6" borderId="1" xfId="0" applyFill="1" applyBorder="1" applyAlignment="1">
      <alignment horizontal="center"/>
    </xf>
    <xf numFmtId="0" fontId="0" fillId="0" borderId="6" xfId="0" applyBorder="1" applyAlignment="1">
      <alignment horizontal="left" vertical="top" wrapText="1"/>
    </xf>
    <xf numFmtId="0" fontId="0" fillId="0" borderId="1" xfId="0" applyBorder="1" applyAlignment="1">
      <alignment horizont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165" fontId="2" fillId="0" borderId="6" xfId="0" applyNumberFormat="1" applyFont="1" applyBorder="1" applyAlignment="1">
      <alignment horizontal="center" vertical="center"/>
    </xf>
    <xf numFmtId="0" fontId="13" fillId="0" borderId="2" xfId="0" applyFont="1" applyBorder="1" applyAlignment="1">
      <alignment horizontal="center" vertical="center" wrapText="1"/>
    </xf>
    <xf numFmtId="0" fontId="2" fillId="0" borderId="1" xfId="0" applyFont="1" applyBorder="1" applyAlignment="1">
      <alignment horizontal="center" vertical="center" wrapText="1"/>
    </xf>
    <xf numFmtId="165" fontId="2" fillId="11" borderId="1" xfId="0" applyNumberFormat="1" applyFont="1" applyFill="1" applyBorder="1" applyAlignment="1">
      <alignment horizontal="center" vertical="center"/>
    </xf>
    <xf numFmtId="165" fontId="0" fillId="0" borderId="1" xfId="0" applyNumberFormat="1" applyBorder="1" applyAlignment="1">
      <alignment horizontal="center"/>
    </xf>
    <xf numFmtId="165" fontId="0" fillId="10" borderId="1" xfId="0" applyNumberFormat="1" applyFont="1" applyFill="1" applyBorder="1" applyAlignment="1">
      <alignment horizontal="left" vertical="center"/>
    </xf>
    <xf numFmtId="0" fontId="2"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left"/>
    </xf>
    <xf numFmtId="0" fontId="0" fillId="0" borderId="5" xfId="0" applyBorder="1" applyAlignment="1">
      <alignment horizontal="left"/>
    </xf>
    <xf numFmtId="165" fontId="2" fillId="2" borderId="1" xfId="1" applyNumberFormat="1" applyFont="1" applyFill="1" applyBorder="1" applyAlignment="1">
      <alignment horizontal="center" vertical="center"/>
    </xf>
    <xf numFmtId="9" fontId="2" fillId="2" borderId="1"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2" fillId="0" borderId="1" xfId="0" applyFont="1" applyBorder="1" applyAlignment="1">
      <alignment horizont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2" fillId="4" borderId="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849A-448D-4FE4-842D-3D5CFD1A34D2}">
  <dimension ref="A3:J9"/>
  <sheetViews>
    <sheetView tabSelected="1" workbookViewId="0">
      <selection activeCell="K5" sqref="K5"/>
    </sheetView>
  </sheetViews>
  <sheetFormatPr defaultRowHeight="15" x14ac:dyDescent="0.25"/>
  <cols>
    <col min="1" max="1" width="54.28515625" customWidth="1"/>
  </cols>
  <sheetData>
    <row r="3" spans="1:10" x14ac:dyDescent="0.25">
      <c r="A3" s="16" t="s">
        <v>0</v>
      </c>
      <c r="C3" s="17" t="s">
        <v>1</v>
      </c>
    </row>
    <row r="5" spans="1:10" ht="37.5" customHeight="1" x14ac:dyDescent="0.25">
      <c r="A5" s="55" t="s">
        <v>2</v>
      </c>
      <c r="B5" s="55"/>
      <c r="C5" s="55"/>
      <c r="D5" s="55"/>
      <c r="E5" s="55"/>
      <c r="F5" s="55"/>
      <c r="G5" s="55"/>
      <c r="H5" s="55"/>
      <c r="I5" s="55"/>
      <c r="J5" s="55"/>
    </row>
    <row r="6" spans="1:10" x14ac:dyDescent="0.25">
      <c r="A6" s="18" t="s">
        <v>3</v>
      </c>
    </row>
    <row r="7" spans="1:10" ht="15.75" x14ac:dyDescent="0.25">
      <c r="A7" s="56" t="s">
        <v>4</v>
      </c>
      <c r="B7" s="56"/>
      <c r="C7" s="56"/>
      <c r="D7" s="56"/>
      <c r="E7" s="56"/>
      <c r="F7" s="56"/>
      <c r="G7" s="56"/>
      <c r="H7" s="56"/>
      <c r="I7" s="56"/>
      <c r="J7" s="56"/>
    </row>
    <row r="9" spans="1:10" ht="121.5" customHeight="1" x14ac:dyDescent="0.25">
      <c r="A9" s="55" t="s">
        <v>5</v>
      </c>
      <c r="B9" s="55"/>
      <c r="C9" s="55"/>
      <c r="D9" s="55"/>
      <c r="E9" s="55"/>
      <c r="F9" s="55"/>
      <c r="G9" s="55"/>
      <c r="H9" s="55"/>
    </row>
  </sheetData>
  <mergeCells count="3">
    <mergeCell ref="A5:J5"/>
    <mergeCell ref="A7:J7"/>
    <mergeCell ref="A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topLeftCell="A15" workbookViewId="0">
      <selection activeCell="D22" sqref="D22"/>
    </sheetView>
  </sheetViews>
  <sheetFormatPr defaultRowHeight="15" x14ac:dyDescent="0.25"/>
  <cols>
    <col min="1" max="1" width="51.7109375" customWidth="1"/>
    <col min="2" max="2" width="20.7109375" customWidth="1"/>
    <col min="3" max="3" width="25.5703125" customWidth="1"/>
    <col min="4" max="4" width="19" customWidth="1"/>
    <col min="6" max="6" width="8.7109375" customWidth="1"/>
    <col min="7" max="8" width="19.85546875" customWidth="1"/>
  </cols>
  <sheetData>
    <row r="1" spans="1:8" ht="23.25" x14ac:dyDescent="0.35">
      <c r="A1" s="57" t="s">
        <v>6</v>
      </c>
      <c r="B1" s="57"/>
      <c r="C1" s="57"/>
      <c r="D1" s="57"/>
    </row>
    <row r="2" spans="1:8" x14ac:dyDescent="0.25">
      <c r="A2" s="19" t="s">
        <v>7</v>
      </c>
      <c r="B2" s="58" t="s">
        <v>8</v>
      </c>
      <c r="C2" s="58"/>
      <c r="D2" s="58"/>
    </row>
    <row r="3" spans="1:8" x14ac:dyDescent="0.25">
      <c r="A3" s="19" t="s">
        <v>9</v>
      </c>
      <c r="B3" s="58" t="s">
        <v>10</v>
      </c>
      <c r="C3" s="58"/>
      <c r="D3" s="58"/>
    </row>
    <row r="4" spans="1:8" x14ac:dyDescent="0.25">
      <c r="A4" s="19" t="s">
        <v>11</v>
      </c>
      <c r="B4" s="58" t="s">
        <v>10</v>
      </c>
      <c r="C4" s="58"/>
      <c r="D4" s="58"/>
    </row>
    <row r="5" spans="1:8" ht="8.25" customHeight="1" x14ac:dyDescent="0.25">
      <c r="A5" s="15"/>
      <c r="B5" s="15"/>
      <c r="C5" s="31"/>
    </row>
    <row r="6" spans="1:8" x14ac:dyDescent="0.25">
      <c r="A6" s="49" t="s">
        <v>12</v>
      </c>
      <c r="B6" s="49" t="s">
        <v>13</v>
      </c>
      <c r="C6" s="59" t="s">
        <v>14</v>
      </c>
      <c r="D6" s="59"/>
      <c r="F6" s="60" t="s">
        <v>15</v>
      </c>
      <c r="G6" s="60"/>
      <c r="H6" s="60"/>
    </row>
    <row r="7" spans="1:8" ht="17.25" customHeight="1" x14ac:dyDescent="0.25">
      <c r="A7" s="1" t="s">
        <v>16</v>
      </c>
      <c r="B7" s="28">
        <v>2084269</v>
      </c>
      <c r="C7" s="67"/>
      <c r="D7" s="67"/>
      <c r="F7" s="50" t="s">
        <v>17</v>
      </c>
      <c r="G7" s="50" t="s">
        <v>18</v>
      </c>
      <c r="H7" s="50" t="s">
        <v>19</v>
      </c>
    </row>
    <row r="8" spans="1:8" ht="17.25" customHeight="1" x14ac:dyDescent="0.25">
      <c r="A8" s="1" t="s">
        <v>20</v>
      </c>
      <c r="B8" s="3">
        <v>0.33</v>
      </c>
      <c r="C8" s="67"/>
      <c r="D8" s="67"/>
      <c r="F8" s="50" t="s">
        <v>21</v>
      </c>
      <c r="G8" s="2" t="s">
        <v>22</v>
      </c>
      <c r="H8" s="47">
        <v>0.6</v>
      </c>
    </row>
    <row r="9" spans="1:8" ht="17.25" customHeight="1" x14ac:dyDescent="0.25">
      <c r="A9" s="1" t="s">
        <v>23</v>
      </c>
      <c r="B9" s="29">
        <f>B7*B8</f>
        <v>687808.77</v>
      </c>
      <c r="C9" s="65"/>
      <c r="D9" s="65"/>
      <c r="F9" s="50" t="s">
        <v>24</v>
      </c>
      <c r="G9" s="2" t="s">
        <v>22</v>
      </c>
      <c r="H9" s="47">
        <v>0.15</v>
      </c>
    </row>
    <row r="10" spans="1:8" ht="17.25" customHeight="1" x14ac:dyDescent="0.25">
      <c r="A10" s="1" t="s">
        <v>25</v>
      </c>
      <c r="B10" s="3">
        <v>0.25</v>
      </c>
      <c r="C10" s="67"/>
      <c r="D10" s="67"/>
      <c r="F10" s="50" t="s">
        <v>26</v>
      </c>
      <c r="G10" s="2" t="s">
        <v>27</v>
      </c>
      <c r="H10" s="47">
        <v>0.13</v>
      </c>
    </row>
    <row r="11" spans="1:8" ht="17.25" customHeight="1" x14ac:dyDescent="0.25">
      <c r="A11" s="1" t="s">
        <v>28</v>
      </c>
      <c r="B11" s="29">
        <f>B9*B10</f>
        <v>171952.1925</v>
      </c>
      <c r="C11" s="65"/>
      <c r="D11" s="65"/>
      <c r="F11" s="50" t="s">
        <v>29</v>
      </c>
      <c r="G11" s="2" t="s">
        <v>27</v>
      </c>
      <c r="H11" s="47">
        <v>7.0000000000000007E-2</v>
      </c>
    </row>
    <row r="12" spans="1:8" ht="17.25" customHeight="1" x14ac:dyDescent="0.25">
      <c r="A12" s="1" t="s">
        <v>30</v>
      </c>
      <c r="B12" s="26">
        <v>0.5</v>
      </c>
      <c r="C12" s="65"/>
      <c r="D12" s="65"/>
      <c r="F12" s="50" t="s">
        <v>31</v>
      </c>
      <c r="G12" s="2" t="s">
        <v>32</v>
      </c>
      <c r="H12" s="47">
        <v>0.04</v>
      </c>
    </row>
    <row r="13" spans="1:8" ht="17.25" customHeight="1" x14ac:dyDescent="0.25">
      <c r="A13" s="1" t="s">
        <v>33</v>
      </c>
      <c r="B13" s="20">
        <v>4</v>
      </c>
      <c r="C13" s="65"/>
      <c r="D13" s="65"/>
      <c r="F13" s="50" t="s">
        <v>34</v>
      </c>
      <c r="G13" s="2" t="s">
        <v>32</v>
      </c>
      <c r="H13" s="47">
        <v>0.01</v>
      </c>
    </row>
    <row r="14" spans="1:8" ht="17.25" customHeight="1" x14ac:dyDescent="0.25">
      <c r="A14" s="1" t="s">
        <v>35</v>
      </c>
      <c r="B14" s="21">
        <v>0.15</v>
      </c>
      <c r="C14" s="65"/>
      <c r="D14" s="65"/>
      <c r="F14" s="61" t="s">
        <v>36</v>
      </c>
      <c r="G14" s="61"/>
      <c r="H14" s="48">
        <f>SUM(H8:H13)</f>
        <v>1</v>
      </c>
    </row>
    <row r="15" spans="1:8" ht="17.25" customHeight="1" x14ac:dyDescent="0.25">
      <c r="A15" s="20" t="s">
        <v>37</v>
      </c>
      <c r="B15" s="27">
        <v>0</v>
      </c>
      <c r="C15" s="65"/>
      <c r="D15" s="65"/>
    </row>
    <row r="16" spans="1:8" ht="32.25" customHeight="1" x14ac:dyDescent="0.25">
      <c r="A16" s="66" t="s">
        <v>38</v>
      </c>
      <c r="B16" s="66"/>
      <c r="C16" s="66"/>
      <c r="D16" s="66"/>
    </row>
    <row r="17" spans="1:6" ht="10.5" customHeight="1" x14ac:dyDescent="0.25"/>
    <row r="18" spans="1:6" ht="23.25" customHeight="1" x14ac:dyDescent="0.25">
      <c r="A18" s="13" t="s">
        <v>39</v>
      </c>
      <c r="B18" s="52" t="s">
        <v>22</v>
      </c>
      <c r="C18" s="52" t="s">
        <v>27</v>
      </c>
      <c r="D18" s="52" t="s">
        <v>40</v>
      </c>
    </row>
    <row r="19" spans="1:6" ht="20.25" customHeight="1" x14ac:dyDescent="0.25">
      <c r="A19" s="53" t="s">
        <v>41</v>
      </c>
      <c r="B19" s="30">
        <f>'Universal tool'!E24</f>
        <v>6012446.419005041</v>
      </c>
      <c r="C19" s="30">
        <f>'Universal tool'!G24</f>
        <v>1055538.8782066409</v>
      </c>
      <c r="D19" s="30">
        <f>'Universal tool'!I24</f>
        <v>219523.50251355907</v>
      </c>
    </row>
    <row r="21" spans="1:6" ht="20.25" customHeight="1" x14ac:dyDescent="0.25">
      <c r="A21" s="62" t="s">
        <v>42</v>
      </c>
      <c r="B21" s="63"/>
      <c r="C21" s="64"/>
      <c r="D21" s="34">
        <f>'Universal tool'!E25</f>
        <v>162891.269851978</v>
      </c>
    </row>
    <row r="22" spans="1:6" x14ac:dyDescent="0.25">
      <c r="F22" s="33"/>
    </row>
  </sheetData>
  <mergeCells count="18">
    <mergeCell ref="F6:H6"/>
    <mergeCell ref="F14:G14"/>
    <mergeCell ref="A21:C21"/>
    <mergeCell ref="C13:D13"/>
    <mergeCell ref="C14:D14"/>
    <mergeCell ref="C15:D15"/>
    <mergeCell ref="A16:D16"/>
    <mergeCell ref="C12:D12"/>
    <mergeCell ref="C7:D7"/>
    <mergeCell ref="C8:D8"/>
    <mergeCell ref="C9:D9"/>
    <mergeCell ref="C10:D10"/>
    <mergeCell ref="C11:D11"/>
    <mergeCell ref="A1:D1"/>
    <mergeCell ref="B2:D2"/>
    <mergeCell ref="B3:D3"/>
    <mergeCell ref="B4:D4"/>
    <mergeCell ref="C6:D6"/>
  </mergeCells>
  <phoneticPr fontId="14"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80596-E025-46C6-8F96-53ECB0CD9743}">
  <dimension ref="A1:P27"/>
  <sheetViews>
    <sheetView topLeftCell="A10" workbookViewId="0">
      <selection activeCell="N19" sqref="N19"/>
    </sheetView>
  </sheetViews>
  <sheetFormatPr defaultRowHeight="15" x14ac:dyDescent="0.25"/>
  <cols>
    <col min="1" max="1" width="12.5703125" customWidth="1"/>
    <col min="2" max="2" width="15" customWidth="1"/>
    <col min="3" max="3" width="16.5703125" customWidth="1"/>
    <col min="4" max="4" width="18" customWidth="1"/>
    <col min="5" max="10" width="12.85546875" customWidth="1"/>
    <col min="12" max="12" width="15.28515625" customWidth="1"/>
    <col min="13" max="13" width="16.140625" customWidth="1"/>
    <col min="14" max="14" width="15.5703125" customWidth="1"/>
  </cols>
  <sheetData>
    <row r="1" spans="1:16" ht="30" customHeight="1" x14ac:dyDescent="0.25">
      <c r="A1" s="22" t="s">
        <v>43</v>
      </c>
      <c r="B1" s="22"/>
      <c r="C1" s="79" t="s">
        <v>23</v>
      </c>
      <c r="D1" s="79"/>
      <c r="E1" s="83">
        <f>'Input &amp; Summary'!B9</f>
        <v>687808.77</v>
      </c>
      <c r="F1" s="83"/>
      <c r="G1" s="74" t="s">
        <v>44</v>
      </c>
      <c r="H1" s="74"/>
      <c r="I1" s="84">
        <f>'Input &amp; Summary'!B10</f>
        <v>0.25</v>
      </c>
      <c r="J1" s="84"/>
      <c r="L1" s="74" t="s">
        <v>45</v>
      </c>
      <c r="M1" s="74"/>
      <c r="N1" s="23">
        <f>E1*I1</f>
        <v>171952.1925</v>
      </c>
    </row>
    <row r="2" spans="1:16" ht="45" customHeight="1" x14ac:dyDescent="0.25">
      <c r="A2" s="51"/>
      <c r="B2" s="51" t="s">
        <v>46</v>
      </c>
      <c r="C2" s="4">
        <v>0.03</v>
      </c>
      <c r="D2" s="85" t="s">
        <v>47</v>
      </c>
      <c r="E2" s="85"/>
      <c r="F2" s="85"/>
      <c r="G2" s="85"/>
      <c r="H2" s="85"/>
      <c r="I2" s="85"/>
      <c r="J2" s="85"/>
      <c r="L2" s="74" t="s">
        <v>48</v>
      </c>
      <c r="M2" s="74"/>
      <c r="N2" s="24">
        <f>'Input &amp; Summary'!B14</f>
        <v>0.15</v>
      </c>
      <c r="P2" s="14"/>
    </row>
    <row r="3" spans="1:16" ht="21" customHeight="1" x14ac:dyDescent="0.25">
      <c r="A3" s="86" t="s">
        <v>49</v>
      </c>
      <c r="B3" s="86"/>
      <c r="C3" s="86"/>
      <c r="D3" s="86"/>
      <c r="E3" s="86"/>
      <c r="F3" s="86"/>
      <c r="G3" s="86"/>
      <c r="H3" s="86"/>
      <c r="I3" s="86"/>
      <c r="J3" s="86"/>
      <c r="L3" s="87" t="s">
        <v>50</v>
      </c>
      <c r="M3" s="87"/>
      <c r="N3" s="35">
        <v>0</v>
      </c>
    </row>
    <row r="4" spans="1:16" ht="21" customHeight="1" x14ac:dyDescent="0.25">
      <c r="A4" s="88" t="s">
        <v>51</v>
      </c>
      <c r="B4" s="88"/>
      <c r="C4" s="88"/>
      <c r="D4" s="88"/>
      <c r="E4" s="88"/>
      <c r="F4" s="88"/>
      <c r="G4" s="88"/>
      <c r="H4" s="88"/>
      <c r="I4" s="88"/>
      <c r="J4" s="89"/>
      <c r="L4" s="74" t="s">
        <v>52</v>
      </c>
      <c r="M4" s="74"/>
      <c r="N4" s="74"/>
    </row>
    <row r="5" spans="1:16" ht="15.75" x14ac:dyDescent="0.25">
      <c r="A5" s="25" t="s">
        <v>53</v>
      </c>
      <c r="B5" s="25" t="s">
        <v>54</v>
      </c>
      <c r="C5" s="25" t="s">
        <v>55</v>
      </c>
      <c r="D5" s="25" t="s">
        <v>56</v>
      </c>
      <c r="E5" s="25" t="s">
        <v>57</v>
      </c>
      <c r="F5" s="25" t="s">
        <v>58</v>
      </c>
      <c r="G5" s="25" t="s">
        <v>59</v>
      </c>
      <c r="H5" s="25" t="s">
        <v>60</v>
      </c>
      <c r="I5" s="36" t="s">
        <v>61</v>
      </c>
      <c r="J5" s="25" t="s">
        <v>62</v>
      </c>
      <c r="L5" s="74"/>
      <c r="M5" s="74"/>
      <c r="N5" s="74"/>
    </row>
    <row r="6" spans="1:16" ht="56.25" customHeight="1" x14ac:dyDescent="0.25">
      <c r="A6" s="5" t="s">
        <v>63</v>
      </c>
      <c r="B6" s="5" t="s">
        <v>64</v>
      </c>
      <c r="C6" s="5" t="s">
        <v>65</v>
      </c>
      <c r="D6" s="5" t="s">
        <v>66</v>
      </c>
      <c r="E6" s="5" t="str">
        <f>'Input &amp; Summary'!G8</f>
        <v>Amlodipine 5 mg</v>
      </c>
      <c r="F6" s="5" t="str">
        <f>'Input &amp; Summary'!G9</f>
        <v>Amlodipine 5 mg</v>
      </c>
      <c r="G6" s="5" t="str">
        <f>'Input &amp; Summary'!G10</f>
        <v>HTZ 25 mg</v>
      </c>
      <c r="H6" s="5" t="str">
        <f>'Input &amp; Summary'!G11</f>
        <v>HTZ 25 mg</v>
      </c>
      <c r="I6" s="5" t="str">
        <f>'Input &amp; Summary'!G12</f>
        <v>Enalapril 2.5 mg (BID)</v>
      </c>
      <c r="J6" s="5" t="str">
        <f>'Input &amp; Summary'!G13</f>
        <v>Enalapril 2.5 mg (BID)</v>
      </c>
      <c r="L6" s="54" t="s">
        <v>67</v>
      </c>
      <c r="M6" s="54" t="s">
        <v>68</v>
      </c>
      <c r="N6" s="54" t="s">
        <v>69</v>
      </c>
    </row>
    <row r="7" spans="1:16" x14ac:dyDescent="0.25">
      <c r="A7" s="6" t="s">
        <v>70</v>
      </c>
      <c r="B7" s="7">
        <f>$N$1*$N$2/12+N3</f>
        <v>2149.4024062499998</v>
      </c>
      <c r="C7" s="8">
        <f>B7</f>
        <v>2149.4024062499998</v>
      </c>
      <c r="D7" s="8">
        <f>C7</f>
        <v>2149.4024062499998</v>
      </c>
      <c r="E7" s="9">
        <f>D7*$N$7*30</f>
        <v>64482.072187499994</v>
      </c>
      <c r="F7" s="37"/>
      <c r="G7" s="37"/>
      <c r="H7" s="37"/>
      <c r="I7" s="38"/>
      <c r="J7" s="37"/>
      <c r="L7" s="1" t="s">
        <v>71</v>
      </c>
      <c r="M7" s="10">
        <f>'Input &amp; Summary'!H8</f>
        <v>0.6</v>
      </c>
      <c r="N7" s="11">
        <f>SUM(M7:M12)</f>
        <v>1</v>
      </c>
    </row>
    <row r="8" spans="1:16" x14ac:dyDescent="0.25">
      <c r="A8" s="6" t="s">
        <v>72</v>
      </c>
      <c r="B8" s="7">
        <f t="shared" ref="B8:B18" si="0">$N$1*$N$2/12</f>
        <v>2149.4024062499998</v>
      </c>
      <c r="C8" s="8">
        <f>C7+B8</f>
        <v>4298.8048124999996</v>
      </c>
      <c r="D8" s="8">
        <f>B8+D7-D7*C2</f>
        <v>4234.3227403124993</v>
      </c>
      <c r="E8" s="9">
        <f t="shared" ref="E8:E18" si="1">D8*$N$7*30</f>
        <v>127029.68220937498</v>
      </c>
      <c r="F8" s="9">
        <f>D7*(1-$C$2)*$N$8*30</f>
        <v>25019.044008750003</v>
      </c>
      <c r="G8" s="37"/>
      <c r="H8" s="37"/>
      <c r="I8" s="38"/>
      <c r="J8" s="37"/>
      <c r="L8" s="1" t="s">
        <v>73</v>
      </c>
      <c r="M8" s="10">
        <f>'Input &amp; Summary'!H9</f>
        <v>0.15</v>
      </c>
      <c r="N8" s="11">
        <f>SUM(M8:M12)</f>
        <v>0.4</v>
      </c>
    </row>
    <row r="9" spans="1:16" x14ac:dyDescent="0.25">
      <c r="A9" s="6" t="s">
        <v>74</v>
      </c>
      <c r="B9" s="7">
        <f t="shared" si="0"/>
        <v>2149.4024062499998</v>
      </c>
      <c r="C9" s="8">
        <f t="shared" ref="C9:C18" si="2">C8+B9</f>
        <v>6448.2072187499998</v>
      </c>
      <c r="D9" s="8">
        <f>B9+D8-D8*C2</f>
        <v>6256.6954643531244</v>
      </c>
      <c r="E9" s="9">
        <f t="shared" si="1"/>
        <v>187700.86393059374</v>
      </c>
      <c r="F9" s="9">
        <f t="shared" ref="F9:F18" si="3">D8*(1-$C$2)*$N$8*30</f>
        <v>49287.516697237494</v>
      </c>
      <c r="G9" s="9">
        <f>D7*(1-2*$C$2)*$N$9*30</f>
        <v>15153.286964062498</v>
      </c>
      <c r="H9" s="37"/>
      <c r="I9" s="38"/>
      <c r="J9" s="37"/>
      <c r="L9" s="1" t="s">
        <v>75</v>
      </c>
      <c r="M9" s="10">
        <f>'Input &amp; Summary'!H10</f>
        <v>0.13</v>
      </c>
      <c r="N9" s="11">
        <f>SUM(M9:M12)</f>
        <v>0.25</v>
      </c>
    </row>
    <row r="10" spans="1:16" x14ac:dyDescent="0.25">
      <c r="A10" s="6" t="s">
        <v>76</v>
      </c>
      <c r="B10" s="7">
        <f t="shared" si="0"/>
        <v>2149.4024062499998</v>
      </c>
      <c r="C10" s="8">
        <f t="shared" si="2"/>
        <v>8597.6096249999991</v>
      </c>
      <c r="D10" s="8">
        <f>B10+D9-D9*C2</f>
        <v>8218.3970066725306</v>
      </c>
      <c r="E10" s="9">
        <f t="shared" si="1"/>
        <v>246551.91020017592</v>
      </c>
      <c r="F10" s="9">
        <f t="shared" si="3"/>
        <v>72827.93520507036</v>
      </c>
      <c r="G10" s="9">
        <f t="shared" ref="G10:G18" si="4">D8*(1-2*$C$2)*$N$9*30</f>
        <v>29851.975319203117</v>
      </c>
      <c r="H10" s="9">
        <f>D7*(1-3*$C$2)*$N$10*30</f>
        <v>7041.4422828749994</v>
      </c>
      <c r="I10" s="38"/>
      <c r="J10" s="37"/>
      <c r="L10" s="1" t="s">
        <v>77</v>
      </c>
      <c r="M10" s="10">
        <f>'Input &amp; Summary'!H11</f>
        <v>7.0000000000000007E-2</v>
      </c>
      <c r="N10" s="11">
        <f>SUM(M10:M12)</f>
        <v>0.12000000000000001</v>
      </c>
    </row>
    <row r="11" spans="1:16" x14ac:dyDescent="0.25">
      <c r="A11" s="6" t="s">
        <v>78</v>
      </c>
      <c r="B11" s="7">
        <f t="shared" si="0"/>
        <v>2149.4024062499998</v>
      </c>
      <c r="C11" s="8">
        <f t="shared" si="2"/>
        <v>10747.012031249998</v>
      </c>
      <c r="D11" s="8">
        <f>B11+D10-D10*C2</f>
        <v>10121.247502722354</v>
      </c>
      <c r="E11" s="9">
        <f t="shared" si="1"/>
        <v>303637.42508167063</v>
      </c>
      <c r="F11" s="9">
        <f t="shared" si="3"/>
        <v>95662.141157668259</v>
      </c>
      <c r="G11" s="9">
        <f t="shared" si="4"/>
        <v>44109.703023689523</v>
      </c>
      <c r="H11" s="9">
        <f t="shared" ref="H11:H18" si="5">D8*(1-3*$C$2)*$N$10*30</f>
        <v>13871.64129726375</v>
      </c>
      <c r="I11" s="39">
        <f>D7*(1-4*$C$2)*$N$11*30</f>
        <v>2837.2111762499999</v>
      </c>
      <c r="J11" s="37"/>
      <c r="L11" s="1" t="s">
        <v>79</v>
      </c>
      <c r="M11" s="10">
        <f>'Input &amp; Summary'!H12</f>
        <v>0.04</v>
      </c>
      <c r="N11" s="11">
        <f>SUM(M11:M12)</f>
        <v>0.05</v>
      </c>
    </row>
    <row r="12" spans="1:16" x14ac:dyDescent="0.25">
      <c r="A12" s="6" t="s">
        <v>80</v>
      </c>
      <c r="B12" s="7">
        <f t="shared" si="0"/>
        <v>2149.4024062499998</v>
      </c>
      <c r="C12" s="8">
        <f t="shared" si="2"/>
        <v>12896.414437499998</v>
      </c>
      <c r="D12" s="8">
        <f>B12+D11-D11*C2</f>
        <v>11967.012483890683</v>
      </c>
      <c r="E12" s="9">
        <f t="shared" si="1"/>
        <v>359010.37451672048</v>
      </c>
      <c r="F12" s="9">
        <f t="shared" si="3"/>
        <v>117811.3209316882</v>
      </c>
      <c r="G12" s="9">
        <f t="shared" si="4"/>
        <v>57939.698897041337</v>
      </c>
      <c r="H12" s="9">
        <f t="shared" si="5"/>
        <v>20496.934341220836</v>
      </c>
      <c r="I12" s="39">
        <f t="shared" ref="I12:I18" si="6">D8*(1-4*$C$2)*$N$11*30</f>
        <v>5589.3060172124988</v>
      </c>
      <c r="J12" s="40">
        <f>D7*(1-5*$C$2)*$N$12*30</f>
        <v>548.09761359375</v>
      </c>
      <c r="L12" s="1" t="s">
        <v>81</v>
      </c>
      <c r="M12" s="10">
        <f>'Input &amp; Summary'!H13</f>
        <v>0.01</v>
      </c>
      <c r="N12" s="11">
        <f>M12</f>
        <v>0.01</v>
      </c>
    </row>
    <row r="13" spans="1:16" x14ac:dyDescent="0.25">
      <c r="A13" s="6" t="s">
        <v>82</v>
      </c>
      <c r="B13" s="7">
        <f t="shared" si="0"/>
        <v>2149.4024062499998</v>
      </c>
      <c r="C13" s="8">
        <f t="shared" si="2"/>
        <v>15045.816843749997</v>
      </c>
      <c r="D13" s="8">
        <f>B13+D12-D12*C2</f>
        <v>13757.404515623963</v>
      </c>
      <c r="E13" s="9">
        <f t="shared" si="1"/>
        <v>412722.13546871889</v>
      </c>
      <c r="F13" s="9">
        <f t="shared" si="3"/>
        <v>139296.02531248756</v>
      </c>
      <c r="G13" s="9">
        <f t="shared" si="4"/>
        <v>71354.794894192586</v>
      </c>
      <c r="H13" s="9">
        <f t="shared" si="5"/>
        <v>26923.468593859212</v>
      </c>
      <c r="I13" s="39">
        <f t="shared" si="6"/>
        <v>8258.8380129461257</v>
      </c>
      <c r="J13" s="40">
        <f t="shared" ref="J13:J18" si="7">D8*(1-5*$C$2)*$N$12*30</f>
        <v>1079.7522987796874</v>
      </c>
    </row>
    <row r="14" spans="1:16" x14ac:dyDescent="0.25">
      <c r="A14" s="6" t="s">
        <v>83</v>
      </c>
      <c r="B14" s="7">
        <f t="shared" si="0"/>
        <v>2149.4024062499998</v>
      </c>
      <c r="C14" s="8">
        <f t="shared" si="2"/>
        <v>17195.219249999998</v>
      </c>
      <c r="D14" s="8">
        <f>B14+D13-D13*C2</f>
        <v>15494.084786405243</v>
      </c>
      <c r="E14" s="9">
        <f t="shared" si="1"/>
        <v>464822.54359215731</v>
      </c>
      <c r="F14" s="9">
        <f t="shared" si="3"/>
        <v>160136.18856186295</v>
      </c>
      <c r="G14" s="9">
        <f t="shared" si="4"/>
        <v>84367.438011429316</v>
      </c>
      <c r="H14" s="9">
        <f t="shared" si="5"/>
        <v>33157.206818918436</v>
      </c>
      <c r="I14" s="39">
        <f t="shared" si="6"/>
        <v>10848.284048807742</v>
      </c>
      <c r="J14" s="40">
        <f t="shared" si="7"/>
        <v>1595.4573434100469</v>
      </c>
      <c r="L14" s="90" t="s">
        <v>84</v>
      </c>
      <c r="M14" s="90"/>
      <c r="N14" s="90"/>
    </row>
    <row r="15" spans="1:16" x14ac:dyDescent="0.25">
      <c r="A15" s="6" t="s">
        <v>85</v>
      </c>
      <c r="B15" s="7">
        <f t="shared" si="0"/>
        <v>2149.4024062499998</v>
      </c>
      <c r="C15" s="8">
        <f t="shared" si="2"/>
        <v>19344.621656249998</v>
      </c>
      <c r="D15" s="8">
        <f>B15+D14-D14*C2</f>
        <v>17178.664649063088</v>
      </c>
      <c r="E15" s="9">
        <f t="shared" si="1"/>
        <v>515359.93947189266</v>
      </c>
      <c r="F15" s="9">
        <f t="shared" si="3"/>
        <v>180351.14691375702</v>
      </c>
      <c r="G15" s="9">
        <f t="shared" si="4"/>
        <v>96989.701835148939</v>
      </c>
      <c r="H15" s="9">
        <f t="shared" si="5"/>
        <v>39203.932897225881</v>
      </c>
      <c r="I15" s="39">
        <f t="shared" si="6"/>
        <v>13360.046703593507</v>
      </c>
      <c r="J15" s="40">
        <f t="shared" si="7"/>
        <v>2095.6912367014957</v>
      </c>
      <c r="L15" s="90"/>
      <c r="M15" s="90"/>
      <c r="N15" s="90"/>
    </row>
    <row r="16" spans="1:16" x14ac:dyDescent="0.25">
      <c r="A16" s="6" t="s">
        <v>86</v>
      </c>
      <c r="B16" s="7">
        <f t="shared" si="0"/>
        <v>2149.4024062499998</v>
      </c>
      <c r="C16" s="8">
        <f t="shared" si="2"/>
        <v>21494.024062499997</v>
      </c>
      <c r="D16" s="8">
        <f>B16+D15-D15*C2</f>
        <v>18812.707115841196</v>
      </c>
      <c r="E16" s="9">
        <f t="shared" si="1"/>
        <v>564381.21347523585</v>
      </c>
      <c r="F16" s="9">
        <f t="shared" si="3"/>
        <v>199959.65651509434</v>
      </c>
      <c r="G16" s="9">
        <f t="shared" si="4"/>
        <v>109233.29774415695</v>
      </c>
      <c r="H16" s="9">
        <f t="shared" si="5"/>
        <v>45069.257193184101</v>
      </c>
      <c r="I16" s="39">
        <f t="shared" si="6"/>
        <v>15796.456478735705</v>
      </c>
      <c r="J16" s="40">
        <f t="shared" si="7"/>
        <v>2580.9181131942005</v>
      </c>
      <c r="L16" s="81" t="s">
        <v>22</v>
      </c>
      <c r="M16" s="82"/>
      <c r="N16" s="12">
        <v>0.02</v>
      </c>
    </row>
    <row r="17" spans="1:14" x14ac:dyDescent="0.25">
      <c r="A17" s="6" t="s">
        <v>87</v>
      </c>
      <c r="B17" s="7">
        <f t="shared" si="0"/>
        <v>2149.4024062499998</v>
      </c>
      <c r="C17" s="8">
        <f t="shared" si="2"/>
        <v>23643.426468749996</v>
      </c>
      <c r="D17" s="8">
        <f>B17+D16-D16*C$2</f>
        <v>20397.728308615959</v>
      </c>
      <c r="E17" s="9">
        <f t="shared" si="1"/>
        <v>611931.84925847873</v>
      </c>
      <c r="F17" s="9">
        <f t="shared" si="3"/>
        <v>218979.9108283915</v>
      </c>
      <c r="G17" s="9">
        <f t="shared" si="4"/>
        <v>121109.58577589477</v>
      </c>
      <c r="H17" s="9">
        <f t="shared" si="5"/>
        <v>50758.621760263581</v>
      </c>
      <c r="I17" s="39">
        <f t="shared" si="6"/>
        <v>18159.773960623632</v>
      </c>
      <c r="J17" s="40">
        <f t="shared" si="7"/>
        <v>3051.5881833921244</v>
      </c>
      <c r="L17" s="77" t="s">
        <v>27</v>
      </c>
      <c r="M17" s="77"/>
      <c r="N17" s="12">
        <v>0.03</v>
      </c>
    </row>
    <row r="18" spans="1:14" x14ac:dyDescent="0.25">
      <c r="A18" s="6" t="s">
        <v>88</v>
      </c>
      <c r="B18" s="7">
        <f t="shared" si="0"/>
        <v>2149.4024062499998</v>
      </c>
      <c r="C18" s="8">
        <f t="shared" si="2"/>
        <v>25792.828874999996</v>
      </c>
      <c r="D18" s="8">
        <f>B18+D17-D17*C$2</f>
        <v>21935.198865607479</v>
      </c>
      <c r="E18" s="9">
        <f t="shared" si="1"/>
        <v>658055.96596822434</v>
      </c>
      <c r="F18" s="9">
        <f t="shared" si="3"/>
        <v>237429.55751228976</v>
      </c>
      <c r="G18" s="9">
        <f t="shared" si="4"/>
        <v>132629.58516668042</v>
      </c>
      <c r="H18" s="9">
        <f t="shared" si="5"/>
        <v>56277.305390330686</v>
      </c>
      <c r="I18" s="39">
        <f t="shared" si="6"/>
        <v>20452.191918054923</v>
      </c>
      <c r="J18" s="40">
        <f t="shared" si="7"/>
        <v>3508.1381514841105</v>
      </c>
      <c r="L18" s="77" t="s">
        <v>40</v>
      </c>
      <c r="M18" s="77"/>
      <c r="N18" s="12">
        <v>0.05</v>
      </c>
    </row>
    <row r="19" spans="1:14" s="42" customFormat="1" ht="30" customHeight="1" x14ac:dyDescent="0.25">
      <c r="A19" s="73" t="s">
        <v>89</v>
      </c>
      <c r="B19" s="73"/>
      <c r="C19" s="73"/>
      <c r="D19" s="73"/>
      <c r="E19" s="73"/>
      <c r="F19" s="73"/>
      <c r="G19" s="73"/>
      <c r="H19" s="73"/>
      <c r="I19" s="73"/>
      <c r="J19" s="73"/>
    </row>
    <row r="20" spans="1:14" ht="30" customHeight="1" x14ac:dyDescent="0.25">
      <c r="A20" s="78" t="s">
        <v>18</v>
      </c>
      <c r="B20" s="78"/>
      <c r="C20" s="78"/>
      <c r="D20" s="78"/>
      <c r="E20" s="5" t="str">
        <f>E6</f>
        <v>Amlodipine 5 mg</v>
      </c>
      <c r="F20" s="5" t="str">
        <f t="shared" ref="F20:J20" si="8">F6</f>
        <v>Amlodipine 5 mg</v>
      </c>
      <c r="G20" s="5" t="str">
        <f t="shared" si="8"/>
        <v>HTZ 25 mg</v>
      </c>
      <c r="H20" s="5" t="str">
        <f t="shared" si="8"/>
        <v>HTZ 25 mg</v>
      </c>
      <c r="I20" s="5" t="str">
        <f t="shared" si="8"/>
        <v>Enalapril 2.5 mg (BID)</v>
      </c>
      <c r="J20" s="5" t="str">
        <f t="shared" si="8"/>
        <v>Enalapril 2.5 mg (BID)</v>
      </c>
      <c r="L20" s="2"/>
      <c r="M20" s="32" t="s">
        <v>90</v>
      </c>
      <c r="N20" s="32"/>
    </row>
    <row r="21" spans="1:14" s="42" customFormat="1" ht="27" customHeight="1" x14ac:dyDescent="0.25">
      <c r="A21" s="79" t="s">
        <v>91</v>
      </c>
      <c r="B21" s="79"/>
      <c r="C21" s="79"/>
      <c r="D21" s="79"/>
      <c r="E21" s="41">
        <f t="shared" ref="E21:J21" si="9">SUM(E7:E18)</f>
        <v>4515685.9753607437</v>
      </c>
      <c r="F21" s="41">
        <f t="shared" si="9"/>
        <v>1496760.4436442975</v>
      </c>
      <c r="G21" s="41">
        <f t="shared" si="9"/>
        <v>762739.06763149949</v>
      </c>
      <c r="H21" s="41">
        <f t="shared" si="9"/>
        <v>292799.81057514146</v>
      </c>
      <c r="I21" s="41">
        <f t="shared" si="9"/>
        <v>95302.108316224127</v>
      </c>
      <c r="J21" s="41">
        <f t="shared" si="9"/>
        <v>14459.642940555415</v>
      </c>
      <c r="L21" s="43"/>
      <c r="M21" s="80" t="s">
        <v>92</v>
      </c>
      <c r="N21" s="80"/>
    </row>
    <row r="22" spans="1:14" s="42" customFormat="1" ht="9" customHeight="1" x14ac:dyDescent="0.25">
      <c r="A22" s="68"/>
      <c r="B22" s="69"/>
      <c r="C22" s="69"/>
      <c r="D22" s="69"/>
      <c r="E22" s="69"/>
      <c r="F22" s="69"/>
      <c r="G22" s="69"/>
      <c r="H22" s="69"/>
      <c r="I22" s="69"/>
      <c r="J22" s="70"/>
      <c r="L22" s="46"/>
      <c r="M22" s="45"/>
      <c r="N22" s="45"/>
    </row>
    <row r="23" spans="1:14" ht="22.5" customHeight="1" x14ac:dyDescent="0.25">
      <c r="A23" s="74" t="s">
        <v>93</v>
      </c>
      <c r="B23" s="74"/>
      <c r="C23" s="74"/>
      <c r="D23" s="74"/>
      <c r="E23" s="75" t="s">
        <v>22</v>
      </c>
      <c r="F23" s="75"/>
      <c r="G23" s="75" t="s">
        <v>27</v>
      </c>
      <c r="H23" s="75"/>
      <c r="I23" s="75" t="s">
        <v>40</v>
      </c>
      <c r="J23" s="75"/>
    </row>
    <row r="24" spans="1:14" ht="22.5" customHeight="1" x14ac:dyDescent="0.25">
      <c r="A24" s="74"/>
      <c r="B24" s="74"/>
      <c r="C24" s="74"/>
      <c r="D24" s="74"/>
      <c r="E24" s="76">
        <f>E21+F21</f>
        <v>6012446.419005041</v>
      </c>
      <c r="F24" s="67"/>
      <c r="G24" s="76">
        <f>G21+H21</f>
        <v>1055538.8782066409</v>
      </c>
      <c r="H24" s="76"/>
      <c r="I24" s="76">
        <f>2*I21+2*J21</f>
        <v>219523.50251355907</v>
      </c>
      <c r="J24" s="67"/>
    </row>
    <row r="25" spans="1:14" ht="25.5" customHeight="1" x14ac:dyDescent="0.25">
      <c r="A25" s="71" t="s">
        <v>94</v>
      </c>
      <c r="B25" s="71"/>
      <c r="C25" s="71"/>
      <c r="D25" s="71"/>
      <c r="E25" s="72">
        <f>E24*N16+G24*N17+I24*N18</f>
        <v>162891.269851978</v>
      </c>
      <c r="F25" s="71"/>
      <c r="G25" s="71"/>
      <c r="H25" s="71"/>
      <c r="I25" s="71"/>
      <c r="J25" s="71"/>
    </row>
    <row r="26" spans="1:14" x14ac:dyDescent="0.25">
      <c r="F26" s="44"/>
      <c r="H26" s="14"/>
      <c r="J26" s="14"/>
    </row>
    <row r="27" spans="1:14" x14ac:dyDescent="0.25">
      <c r="F27" s="44"/>
      <c r="H27" s="14"/>
    </row>
  </sheetData>
  <mergeCells count="29">
    <mergeCell ref="L16:M16"/>
    <mergeCell ref="C1:D1"/>
    <mergeCell ref="E1:F1"/>
    <mergeCell ref="G1:H1"/>
    <mergeCell ref="I1:J1"/>
    <mergeCell ref="L1:M1"/>
    <mergeCell ref="D2:J2"/>
    <mergeCell ref="L2:M2"/>
    <mergeCell ref="A3:J3"/>
    <mergeCell ref="L3:M3"/>
    <mergeCell ref="A4:J4"/>
    <mergeCell ref="L4:N5"/>
    <mergeCell ref="L14:N15"/>
    <mergeCell ref="L17:M17"/>
    <mergeCell ref="L18:M18"/>
    <mergeCell ref="A20:D20"/>
    <mergeCell ref="A21:D21"/>
    <mergeCell ref="M21:N21"/>
    <mergeCell ref="A22:J22"/>
    <mergeCell ref="A25:D25"/>
    <mergeCell ref="E25:J25"/>
    <mergeCell ref="A19:J19"/>
    <mergeCell ref="A23:D24"/>
    <mergeCell ref="E23:F23"/>
    <mergeCell ref="G23:H23"/>
    <mergeCell ref="I23:J23"/>
    <mergeCell ref="E24:F24"/>
    <mergeCell ref="G24:H24"/>
    <mergeCell ref="I24:J24"/>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Input &amp; Summary</vt:lpstr>
      <vt:lpstr>Universal tool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Swagat Sahoo</dc:creator>
  <cp:keywords/>
  <dc:description/>
  <cp:lastModifiedBy>Lindsay Joseph</cp:lastModifiedBy>
  <cp:revision/>
  <dcterms:created xsi:type="dcterms:W3CDTF">2015-06-05T18:17:20Z</dcterms:created>
  <dcterms:modified xsi:type="dcterms:W3CDTF">2020-08-04T21:41:14Z</dcterms:modified>
  <cp:category/>
  <cp:contentStatus/>
</cp:coreProperties>
</file>