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ENTE.UCVESPNAU204_1\Desktop\Github clone\testdecalidad2\"/>
    </mc:Choice>
  </mc:AlternateContent>
  <xr:revisionPtr revIDLastSave="0" documentId="13_ncr:1_{C8CE3C46-C4E7-4285-BC82-33568381735D}" xr6:coauthVersionLast="36" xr6:coauthVersionMax="36" xr10:uidLastSave="{00000000-0000-0000-0000-000000000000}"/>
  <bookViews>
    <workbookView xWindow="0" yWindow="0" windowWidth="19200" windowHeight="6705" activeTab="1" xr2:uid="{FD29959E-9F75-A946-B1A0-F0B4DA8A6A30}"/>
  </bookViews>
  <sheets>
    <sheet name="DATOS GENERALES" sheetId="2" r:id="rId1"/>
    <sheet name="COSTOS EXPORTACION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47" i="3"/>
  <c r="C39" i="3" l="1"/>
  <c r="C31" i="3"/>
  <c r="C32" i="3"/>
  <c r="C34" i="3"/>
  <c r="C22" i="3"/>
  <c r="C18" i="3" s="1"/>
  <c r="C26" i="3" s="1"/>
  <c r="C25" i="3" s="1"/>
  <c r="C4" i="3"/>
  <c r="C7" i="3" s="1"/>
  <c r="C15" i="3" s="1"/>
  <c r="C6" i="3"/>
  <c r="C29" i="3" l="1"/>
  <c r="C43" i="3" s="1"/>
  <c r="C1" i="3"/>
  <c r="C10" i="3"/>
  <c r="C16" i="3" s="1"/>
  <c r="C14" i="3" s="1"/>
  <c r="C42" i="3" s="1"/>
  <c r="C41" i="3" l="1"/>
  <c r="C46" i="3" l="1"/>
  <c r="C52" i="3"/>
  <c r="C48" i="3" l="1"/>
  <c r="C49" i="3" s="1"/>
  <c r="C45" i="3" s="1"/>
  <c r="C56" i="3" l="1"/>
  <c r="C53" i="3"/>
  <c r="C57" i="3" l="1"/>
  <c r="C58" i="3"/>
  <c r="C59" i="3" s="1"/>
</calcChain>
</file>

<file path=xl/sharedStrings.xml><?xml version="1.0" encoding="utf-8"?>
<sst xmlns="http://schemas.openxmlformats.org/spreadsheetml/2006/main" count="136" uniqueCount="97">
  <si>
    <t>FOB</t>
  </si>
  <si>
    <t>FLETE</t>
  </si>
  <si>
    <t>COTIZACIÓN ENVIO MARITIMO - PAITA PERU TO QINGDAO CHINA</t>
  </si>
  <si>
    <t>PRODUCTO</t>
  </si>
  <si>
    <t>AGRICOLA</t>
  </si>
  <si>
    <t>DESCRIPCION</t>
  </si>
  <si>
    <t>UVAS RED GLOBE</t>
  </si>
  <si>
    <t>UNIDAD DE PRODUCCION</t>
  </si>
  <si>
    <t>COSTO DE PRODUCCION</t>
  </si>
  <si>
    <t>KG</t>
  </si>
  <si>
    <t>CAJA</t>
  </si>
  <si>
    <t>UNIDAD COMERCIAL</t>
  </si>
  <si>
    <t>ORDEN DE COMPRA</t>
  </si>
  <si>
    <t>LARGO</t>
  </si>
  <si>
    <t>ANCHO</t>
  </si>
  <si>
    <t>ALTO</t>
  </si>
  <si>
    <t>DIMENSIONES POR CAJA</t>
  </si>
  <si>
    <t>EN CENTIMETROS</t>
  </si>
  <si>
    <t>GASTOS DE ORIGEN</t>
  </si>
  <si>
    <t>CONCEPTO</t>
  </si>
  <si>
    <t>COSTOS EN ALMACEN</t>
  </si>
  <si>
    <t>EMB - VARIOS</t>
  </si>
  <si>
    <t>MARITIMO</t>
  </si>
  <si>
    <t>RECOJO</t>
  </si>
  <si>
    <t>1 X 40´ RF HC FCL</t>
  </si>
  <si>
    <t>GENSET</t>
  </si>
  <si>
    <t>AGENTE DE ADUANAS</t>
  </si>
  <si>
    <t>EMISION B/L - HANDLING</t>
  </si>
  <si>
    <t>DERECHOS DE EMBARQUE</t>
  </si>
  <si>
    <t>VISTOS BUENOS</t>
  </si>
  <si>
    <t>COURIER</t>
  </si>
  <si>
    <t>GASTOS OPERATIVOS</t>
  </si>
  <si>
    <t>RECONOCIMIENTO FISICO</t>
  </si>
  <si>
    <t>TRANSPORTE INTERNACIONAL</t>
  </si>
  <si>
    <t>FLETE MARITIMO</t>
  </si>
  <si>
    <t>SEGURO MARITIMO</t>
  </si>
  <si>
    <t>1% CFR</t>
  </si>
  <si>
    <t>AL FINAL DE LA TRANSACCION EL ENVIARA CADA DOCUMENTO A SUS DISTRIBUIDORES</t>
  </si>
  <si>
    <r>
      <rPr>
        <b/>
        <sz val="12"/>
        <color theme="1"/>
        <rFont val="Calibri"/>
        <family val="2"/>
        <scheme val="minor"/>
      </rPr>
      <t>NOTA :</t>
    </r>
    <r>
      <rPr>
        <sz val="12"/>
        <color theme="1"/>
        <rFont val="Calibri"/>
        <family val="2"/>
        <scheme val="minor"/>
      </rPr>
      <t xml:space="preserve"> EL CLIENTE EN QINGDAO CHINA, REQUIERE QUE SE LE EMITAN DOCUMENTOS DE EMBARQUE DIFERENTES.</t>
    </r>
  </si>
  <si>
    <t>COMISIÓN MINIMA</t>
  </si>
  <si>
    <t>EMBARQUE</t>
  </si>
  <si>
    <t>COSTO DE ALMACEN</t>
  </si>
  <si>
    <t>ADUANAS</t>
  </si>
  <si>
    <t>B/L</t>
  </si>
  <si>
    <t>DERECHO EMBARQUE</t>
  </si>
  <si>
    <t>VISTO BUENO</t>
  </si>
  <si>
    <t>OTROS GASTOS OPERATIVOS</t>
  </si>
  <si>
    <t>SEGURO 1%</t>
  </si>
  <si>
    <t>COSTO FOB UNITARIO</t>
  </si>
  <si>
    <t>COSTO CIF UNITARIO</t>
  </si>
  <si>
    <t>CANTIDAD POR CAJA</t>
  </si>
  <si>
    <t>CANTIDAD DE CAJAS</t>
  </si>
  <si>
    <t>COSTO POR KG</t>
  </si>
  <si>
    <t>COSTO POR CAJA</t>
  </si>
  <si>
    <t>COSTO TOTAL ORDEN DE COMPRA</t>
  </si>
  <si>
    <t>1. COSTO DE PRODUCCION</t>
  </si>
  <si>
    <t>CANTIDAD CAJAS ORDEN DE COMPRA</t>
  </si>
  <si>
    <t>CANTIDAD KG ORDEN DE COMPRA</t>
  </si>
  <si>
    <t>COSTO ALMACEN POR KG</t>
  </si>
  <si>
    <t>3. COSTO EX WORK (EXW)</t>
  </si>
  <si>
    <t>4. VOLUMEN DE LA CARGA</t>
  </si>
  <si>
    <t>FACTOR DE CONVERSION</t>
  </si>
  <si>
    <t>M3</t>
  </si>
  <si>
    <t>5. CANTIDAD DE CONTENEDORES</t>
  </si>
  <si>
    <t>VOLUMEN DE LA CARGA</t>
  </si>
  <si>
    <t>VOLUMEN DE CONTENEDOR RF 40' HC</t>
  </si>
  <si>
    <t>CONTENEDORES</t>
  </si>
  <si>
    <t>5. CANTIDAD DE CONTENEDORES RF 40' HC</t>
  </si>
  <si>
    <t>6. COSTOS DE ORIGEN</t>
  </si>
  <si>
    <t>RECOJO - PICKUP</t>
  </si>
  <si>
    <t>CANTIDAD DE CONTENEDORES</t>
  </si>
  <si>
    <t>7. CALCULO DEL COSTO FOB</t>
  </si>
  <si>
    <t>8. CALCULO DEL COSTO CIF</t>
  </si>
  <si>
    <t>CFR (FOB + FLETE)</t>
  </si>
  <si>
    <t>9. CALCULO DEL FOB Y CIF UNITARIO</t>
  </si>
  <si>
    <t>COSTO CIF TOTAL + 30%</t>
  </si>
  <si>
    <t>COSTO CIF UNITARIO + 30%</t>
  </si>
  <si>
    <t>COSTO TOTAL EXW</t>
  </si>
  <si>
    <t>COSTO TOTAL COSTOS DE ORIGEN</t>
  </si>
  <si>
    <t>CALCULAR</t>
  </si>
  <si>
    <t>2. COSTO DE ALMACENAMIENTO</t>
  </si>
  <si>
    <t>3. COSTO EX WORK</t>
  </si>
  <si>
    <t>9. CALCULO DE COSTO FOB Y CIF UNITARIOS</t>
  </si>
  <si>
    <t>7. CALCULO DE COSTO FOB TOTAL</t>
  </si>
  <si>
    <t>8. CALCULO DE COSTO CIF TOTAL</t>
  </si>
  <si>
    <t>10. CALCULO DEL PRECIO TOTAL CON LA RENTABILIDAD</t>
  </si>
  <si>
    <t>DOLARES</t>
  </si>
  <si>
    <t>SOLES</t>
  </si>
  <si>
    <t xml:space="preserve">TOTAL DE UTILIDAD </t>
  </si>
  <si>
    <t>FOB + FLETE + SEGURO</t>
  </si>
  <si>
    <t>FOB + FLETE</t>
  </si>
  <si>
    <t>COSTO TOTAL CIF / TOTAL KG</t>
  </si>
  <si>
    <t>COSTO TOTAL FOB / TOTAL KG</t>
  </si>
  <si>
    <t>10. CALCULO DEL VALOR Y UTILIDAD TOTAL + 30%</t>
  </si>
  <si>
    <t>COSTO PLANTA EMPAQUE POR KG</t>
  </si>
  <si>
    <t>Holaaaa soy jhazmin</t>
  </si>
  <si>
    <t>holaaaaaaaaaaaaaaaaaaaaaa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</si>
</sst>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[$US$-3009]#,##0.00"/>
    <numFmt numFmtId="166" formatCode="_-[$S/-280A]\ * #,##0.00_-;\-[$S/-280A]\ * #,##0.00_-;_-[$S/-280A]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0" xfId="0" applyFont="1"/>
    <xf numFmtId="0" fontId="0" fillId="0" borderId="0" xfId="0" applyFont="1"/>
    <xf numFmtId="165" fontId="0" fillId="0" borderId="0" xfId="0" applyNumberFormat="1" applyBorder="1" applyAlignment="1">
      <alignment horizontal="right"/>
    </xf>
    <xf numFmtId="165" fontId="0" fillId="0" borderId="0" xfId="0" applyNumberFormat="1"/>
    <xf numFmtId="43" fontId="0" fillId="0" borderId="0" xfId="2" applyFont="1"/>
    <xf numFmtId="0" fontId="4" fillId="3" borderId="0" xfId="0" applyFont="1" applyFill="1"/>
    <xf numFmtId="0" fontId="3" fillId="3" borderId="0" xfId="0" applyFont="1" applyFill="1"/>
    <xf numFmtId="165" fontId="4" fillId="3" borderId="0" xfId="0" applyNumberFormat="1" applyFont="1" applyFill="1"/>
    <xf numFmtId="43" fontId="0" fillId="0" borderId="0" xfId="0" applyNumberFormat="1"/>
    <xf numFmtId="43" fontId="0" fillId="0" borderId="0" xfId="0" applyNumberFormat="1" applyFont="1"/>
    <xf numFmtId="43" fontId="1" fillId="0" borderId="0" xfId="2" applyFont="1"/>
    <xf numFmtId="43" fontId="4" fillId="3" borderId="0" xfId="0" applyNumberFormat="1" applyFont="1" applyFill="1"/>
    <xf numFmtId="43" fontId="4" fillId="3" borderId="0" xfId="2" applyFont="1" applyFill="1"/>
    <xf numFmtId="165" fontId="0" fillId="0" borderId="0" xfId="0" applyNumberFormat="1" applyFill="1" applyBorder="1" applyAlignment="1">
      <alignment horizontal="right"/>
    </xf>
    <xf numFmtId="0" fontId="6" fillId="0" borderId="0" xfId="0" applyFont="1"/>
    <xf numFmtId="166" fontId="0" fillId="0" borderId="0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2" borderId="0" xfId="0" applyFont="1" applyFill="1" applyAlignment="1">
      <alignment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B828-EC49-47C6-BD4C-A80F4CC701E9}">
  <dimension ref="B1:E29"/>
  <sheetViews>
    <sheetView topLeftCell="A13" zoomScale="110" zoomScaleNormal="110" workbookViewId="0">
      <selection activeCell="D26" sqref="D26"/>
    </sheetView>
  </sheetViews>
  <sheetFormatPr baseColWidth="10" defaultRowHeight="15.75" x14ac:dyDescent="0.25"/>
  <cols>
    <col min="1" max="1" width="4.375" customWidth="1"/>
    <col min="2" max="2" width="41.875" customWidth="1"/>
    <col min="3" max="3" width="35.125" customWidth="1"/>
    <col min="4" max="4" width="32.625" customWidth="1"/>
    <col min="5" max="5" width="32.25" customWidth="1"/>
  </cols>
  <sheetData>
    <row r="1" spans="2:5" x14ac:dyDescent="0.25">
      <c r="B1" s="24" t="s">
        <v>2</v>
      </c>
      <c r="C1" s="24"/>
      <c r="D1" s="24"/>
      <c r="E1" s="24"/>
    </row>
    <row r="3" spans="2:5" x14ac:dyDescent="0.25">
      <c r="B3" s="3" t="s">
        <v>3</v>
      </c>
      <c r="C3" s="22" t="s">
        <v>4</v>
      </c>
      <c r="D3" s="22"/>
      <c r="E3" s="22"/>
    </row>
    <row r="4" spans="2:5" x14ac:dyDescent="0.25">
      <c r="B4" s="1" t="s">
        <v>5</v>
      </c>
      <c r="C4" s="23" t="s">
        <v>6</v>
      </c>
      <c r="D4" s="23"/>
      <c r="E4" s="23"/>
    </row>
    <row r="5" spans="2:5" x14ac:dyDescent="0.25">
      <c r="B5" s="1" t="s">
        <v>7</v>
      </c>
      <c r="C5" s="2">
        <v>1</v>
      </c>
      <c r="D5" s="1" t="s">
        <v>10</v>
      </c>
      <c r="E5" s="1"/>
    </row>
    <row r="6" spans="2:5" x14ac:dyDescent="0.25">
      <c r="B6" s="1" t="s">
        <v>8</v>
      </c>
      <c r="C6" s="4">
        <v>5.32</v>
      </c>
      <c r="D6" s="1" t="s">
        <v>9</v>
      </c>
      <c r="E6" s="1"/>
    </row>
    <row r="7" spans="2:5" x14ac:dyDescent="0.25">
      <c r="B7" s="1" t="s">
        <v>11</v>
      </c>
      <c r="C7" s="2">
        <v>1</v>
      </c>
      <c r="D7" s="1" t="s">
        <v>10</v>
      </c>
      <c r="E7" s="1"/>
    </row>
    <row r="8" spans="2:5" x14ac:dyDescent="0.25">
      <c r="B8" s="1" t="s">
        <v>12</v>
      </c>
      <c r="C8" s="2">
        <v>8</v>
      </c>
      <c r="D8" s="1" t="s">
        <v>9</v>
      </c>
      <c r="E8" s="1"/>
    </row>
    <row r="9" spans="2:5" x14ac:dyDescent="0.25">
      <c r="B9" s="1" t="s">
        <v>16</v>
      </c>
      <c r="C9" s="1" t="s">
        <v>13</v>
      </c>
      <c r="D9" s="1" t="s">
        <v>14</v>
      </c>
      <c r="E9" s="1" t="s">
        <v>15</v>
      </c>
    </row>
    <row r="10" spans="2:5" x14ac:dyDescent="0.25">
      <c r="B10" s="1" t="s">
        <v>17</v>
      </c>
      <c r="C10" s="2">
        <v>50</v>
      </c>
      <c r="D10" s="2">
        <v>40</v>
      </c>
      <c r="E10" s="2">
        <v>17</v>
      </c>
    </row>
    <row r="12" spans="2:5" x14ac:dyDescent="0.25">
      <c r="B12" s="3" t="s">
        <v>18</v>
      </c>
      <c r="C12" s="22" t="s">
        <v>19</v>
      </c>
      <c r="D12" s="22"/>
      <c r="E12" s="22"/>
    </row>
    <row r="13" spans="2:5" x14ac:dyDescent="0.25">
      <c r="B13" s="1" t="s">
        <v>20</v>
      </c>
      <c r="C13" s="1" t="s">
        <v>21</v>
      </c>
      <c r="D13" s="4">
        <v>0.25</v>
      </c>
      <c r="E13" s="1" t="s">
        <v>9</v>
      </c>
    </row>
    <row r="14" spans="2:5" x14ac:dyDescent="0.25">
      <c r="B14" s="1" t="s">
        <v>22</v>
      </c>
      <c r="C14" s="1" t="s">
        <v>23</v>
      </c>
      <c r="D14" s="4">
        <v>170</v>
      </c>
      <c r="E14" s="1" t="s">
        <v>24</v>
      </c>
    </row>
    <row r="15" spans="2:5" x14ac:dyDescent="0.25">
      <c r="B15" s="1" t="s">
        <v>22</v>
      </c>
      <c r="C15" s="1" t="s">
        <v>25</v>
      </c>
      <c r="D15" s="4">
        <v>80</v>
      </c>
      <c r="E15" s="1" t="s">
        <v>24</v>
      </c>
    </row>
    <row r="16" spans="2:5" x14ac:dyDescent="0.25">
      <c r="B16" s="1" t="s">
        <v>22</v>
      </c>
      <c r="C16" s="1" t="s">
        <v>26</v>
      </c>
      <c r="D16" s="4">
        <v>150</v>
      </c>
      <c r="E16" s="1" t="s">
        <v>39</v>
      </c>
    </row>
    <row r="17" spans="2:5" x14ac:dyDescent="0.25">
      <c r="B17" s="1" t="s">
        <v>22</v>
      </c>
      <c r="C17" s="1" t="s">
        <v>27</v>
      </c>
      <c r="D17" s="4">
        <v>100</v>
      </c>
      <c r="E17" s="1" t="s">
        <v>40</v>
      </c>
    </row>
    <row r="18" spans="2:5" x14ac:dyDescent="0.25">
      <c r="B18" s="1" t="s">
        <v>22</v>
      </c>
      <c r="C18" s="1" t="s">
        <v>28</v>
      </c>
      <c r="D18" s="4">
        <v>300</v>
      </c>
      <c r="E18" s="1" t="s">
        <v>40</v>
      </c>
    </row>
    <row r="19" spans="2:5" x14ac:dyDescent="0.25">
      <c r="B19" s="1" t="s">
        <v>22</v>
      </c>
      <c r="C19" s="1" t="s">
        <v>29</v>
      </c>
      <c r="D19" s="4">
        <v>250</v>
      </c>
      <c r="E19" s="1" t="s">
        <v>40</v>
      </c>
    </row>
    <row r="20" spans="2:5" x14ac:dyDescent="0.25">
      <c r="B20" s="1" t="s">
        <v>22</v>
      </c>
      <c r="C20" s="1" t="s">
        <v>30</v>
      </c>
      <c r="D20" s="4">
        <v>75</v>
      </c>
      <c r="E20" s="1" t="s">
        <v>40</v>
      </c>
    </row>
    <row r="21" spans="2:5" x14ac:dyDescent="0.25">
      <c r="B21" s="1" t="s">
        <v>22</v>
      </c>
      <c r="C21" s="1" t="s">
        <v>31</v>
      </c>
      <c r="D21" s="4">
        <v>180</v>
      </c>
      <c r="E21" s="1" t="s">
        <v>40</v>
      </c>
    </row>
    <row r="22" spans="2:5" x14ac:dyDescent="0.25">
      <c r="B22" s="1" t="s">
        <v>22</v>
      </c>
      <c r="C22" s="1" t="s">
        <v>32</v>
      </c>
      <c r="D22" s="4">
        <v>150</v>
      </c>
      <c r="E22" s="1" t="s">
        <v>24</v>
      </c>
    </row>
    <row r="24" spans="2:5" x14ac:dyDescent="0.25">
      <c r="B24" s="3" t="s">
        <v>33</v>
      </c>
      <c r="C24" s="22" t="s">
        <v>19</v>
      </c>
      <c r="D24" s="22"/>
      <c r="E24" s="22"/>
    </row>
    <row r="25" spans="2:5" x14ac:dyDescent="0.25">
      <c r="B25" s="1" t="s">
        <v>22</v>
      </c>
      <c r="C25" s="1" t="s">
        <v>34</v>
      </c>
      <c r="D25" s="5">
        <v>4200</v>
      </c>
      <c r="E25" s="1" t="s">
        <v>24</v>
      </c>
    </row>
    <row r="26" spans="2:5" x14ac:dyDescent="0.25">
      <c r="B26" s="1" t="s">
        <v>22</v>
      </c>
      <c r="C26" s="1" t="s">
        <v>35</v>
      </c>
      <c r="D26" s="1" t="s">
        <v>36</v>
      </c>
      <c r="E26" s="1"/>
    </row>
    <row r="28" spans="2:5" x14ac:dyDescent="0.25">
      <c r="B28" t="s">
        <v>38</v>
      </c>
    </row>
    <row r="29" spans="2:5" x14ac:dyDescent="0.25">
      <c r="B29" t="s">
        <v>37</v>
      </c>
    </row>
  </sheetData>
  <mergeCells count="5">
    <mergeCell ref="C3:E3"/>
    <mergeCell ref="C4:E4"/>
    <mergeCell ref="B1:E1"/>
    <mergeCell ref="C12:E12"/>
    <mergeCell ref="C24:E2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A883-A343-4BF9-B0FF-1EEC4E1D23EA}">
  <dimension ref="A1:F59"/>
  <sheetViews>
    <sheetView tabSelected="1" workbookViewId="0">
      <selection activeCell="F19" sqref="F19"/>
    </sheetView>
  </sheetViews>
  <sheetFormatPr baseColWidth="10" defaultRowHeight="15.75" x14ac:dyDescent="0.25"/>
  <cols>
    <col min="2" max="2" width="33.375" customWidth="1"/>
    <col min="3" max="3" width="15.625" customWidth="1"/>
  </cols>
  <sheetData>
    <row r="1" spans="1:6" x14ac:dyDescent="0.25">
      <c r="A1" s="11" t="s">
        <v>55</v>
      </c>
      <c r="B1" s="11"/>
      <c r="C1" s="13">
        <f>+C7</f>
        <v>340480</v>
      </c>
      <c r="F1" s="20" t="s">
        <v>79</v>
      </c>
    </row>
    <row r="2" spans="1:6" x14ac:dyDescent="0.25">
      <c r="B2" t="s">
        <v>50</v>
      </c>
      <c r="C2">
        <v>8</v>
      </c>
      <c r="D2" t="s">
        <v>9</v>
      </c>
      <c r="F2" t="s">
        <v>55</v>
      </c>
    </row>
    <row r="3" spans="1:6" x14ac:dyDescent="0.25">
      <c r="B3" t="s">
        <v>56</v>
      </c>
      <c r="C3" s="10">
        <v>8000</v>
      </c>
      <c r="D3" t="s">
        <v>10</v>
      </c>
      <c r="F3" t="s">
        <v>80</v>
      </c>
    </row>
    <row r="4" spans="1:6" x14ac:dyDescent="0.25">
      <c r="B4" t="s">
        <v>57</v>
      </c>
      <c r="C4" s="10">
        <f>+C3*C2</f>
        <v>64000</v>
      </c>
      <c r="D4" t="s">
        <v>9</v>
      </c>
      <c r="F4" t="s">
        <v>81</v>
      </c>
    </row>
    <row r="5" spans="1:6" x14ac:dyDescent="0.25">
      <c r="B5" t="s">
        <v>52</v>
      </c>
      <c r="C5" s="8">
        <v>5.32</v>
      </c>
      <c r="F5" t="s">
        <v>60</v>
      </c>
    </row>
    <row r="6" spans="1:6" x14ac:dyDescent="0.25">
      <c r="B6" t="s">
        <v>53</v>
      </c>
      <c r="C6" s="9">
        <f>+C2*C5</f>
        <v>42.56</v>
      </c>
      <c r="F6" t="s">
        <v>63</v>
      </c>
    </row>
    <row r="7" spans="1:6" x14ac:dyDescent="0.25">
      <c r="B7" t="s">
        <v>54</v>
      </c>
      <c r="C7" s="9">
        <f>+C4*C5</f>
        <v>340480</v>
      </c>
      <c r="F7" t="s">
        <v>68</v>
      </c>
    </row>
    <row r="8" spans="1:6" x14ac:dyDescent="0.25">
      <c r="C8" s="9"/>
      <c r="F8" t="s">
        <v>83</v>
      </c>
    </row>
    <row r="9" spans="1:6" x14ac:dyDescent="0.25">
      <c r="A9" s="11" t="s">
        <v>80</v>
      </c>
      <c r="B9" s="12"/>
      <c r="C9" s="13">
        <f>(C10*C11)+(C10*C12)</f>
        <v>22400</v>
      </c>
      <c r="F9" t="s">
        <v>84</v>
      </c>
    </row>
    <row r="10" spans="1:6" x14ac:dyDescent="0.25">
      <c r="B10" t="s">
        <v>57</v>
      </c>
      <c r="C10" s="10">
        <f>+C4</f>
        <v>64000</v>
      </c>
      <c r="F10" t="s">
        <v>82</v>
      </c>
    </row>
    <row r="11" spans="1:6" x14ac:dyDescent="0.25">
      <c r="B11" t="s">
        <v>58</v>
      </c>
      <c r="C11" s="9">
        <v>0.25</v>
      </c>
      <c r="F11" t="s">
        <v>85</v>
      </c>
    </row>
    <row r="12" spans="1:6" x14ac:dyDescent="0.25">
      <c r="B12" t="s">
        <v>94</v>
      </c>
      <c r="C12" s="9">
        <v>0.1</v>
      </c>
    </row>
    <row r="13" spans="1:6" x14ac:dyDescent="0.25">
      <c r="C13" s="9"/>
    </row>
    <row r="14" spans="1:6" x14ac:dyDescent="0.25">
      <c r="A14" s="11" t="s">
        <v>59</v>
      </c>
      <c r="B14" s="11"/>
      <c r="C14" s="13">
        <f>+C15+C16</f>
        <v>362880</v>
      </c>
    </row>
    <row r="15" spans="1:6" x14ac:dyDescent="0.25">
      <c r="B15" t="s">
        <v>8</v>
      </c>
      <c r="C15" s="9">
        <f>+C7</f>
        <v>340480</v>
      </c>
    </row>
    <row r="16" spans="1:6" x14ac:dyDescent="0.25">
      <c r="B16" t="s">
        <v>41</v>
      </c>
      <c r="C16" s="9">
        <f>+C9</f>
        <v>22400</v>
      </c>
      <c r="F16" t="s">
        <v>95</v>
      </c>
    </row>
    <row r="17" spans="1:6" x14ac:dyDescent="0.25">
      <c r="C17" s="9"/>
      <c r="F17" t="s">
        <v>96</v>
      </c>
    </row>
    <row r="18" spans="1:6" x14ac:dyDescent="0.25">
      <c r="A18" s="11" t="s">
        <v>60</v>
      </c>
      <c r="B18" s="11"/>
      <c r="C18" s="17">
        <f>+(C19*C20*C21*C22)/C23</f>
        <v>272</v>
      </c>
      <c r="D18" t="s">
        <v>62</v>
      </c>
    </row>
    <row r="19" spans="1:6" x14ac:dyDescent="0.25">
      <c r="A19" s="6"/>
      <c r="B19" t="s">
        <v>13</v>
      </c>
      <c r="C19" s="10">
        <v>50</v>
      </c>
    </row>
    <row r="20" spans="1:6" x14ac:dyDescent="0.25">
      <c r="B20" t="s">
        <v>14</v>
      </c>
      <c r="C20" s="10">
        <v>40</v>
      </c>
    </row>
    <row r="21" spans="1:6" x14ac:dyDescent="0.25">
      <c r="A21" s="6"/>
      <c r="B21" t="s">
        <v>15</v>
      </c>
      <c r="C21" s="10">
        <v>17</v>
      </c>
    </row>
    <row r="22" spans="1:6" x14ac:dyDescent="0.25">
      <c r="B22" t="s">
        <v>51</v>
      </c>
      <c r="C22" s="14">
        <f>+C3</f>
        <v>8000</v>
      </c>
    </row>
    <row r="23" spans="1:6" x14ac:dyDescent="0.25">
      <c r="B23" t="s">
        <v>61</v>
      </c>
      <c r="C23" s="10">
        <v>1000000</v>
      </c>
    </row>
    <row r="24" spans="1:6" x14ac:dyDescent="0.25">
      <c r="B24" s="6"/>
    </row>
    <row r="25" spans="1:6" x14ac:dyDescent="0.25">
      <c r="A25" s="11" t="s">
        <v>67</v>
      </c>
      <c r="B25" s="11"/>
      <c r="C25" s="17">
        <f>+C26/C27</f>
        <v>3.5789473684210527</v>
      </c>
      <c r="D25" t="s">
        <v>66</v>
      </c>
    </row>
    <row r="26" spans="1:6" x14ac:dyDescent="0.25">
      <c r="B26" s="7" t="s">
        <v>64</v>
      </c>
      <c r="C26" s="15">
        <f>+C18</f>
        <v>272</v>
      </c>
      <c r="D26" t="s">
        <v>62</v>
      </c>
    </row>
    <row r="27" spans="1:6" x14ac:dyDescent="0.25">
      <c r="B27" s="7" t="s">
        <v>65</v>
      </c>
      <c r="C27" s="16">
        <v>76</v>
      </c>
      <c r="D27" t="s">
        <v>62</v>
      </c>
    </row>
    <row r="28" spans="1:6" x14ac:dyDescent="0.25">
      <c r="B28" s="6"/>
    </row>
    <row r="29" spans="1:6" x14ac:dyDescent="0.25">
      <c r="A29" s="11" t="s">
        <v>68</v>
      </c>
      <c r="B29" s="11"/>
      <c r="C29" s="13">
        <f>SUM(C31:C39)</f>
        <v>2955</v>
      </c>
    </row>
    <row r="30" spans="1:6" x14ac:dyDescent="0.25">
      <c r="B30" t="s">
        <v>70</v>
      </c>
      <c r="C30" s="10">
        <v>4</v>
      </c>
    </row>
    <row r="31" spans="1:6" x14ac:dyDescent="0.25">
      <c r="B31" t="s">
        <v>69</v>
      </c>
      <c r="C31" s="10">
        <f>170*C30</f>
        <v>680</v>
      </c>
    </row>
    <row r="32" spans="1:6" x14ac:dyDescent="0.25">
      <c r="B32" t="s">
        <v>25</v>
      </c>
      <c r="C32" s="10">
        <f>80*C30</f>
        <v>320</v>
      </c>
    </row>
    <row r="33" spans="1:4" x14ac:dyDescent="0.25">
      <c r="B33" t="s">
        <v>42</v>
      </c>
      <c r="C33" s="10">
        <v>150</v>
      </c>
    </row>
    <row r="34" spans="1:4" x14ac:dyDescent="0.25">
      <c r="B34" t="s">
        <v>43</v>
      </c>
      <c r="C34" s="10">
        <f>100*C30</f>
        <v>400</v>
      </c>
    </row>
    <row r="35" spans="1:4" x14ac:dyDescent="0.25">
      <c r="B35" t="s">
        <v>44</v>
      </c>
      <c r="C35" s="10">
        <v>300</v>
      </c>
    </row>
    <row r="36" spans="1:4" x14ac:dyDescent="0.25">
      <c r="B36" t="s">
        <v>45</v>
      </c>
      <c r="C36" s="10">
        <v>250</v>
      </c>
    </row>
    <row r="37" spans="1:4" x14ac:dyDescent="0.25">
      <c r="B37" t="s">
        <v>30</v>
      </c>
      <c r="C37" s="10">
        <v>75</v>
      </c>
    </row>
    <row r="38" spans="1:4" x14ac:dyDescent="0.25">
      <c r="B38" t="s">
        <v>46</v>
      </c>
      <c r="C38" s="10">
        <v>180</v>
      </c>
    </row>
    <row r="39" spans="1:4" x14ac:dyDescent="0.25">
      <c r="B39" t="s">
        <v>32</v>
      </c>
      <c r="C39" s="10">
        <f>150*C30</f>
        <v>600</v>
      </c>
    </row>
    <row r="40" spans="1:4" x14ac:dyDescent="0.25">
      <c r="B40" s="6"/>
    </row>
    <row r="41" spans="1:4" x14ac:dyDescent="0.25">
      <c r="A41" s="11" t="s">
        <v>71</v>
      </c>
      <c r="B41" s="11"/>
      <c r="C41" s="13">
        <f>+C42+C43</f>
        <v>365835</v>
      </c>
    </row>
    <row r="42" spans="1:4" x14ac:dyDescent="0.25">
      <c r="B42" t="s">
        <v>77</v>
      </c>
      <c r="C42" s="9">
        <f>+C14</f>
        <v>362880</v>
      </c>
    </row>
    <row r="43" spans="1:4" x14ac:dyDescent="0.25">
      <c r="B43" t="s">
        <v>78</v>
      </c>
      <c r="C43" s="9">
        <f>+C29</f>
        <v>2955</v>
      </c>
    </row>
    <row r="45" spans="1:4" x14ac:dyDescent="0.25">
      <c r="A45" s="11" t="s">
        <v>72</v>
      </c>
      <c r="B45" s="11"/>
      <c r="C45" s="13">
        <f>+C46+C47+C49</f>
        <v>386461.35</v>
      </c>
      <c r="D45" t="s">
        <v>89</v>
      </c>
    </row>
    <row r="46" spans="1:4" x14ac:dyDescent="0.25">
      <c r="B46" t="s">
        <v>0</v>
      </c>
      <c r="C46" s="19">
        <f>+C41</f>
        <v>365835</v>
      </c>
    </row>
    <row r="47" spans="1:4" x14ac:dyDescent="0.25">
      <c r="B47" t="s">
        <v>1</v>
      </c>
      <c r="C47" s="19">
        <f>4200*C30</f>
        <v>16800</v>
      </c>
    </row>
    <row r="48" spans="1:4" x14ac:dyDescent="0.25">
      <c r="B48" t="s">
        <v>73</v>
      </c>
      <c r="C48" s="9">
        <f>+C46+C47</f>
        <v>382635</v>
      </c>
      <c r="D48" t="s">
        <v>90</v>
      </c>
    </row>
    <row r="49" spans="1:4" x14ac:dyDescent="0.25">
      <c r="B49" t="s">
        <v>47</v>
      </c>
      <c r="C49" s="19">
        <f>+C48*0.01</f>
        <v>3826.35</v>
      </c>
    </row>
    <row r="51" spans="1:4" x14ac:dyDescent="0.25">
      <c r="A51" s="11" t="s">
        <v>74</v>
      </c>
      <c r="B51" s="11"/>
      <c r="C51" s="11"/>
    </row>
    <row r="52" spans="1:4" x14ac:dyDescent="0.25">
      <c r="B52" t="s">
        <v>48</v>
      </c>
      <c r="C52" s="19">
        <f>+C41/C10</f>
        <v>5.7161718749999997</v>
      </c>
      <c r="D52" t="s">
        <v>92</v>
      </c>
    </row>
    <row r="53" spans="1:4" x14ac:dyDescent="0.25">
      <c r="B53" t="s">
        <v>49</v>
      </c>
      <c r="C53" s="19">
        <f>+C45/C10</f>
        <v>6.0384585937499997</v>
      </c>
      <c r="D53" t="s">
        <v>91</v>
      </c>
    </row>
    <row r="55" spans="1:4" x14ac:dyDescent="0.25">
      <c r="A55" s="11" t="s">
        <v>93</v>
      </c>
      <c r="B55" s="11"/>
      <c r="C55" s="18">
        <v>1.3</v>
      </c>
    </row>
    <row r="56" spans="1:4" x14ac:dyDescent="0.25">
      <c r="B56" t="s">
        <v>75</v>
      </c>
      <c r="C56" s="19">
        <f>+C45*C55</f>
        <v>502399.755</v>
      </c>
    </row>
    <row r="57" spans="1:4" x14ac:dyDescent="0.25">
      <c r="B57" t="s">
        <v>76</v>
      </c>
      <c r="C57" s="19">
        <f>+C56/C4</f>
        <v>7.8499961718750004</v>
      </c>
    </row>
    <row r="58" spans="1:4" x14ac:dyDescent="0.25">
      <c r="B58" t="s">
        <v>88</v>
      </c>
      <c r="C58" s="19">
        <f>+C56*0.3</f>
        <v>150719.9265</v>
      </c>
      <c r="D58" t="s">
        <v>86</v>
      </c>
    </row>
    <row r="59" spans="1:4" x14ac:dyDescent="0.25">
      <c r="B59" t="s">
        <v>88</v>
      </c>
      <c r="C59" s="21">
        <f>+C58*3.8</f>
        <v>572735.72069999995</v>
      </c>
      <c r="D5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GENERALES</vt:lpstr>
      <vt:lpstr>COSTOS EXPORTACION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Yorvin Smith Avendaño Santos</dc:creator>
  <cp:lastModifiedBy>DOCENTE</cp:lastModifiedBy>
  <dcterms:created xsi:type="dcterms:W3CDTF">2024-01-23T18:13:41Z</dcterms:created>
  <dcterms:modified xsi:type="dcterms:W3CDTF">2024-02-27T02:15:59Z</dcterms:modified>
</cp:coreProperties>
</file>