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a\Downloads\"/>
    </mc:Choice>
  </mc:AlternateContent>
  <xr:revisionPtr revIDLastSave="0" documentId="13_ncr:1_{6786B1C9-A1A7-45DE-BE3B-A349D8F0DBF8}" xr6:coauthVersionLast="45" xr6:coauthVersionMax="45" xr10:uidLastSave="{00000000-0000-0000-0000-000000000000}"/>
  <bookViews>
    <workbookView xWindow="-120" yWindow="-120" windowWidth="20730" windowHeight="11160" activeTab="1" xr2:uid="{7C848075-514C-43BC-9F96-1463922824AC}"/>
  </bookViews>
  <sheets>
    <sheet name="Procesador de requerimientos" sheetId="1" r:id="rId1"/>
    <sheet name="Modelo de estim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2" l="1"/>
  <c r="N18" i="2"/>
  <c r="N19" i="2"/>
  <c r="N20" i="2"/>
  <c r="N32" i="2"/>
  <c r="N56" i="2"/>
  <c r="J32" i="2"/>
  <c r="L15" i="2"/>
  <c r="L18" i="2"/>
  <c r="L19" i="2"/>
  <c r="L20" i="2"/>
  <c r="L32" i="2"/>
  <c r="L56" i="2"/>
  <c r="M40" i="2" l="1"/>
  <c r="M46" i="2"/>
  <c r="M47" i="2"/>
  <c r="M48" i="2"/>
  <c r="M49" i="2"/>
  <c r="M56" i="2"/>
  <c r="M57" i="2"/>
  <c r="M61" i="2"/>
  <c r="K3" i="2"/>
  <c r="K40" i="2"/>
  <c r="K48" i="2"/>
  <c r="K49" i="2"/>
  <c r="K54" i="2"/>
  <c r="K56" i="2"/>
  <c r="K57" i="2"/>
  <c r="K61" i="2"/>
  <c r="J54" i="2"/>
  <c r="J55" i="2"/>
  <c r="J56" i="2"/>
  <c r="J57" i="2"/>
  <c r="J61" i="2"/>
  <c r="J62" i="2"/>
  <c r="J63" i="2"/>
  <c r="J64" i="2"/>
  <c r="J65" i="2"/>
  <c r="J37" i="2"/>
  <c r="J38" i="2"/>
  <c r="M38" i="2" s="1"/>
  <c r="J39" i="2"/>
  <c r="K39" i="2" s="1"/>
  <c r="J40" i="2"/>
  <c r="J41" i="2"/>
  <c r="K41" i="2" s="1"/>
  <c r="J42" i="2"/>
  <c r="K42" i="2" s="1"/>
  <c r="J46" i="2"/>
  <c r="K46" i="2" s="1"/>
  <c r="J47" i="2"/>
  <c r="J48" i="2"/>
  <c r="J49" i="2"/>
  <c r="J50" i="2"/>
  <c r="K50" i="2" s="1"/>
  <c r="J33" i="2"/>
  <c r="K33" i="2" s="1"/>
  <c r="J31" i="2"/>
  <c r="J30" i="2"/>
  <c r="J29" i="2"/>
  <c r="J28" i="2"/>
  <c r="J27" i="2"/>
  <c r="J23" i="2"/>
  <c r="J22" i="2"/>
  <c r="J21" i="2"/>
  <c r="J20" i="2"/>
  <c r="J19" i="2"/>
  <c r="J18" i="2"/>
  <c r="K18" i="2" s="1"/>
  <c r="J17" i="2"/>
  <c r="J16" i="2"/>
  <c r="J15" i="2"/>
  <c r="K15" i="2" s="1"/>
  <c r="J14" i="2"/>
  <c r="J13" i="2"/>
  <c r="J9" i="2"/>
  <c r="N9" i="2" s="1"/>
  <c r="J8" i="2"/>
  <c r="N8" i="2" s="1"/>
  <c r="J7" i="2"/>
  <c r="N7" i="2" s="1"/>
  <c r="U6" i="2"/>
  <c r="R6" i="2"/>
  <c r="Q6" i="2"/>
  <c r="J6" i="2"/>
  <c r="M6" i="2" s="1"/>
  <c r="W5" i="2"/>
  <c r="W6" i="2" s="1"/>
  <c r="U5" i="2"/>
  <c r="R5" i="2"/>
  <c r="Q5" i="2"/>
  <c r="J5" i="2"/>
  <c r="L5" i="2" s="1"/>
  <c r="X4" i="2"/>
  <c r="V4" i="2"/>
  <c r="U4" i="2"/>
  <c r="T4" i="2"/>
  <c r="S4" i="2"/>
  <c r="S5" i="2" s="1"/>
  <c r="S6" i="2" s="1"/>
  <c r="J4" i="2"/>
  <c r="M4" i="2" s="1"/>
  <c r="X3" i="2"/>
  <c r="W3" i="2"/>
  <c r="N3" i="2"/>
  <c r="M3" i="2"/>
  <c r="L3" i="2"/>
  <c r="J3" i="2"/>
  <c r="X2" i="2"/>
  <c r="W2" i="2"/>
  <c r="V2" i="2"/>
  <c r="V5" i="2" s="1"/>
  <c r="V6" i="2" s="1"/>
  <c r="U2" i="2"/>
  <c r="T2" i="2"/>
  <c r="T5" i="2" s="1"/>
  <c r="T6" i="2" s="1"/>
  <c r="N2" i="2"/>
  <c r="M2" i="2"/>
  <c r="J2" i="2"/>
  <c r="L2" i="2" s="1"/>
  <c r="M42" i="2" l="1"/>
  <c r="M31" i="2"/>
  <c r="N31" i="2"/>
  <c r="L31" i="2"/>
  <c r="K28" i="2"/>
  <c r="N28" i="2"/>
  <c r="L28" i="2"/>
  <c r="M30" i="2"/>
  <c r="L30" i="2"/>
  <c r="N30" i="2"/>
  <c r="M29" i="2"/>
  <c r="L29" i="2"/>
  <c r="N29" i="2"/>
  <c r="K23" i="2"/>
  <c r="L23" i="2"/>
  <c r="N23" i="2"/>
  <c r="M22" i="2"/>
  <c r="L22" i="2"/>
  <c r="N22" i="2"/>
  <c r="M21" i="2"/>
  <c r="L21" i="2"/>
  <c r="N21" i="2"/>
  <c r="L38" i="2"/>
  <c r="N38" i="2"/>
  <c r="K38" i="2"/>
  <c r="N39" i="2"/>
  <c r="L39" i="2"/>
  <c r="M39" i="2"/>
  <c r="M41" i="2"/>
  <c r="N47" i="2"/>
  <c r="L47" i="2"/>
  <c r="K47" i="2"/>
  <c r="N46" i="2"/>
  <c r="L46" i="2"/>
  <c r="N48" i="2"/>
  <c r="L48" i="2"/>
  <c r="N49" i="2"/>
  <c r="L49" i="2"/>
  <c r="N50" i="2"/>
  <c r="L50" i="2"/>
  <c r="M50" i="2"/>
  <c r="L55" i="2"/>
  <c r="N55" i="2"/>
  <c r="M55" i="2"/>
  <c r="K55" i="2"/>
  <c r="N54" i="2"/>
  <c r="L54" i="2"/>
  <c r="M54" i="2"/>
  <c r="L57" i="2"/>
  <c r="N57" i="2"/>
  <c r="L63" i="2"/>
  <c r="N63" i="2"/>
  <c r="M63" i="2"/>
  <c r="K63" i="2"/>
  <c r="N61" i="2"/>
  <c r="L61" i="2"/>
  <c r="N37" i="2"/>
  <c r="L37" i="2"/>
  <c r="K37" i="2"/>
  <c r="M37" i="2"/>
  <c r="L33" i="2"/>
  <c r="N33" i="2"/>
  <c r="M33" i="2"/>
  <c r="K27" i="2"/>
  <c r="L27" i="2"/>
  <c r="N27" i="2"/>
  <c r="N42" i="2"/>
  <c r="L42" i="2"/>
  <c r="L41" i="2"/>
  <c r="N41" i="2"/>
  <c r="N40" i="2"/>
  <c r="L40" i="2"/>
  <c r="N62" i="2"/>
  <c r="L62" i="2"/>
  <c r="M62" i="2"/>
  <c r="K62" i="2"/>
  <c r="L64" i="2"/>
  <c r="N64" i="2"/>
  <c r="K64" i="2"/>
  <c r="L65" i="2"/>
  <c r="N65" i="2"/>
  <c r="L16" i="2"/>
  <c r="N16" i="2"/>
  <c r="M17" i="2"/>
  <c r="L17" i="2"/>
  <c r="N17" i="2"/>
  <c r="K14" i="2"/>
  <c r="L14" i="2"/>
  <c r="N14" i="2"/>
  <c r="K13" i="2"/>
  <c r="N13" i="2"/>
  <c r="L13" i="2"/>
  <c r="M65" i="2"/>
  <c r="K65" i="2"/>
  <c r="M64" i="2"/>
  <c r="M13" i="2"/>
  <c r="K29" i="2"/>
  <c r="K20" i="2"/>
  <c r="K22" i="2"/>
  <c r="N4" i="2"/>
  <c r="N5" i="2"/>
  <c r="K8" i="2"/>
  <c r="K17" i="2"/>
  <c r="K7" i="2"/>
  <c r="M5" i="2"/>
  <c r="K31" i="2"/>
  <c r="K6" i="2"/>
  <c r="K30" i="2"/>
  <c r="K5" i="2"/>
  <c r="M28" i="2"/>
  <c r="K9" i="2"/>
  <c r="K21" i="2"/>
  <c r="M27" i="2"/>
  <c r="M16" i="2"/>
  <c r="K16" i="2"/>
  <c r="M23" i="2"/>
  <c r="K4" i="2"/>
  <c r="M20" i="2"/>
  <c r="K19" i="2"/>
  <c r="M19" i="2"/>
  <c r="M18" i="2"/>
  <c r="L8" i="2"/>
  <c r="N6" i="2"/>
  <c r="L7" i="2"/>
  <c r="L9" i="2"/>
  <c r="K2" i="2"/>
  <c r="L4" i="2"/>
  <c r="M7" i="2"/>
  <c r="M9" i="2"/>
  <c r="L6" i="2"/>
  <c r="M8" i="2"/>
  <c r="S40" i="2" l="1"/>
  <c r="S41" i="2" s="1"/>
  <c r="R40" i="2"/>
  <c r="R41" i="2" s="1"/>
  <c r="M14" i="2"/>
  <c r="M15" i="2" s="1"/>
</calcChain>
</file>

<file path=xl/sharedStrings.xml><?xml version="1.0" encoding="utf-8"?>
<sst xmlns="http://schemas.openxmlformats.org/spreadsheetml/2006/main" count="446" uniqueCount="245">
  <si>
    <t>[LUGAR, TIEMPO, EVENTO, OBJETO]</t>
  </si>
  <si>
    <t>debe,deberá, no debe, no deberá</t>
  </si>
  <si>
    <t>[ACCIÓN, VERBO, SENTENCIA]</t>
  </si>
  <si>
    <t>[AQUIEN,SUJETO]</t>
  </si>
  <si>
    <t>[RESULTADO, CONSECUENCIA]</t>
  </si>
  <si>
    <t>REQUERIMIENTO</t>
  </si>
  <si>
    <t>La aplicación debe permitir observar al cliente si el servicio de transporte externo tiene algun transbordo</t>
  </si>
  <si>
    <t>debe</t>
  </si>
  <si>
    <t>permitir</t>
  </si>
  <si>
    <t>programar</t>
  </si>
  <si>
    <t>registrar</t>
  </si>
  <si>
    <t>ingresar</t>
  </si>
  <si>
    <t>al cliente</t>
  </si>
  <si>
    <t>los viajes</t>
  </si>
  <si>
    <t>en la base de datos</t>
  </si>
  <si>
    <t>los datos del covid-19</t>
  </si>
  <si>
    <t>la categoria del bus</t>
  </si>
  <si>
    <t>el numero de millas compradas</t>
  </si>
  <si>
    <t>el numero de millas acumuladas</t>
  </si>
  <si>
    <t>el registro del medio de pago</t>
  </si>
  <si>
    <t>ingresar diferentes medios de pago</t>
  </si>
  <si>
    <t>observar el historial del bus</t>
  </si>
  <si>
    <t>visualizar la informacion del conductor</t>
  </si>
  <si>
    <t>la visualizacion interna del bus</t>
  </si>
  <si>
    <t>la reservacion de sillas</t>
  </si>
  <si>
    <t>el servicio adicional de mercancia</t>
  </si>
  <si>
    <t>que el bus esta lleno</t>
  </si>
  <si>
    <t>indicar</t>
  </si>
  <si>
    <t xml:space="preserve">mostrar </t>
  </si>
  <si>
    <t>anticipar</t>
  </si>
  <si>
    <t>al propietario del bus</t>
  </si>
  <si>
    <t>cuantos viajes programados tiene el bus</t>
  </si>
  <si>
    <t>los mantenimientos preventivos cada 3000Km</t>
  </si>
  <si>
    <t>al conductor</t>
  </si>
  <si>
    <t>tener</t>
  </si>
  <si>
    <t>la comunicación de un chatbot en whatsapp para consultas</t>
  </si>
  <si>
    <t>el CheckIn</t>
  </si>
  <si>
    <t xml:space="preserve">seguir la trayectoria del destino </t>
  </si>
  <si>
    <t>calificar el servicio prestado por la empresa</t>
  </si>
  <si>
    <t>la compra de productos para comer</t>
  </si>
  <si>
    <t>la compra de medicamentos basicos</t>
  </si>
  <si>
    <t>socio externo</t>
  </si>
  <si>
    <t>el registro del tipo de transporte bien sea maritimo, aereo o terrestre</t>
  </si>
  <si>
    <t>el registro de la ubicación del transporte externo</t>
  </si>
  <si>
    <t xml:space="preserve">En cualquier momento la aplicación </t>
  </si>
  <si>
    <t>debera</t>
  </si>
  <si>
    <t>permitir comprar</t>
  </si>
  <si>
    <t>la ubicaciòn de la silla</t>
  </si>
  <si>
    <t>En cualquier momento la aplicación debera permitir comprar al cliente la ubicación de la silla.</t>
  </si>
  <si>
    <t xml:space="preserve">La aplicación </t>
  </si>
  <si>
    <t xml:space="preserve">La aplicación   </t>
  </si>
  <si>
    <t>permitir seleccionar</t>
  </si>
  <si>
    <t>la silla</t>
  </si>
  <si>
    <t>Cuando halla un ingreso la aplicación debera registrar al cliente en la base de datos.</t>
  </si>
  <si>
    <t>La aplicación debera programar al cliente los viajes.</t>
  </si>
  <si>
    <t>la aplicación debe permitir seleccionar al cliente la silla.</t>
  </si>
  <si>
    <t xml:space="preserve">Cuando halla un ingreso la aplicación </t>
  </si>
  <si>
    <t xml:space="preserve">Antes de la compra del ticket la aplicación </t>
  </si>
  <si>
    <t>Antes de la compra del ticket la aplicación debera ingresar al cliente los datos del covid-19</t>
  </si>
  <si>
    <t xml:space="preserve">A la hora de escoger la silla la aplicación </t>
  </si>
  <si>
    <t>permitir escoger</t>
  </si>
  <si>
    <t>A la hora de escoger la silla la aplicación debera permitir escoger al cliente la categoria del bus</t>
  </si>
  <si>
    <t>Ocho horas antes del viaje la aplicación debe permitir cancelar al cliente el viaje</t>
  </si>
  <si>
    <t>permitir cancelar</t>
  </si>
  <si>
    <t>el viaje</t>
  </si>
  <si>
    <t xml:space="preserve">Ocho horas antes del viaje la aplicación </t>
  </si>
  <si>
    <t xml:space="preserve">Despues de registrarse la aplicación </t>
  </si>
  <si>
    <t>permitir registrar</t>
  </si>
  <si>
    <t>Despues de registrarse la aplicación debe permitir registrar el numero de millas acumuladas</t>
  </si>
  <si>
    <t>Despues de registrarse la aplicación debe permitir registrar al cliente el numero de millas compradas</t>
  </si>
  <si>
    <t xml:space="preserve">Para poder hacer las compras la aplicación </t>
  </si>
  <si>
    <t>Para poder hacer las compras la aplicación debe permitir al cliente el registro del medio de pago del cliente.</t>
  </si>
  <si>
    <t>FRONT-END</t>
  </si>
  <si>
    <t>BACK-END</t>
  </si>
  <si>
    <t>INTEGRACION</t>
  </si>
  <si>
    <t>PERSISTENCIA</t>
  </si>
  <si>
    <t>INFRAESTRUCTURA</t>
  </si>
  <si>
    <t>NETWORKING</t>
  </si>
  <si>
    <t>*DEFINICION</t>
  </si>
  <si>
    <t>La aplicación</t>
  </si>
  <si>
    <t>La aplicación debe permitir al cliente diferentes medios de pago</t>
  </si>
  <si>
    <t xml:space="preserve">Despues de haber escogido el bus la aplicación </t>
  </si>
  <si>
    <t>Despues de haber escogido el bus la aplicación debe permitir al cliente observar el historial del bus</t>
  </si>
  <si>
    <t>Despues de haber escogido el bus la aplicación debe permitir al cliente visualizar la informacion del conductor</t>
  </si>
  <si>
    <t xml:space="preserve">Despues del registro la aplicación </t>
  </si>
  <si>
    <t>Despues del registro la aplicación debe permitir al cliente  la reservacion de sillas</t>
  </si>
  <si>
    <t>Despues de haber escogido el bus la aplicación debe permitir al cliente la visualizacion interna del bus</t>
  </si>
  <si>
    <t xml:space="preserve">Si se desea la aplicación </t>
  </si>
  <si>
    <t>brindar</t>
  </si>
  <si>
    <t>Si se desea la aplicación debe brindar al cliente el servicio adicional de mercancia</t>
  </si>
  <si>
    <t>Antes de la compra del ticket la aplicación debe indicar al cliente que el bus esta lleno</t>
  </si>
  <si>
    <t xml:space="preserve">Despues de haber registrado todos los viajes la aplicación </t>
  </si>
  <si>
    <t>Despues de haber registrado todos los viajes la aplicación debe mostrar al propietario del bus cuantos viajes programados tiene el bus</t>
  </si>
  <si>
    <t xml:space="preserve">Cuando el bus necesite cambios la aplicación </t>
  </si>
  <si>
    <t>Cuando el bus necesite cambios la aplicación debe anticipar al propietario del bus los mantenimientos preventivos cada 3000Km</t>
  </si>
  <si>
    <t xml:space="preserve">Cuando halla un ingreso la aplicación debe registrar al propietario del bus en la base de datos </t>
  </si>
  <si>
    <t xml:space="preserve">Antes de despachar un viaje la aplicación </t>
  </si>
  <si>
    <t>permitir fotografiar</t>
  </si>
  <si>
    <t xml:space="preserve"> el bus para la constancia del buen estado</t>
  </si>
  <si>
    <t xml:space="preserve">Antes de despachar un viaje la aplicación debe permitir  fotografiar al conductor el bus para la constancia del buen estado </t>
  </si>
  <si>
    <t>Cuando halla un ingreso la aplicación debe permitir el registro del conductor en la base de datos</t>
  </si>
  <si>
    <t xml:space="preserve">Para cualquier inquietud la aplicación </t>
  </si>
  <si>
    <t>Para cualquier inquietud la aplicación debe tener al cliente la comunicación de un chatbot en whatsapp para consultas</t>
  </si>
  <si>
    <t xml:space="preserve">Antes de viajar la aplicación </t>
  </si>
  <si>
    <t>Antes de viajar la aplicación debe permitir al cliente el CheckIn.</t>
  </si>
  <si>
    <t xml:space="preserve">Durante el viaje la aplicación </t>
  </si>
  <si>
    <t>Durante el viaje la aplicación debe permitir al cliente seguir la trayectoria del destino</t>
  </si>
  <si>
    <t xml:space="preserve">Cuando se termina el viaje la aplicación </t>
  </si>
  <si>
    <t>Cuando se termina el viaje la aplicación debe permitir al cliente calificar el servicio prestado por la empresa</t>
  </si>
  <si>
    <t>Durante el viaje la aplicación debe permitir al cliente la compra de productos para comer</t>
  </si>
  <si>
    <t xml:space="preserve">Durante el viaje y si se siente mal la aplicación </t>
  </si>
  <si>
    <t>Durante el viaje y si se siente mal la aplicación debe permitir al cliente la compra de medicamentos basicos</t>
  </si>
  <si>
    <t>permitir consultar</t>
  </si>
  <si>
    <t>el tiempo estimado de llegada al destino</t>
  </si>
  <si>
    <t>Durante el viaje la apicacion debe permitir consultar al cliente el tiempo estimado de llegada al destino</t>
  </si>
  <si>
    <t>Cuando halla un ingreso la aplicación debe permitir registrar socio externo en la base de datos</t>
  </si>
  <si>
    <t>La aplicación debe permitir socio externo el registro del tipo de transporte bien sea maritimo, aereo o terrestre</t>
  </si>
  <si>
    <t>La aplicación debe permitir socio externo el registro de la ubicacion del transporte externo</t>
  </si>
  <si>
    <t>si el servicio de transporte externo tiene algun transbordo</t>
  </si>
  <si>
    <t>permitir observar</t>
  </si>
  <si>
    <t>TIPO APLICACIÓN</t>
  </si>
  <si>
    <t>Alcance</t>
  </si>
  <si>
    <t>CAPAS</t>
  </si>
  <si>
    <t>Tipo Elemento</t>
  </si>
  <si>
    <t>Elemento</t>
  </si>
  <si>
    <t>Esfuerzo HH x Und</t>
  </si>
  <si>
    <t>PERFIL PRO</t>
  </si>
  <si>
    <t>PROYECTO COOPETRANS</t>
  </si>
  <si>
    <t>Ref Requerimientos</t>
  </si>
  <si>
    <t>TOTAL HH Esfuerzo</t>
  </si>
  <si>
    <t>Dias HH Calendario - Fabrica Clasica</t>
  </si>
  <si>
    <t>COSTO Fabrica Clasica</t>
  </si>
  <si>
    <t>Dias HH Fabrica Continuas</t>
  </si>
  <si>
    <t>COSTO Fabrica Continua THH</t>
  </si>
  <si>
    <t>COSTO X H (COL)</t>
  </si>
  <si>
    <t>COSTO X H (INDIA)</t>
  </si>
  <si>
    <t>COSTO X H (BRA)</t>
  </si>
  <si>
    <t>COSTO X H (South AFRICA)</t>
  </si>
  <si>
    <t>COSTO X H (AFRICA Meridional)</t>
  </si>
  <si>
    <t>COSTO X H EUROPA</t>
  </si>
  <si>
    <t>COSTO X H ASIA</t>
  </si>
  <si>
    <t>Regla de 3</t>
  </si>
  <si>
    <t>WEB</t>
  </si>
  <si>
    <t>Usuario Final</t>
  </si>
  <si>
    <t>Presentacion</t>
  </si>
  <si>
    <t>Look and Feel (CSS, JS, HTML, WIDGETS)</t>
  </si>
  <si>
    <t>Ing Multimedia</t>
  </si>
  <si>
    <t>Interfaz de Usuario</t>
  </si>
  <si>
    <t>Parrilla de Opciones</t>
  </si>
  <si>
    <t>Ing Sistemas</t>
  </si>
  <si>
    <t>Captura de Informacion</t>
  </si>
  <si>
    <t>Tecnologo de Sistemas</t>
  </si>
  <si>
    <t>Bandejas de Gestion</t>
  </si>
  <si>
    <t>COSTO TOTAL</t>
  </si>
  <si>
    <t>Lanzamiento de Procesos</t>
  </si>
  <si>
    <t>Cifra Universal 1.68</t>
  </si>
  <si>
    <t>Consulta de Informacion</t>
  </si>
  <si>
    <t>20 dias</t>
  </si>
  <si>
    <t>25 dias</t>
  </si>
  <si>
    <t>28 dias</t>
  </si>
  <si>
    <t>Dialogo Transaccional</t>
  </si>
  <si>
    <t>CHINO Mandarin</t>
  </si>
  <si>
    <t>8 Horas</t>
  </si>
  <si>
    <t>7 horas</t>
  </si>
  <si>
    <t>10 horas</t>
  </si>
  <si>
    <t>Dialogo de Validacion</t>
  </si>
  <si>
    <t>CHINO Cantones</t>
  </si>
  <si>
    <t>Sistemas de Terceros</t>
  </si>
  <si>
    <t>Notificaciones</t>
  </si>
  <si>
    <t>Mensajeria SMS</t>
  </si>
  <si>
    <t>Español</t>
  </si>
  <si>
    <t>Mensajeria Email</t>
  </si>
  <si>
    <t>Ingles</t>
  </si>
  <si>
    <t>INGLES</t>
  </si>
  <si>
    <t>Comunicación Telefonica</t>
  </si>
  <si>
    <t>Portugues</t>
  </si>
  <si>
    <t>Flujos de Informacion</t>
  </si>
  <si>
    <t>Enviar Archivos</t>
  </si>
  <si>
    <t>Frances</t>
  </si>
  <si>
    <t>Recibir Archivos</t>
  </si>
  <si>
    <t>Integracion Dispositivos</t>
  </si>
  <si>
    <t>Usar Dispositivos del movil - API Camara, Audio, GPS</t>
  </si>
  <si>
    <t>Transaccional</t>
  </si>
  <si>
    <t>Llamar una API</t>
  </si>
  <si>
    <t>Exponer una API</t>
  </si>
  <si>
    <t>Consumir un Servicio</t>
  </si>
  <si>
    <t>Exponer un Servicio</t>
  </si>
  <si>
    <t>Interfaz Estandar</t>
  </si>
  <si>
    <t>Logica de Negocio</t>
  </si>
  <si>
    <t>Funcionalidades</t>
  </si>
  <si>
    <t>Programa o Algoritmo</t>
  </si>
  <si>
    <t>Funciones Recursivas</t>
  </si>
  <si>
    <t>Clases</t>
  </si>
  <si>
    <t>Rutinas de Scritps</t>
  </si>
  <si>
    <t>Mapeo de Informacion (Tablas)</t>
  </si>
  <si>
    <t>DML</t>
  </si>
  <si>
    <t>Procedimientos Almacenados</t>
  </si>
  <si>
    <t>Funciones de Manipulacion de Datos</t>
  </si>
  <si>
    <t>Informacion</t>
  </si>
  <si>
    <t>DDL</t>
  </si>
  <si>
    <t>Bases de Datos</t>
  </si>
  <si>
    <t>Tablas</t>
  </si>
  <si>
    <t>Archivos</t>
  </si>
  <si>
    <t>Dominios de Objetos</t>
  </si>
  <si>
    <t>Roles</t>
  </si>
  <si>
    <t>Drivers</t>
  </si>
  <si>
    <t>Ejecucion de Procesos</t>
  </si>
  <si>
    <t>Servidores</t>
  </si>
  <si>
    <t>Servidor de Aplicaciones</t>
  </si>
  <si>
    <t>Servidor de Base de Datos</t>
  </si>
  <si>
    <t>Servidor de Proxy</t>
  </si>
  <si>
    <t>Servidor de Ejecucion de Procesos Batch</t>
  </si>
  <si>
    <t>Servicio</t>
  </si>
  <si>
    <t>Nube</t>
  </si>
  <si>
    <t>Comunicación TI</t>
  </si>
  <si>
    <t>Seguridad</t>
  </si>
  <si>
    <t>Firewall</t>
  </si>
  <si>
    <t>Certificados de Seguridad</t>
  </si>
  <si>
    <t>Protocolos de Comunicación</t>
  </si>
  <si>
    <t>Redes</t>
  </si>
  <si>
    <t>DSL de Internet</t>
  </si>
  <si>
    <t>Planeacion</t>
  </si>
  <si>
    <t>Diseños</t>
  </si>
  <si>
    <t>Arquitectura</t>
  </si>
  <si>
    <t>Prototipos</t>
  </si>
  <si>
    <t>Modelo Entidad Relacion</t>
  </si>
  <si>
    <t>Plan de Implementacion</t>
  </si>
  <si>
    <t>Gestion y Planeacion del Proyecto</t>
  </si>
  <si>
    <t>Referencia del requerimiento</t>
  </si>
  <si>
    <t>113,129,131,139</t>
  </si>
  <si>
    <t>110,114,117,119</t>
  </si>
  <si>
    <t>110,113,114,115,116,119,127,129,130,131,135,139</t>
  </si>
  <si>
    <t>119,120,</t>
  </si>
  <si>
    <t>113,114,129,131,139</t>
  </si>
  <si>
    <t xml:space="preserve">Suma </t>
  </si>
  <si>
    <t>Desviaciacion estandar</t>
  </si>
  <si>
    <t>Total fabrica clasica</t>
  </si>
  <si>
    <t>Total fabrica continua</t>
  </si>
  <si>
    <t>126,127,128,134,138,142</t>
  </si>
  <si>
    <t>110,119,120,136,137</t>
  </si>
  <si>
    <t>110;142</t>
  </si>
  <si>
    <t>110,113,129,131,139</t>
  </si>
  <si>
    <t>110,117,136,137</t>
  </si>
  <si>
    <t>110,117,136,137,142</t>
  </si>
  <si>
    <t>113,121,122,123,124,125,126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</si>
</sst>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justify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3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2" fillId="5" borderId="6" xfId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2" borderId="0" xfId="1"/>
    <xf numFmtId="0" fontId="2" fillId="2" borderId="0" xfId="1" applyAlignment="1">
      <alignment horizontal="center" vertical="center"/>
    </xf>
    <xf numFmtId="0" fontId="2" fillId="6" borderId="0" xfId="4"/>
    <xf numFmtId="0" fontId="0" fillId="7" borderId="0" xfId="0" applyFill="1"/>
    <xf numFmtId="0" fontId="0" fillId="8" borderId="0" xfId="0" applyFill="1"/>
    <xf numFmtId="0" fontId="2" fillId="7" borderId="0" xfId="1" applyFill="1"/>
    <xf numFmtId="0" fontId="0" fillId="0" borderId="0" xfId="0" applyAlignment="1">
      <alignment horizontal="center" vertical="center"/>
    </xf>
    <xf numFmtId="44" fontId="0" fillId="0" borderId="0" xfId="2" applyFont="1"/>
    <xf numFmtId="2" fontId="0" fillId="0" borderId="0" xfId="0" applyNumberFormat="1"/>
    <xf numFmtId="44" fontId="0" fillId="0" borderId="0" xfId="0" applyNumberFormat="1"/>
    <xf numFmtId="9" fontId="0" fillId="0" borderId="0" xfId="3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44" fontId="0" fillId="0" borderId="1" xfId="0" applyNumberFormat="1" applyBorder="1"/>
    <xf numFmtId="0" fontId="2" fillId="6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Énfasis1" xfId="1" builtinId="29"/>
    <cellStyle name="Énfasis2" xfId="4" builtinId="33"/>
    <cellStyle name="Moneda" xfId="2" builtinId="4"/>
    <cellStyle name="Normal" xfId="0" builtinId="0"/>
    <cellStyle name="Porcentaje" xfId="3" builtinId="5"/>
  </cellStyles>
  <dxfs count="12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42EDE-35D6-4771-A4FA-D5EFD4F3100A}" name="Tabla1" displayName="Tabla1" ref="A1:G34" totalsRowShown="0" headerRowDxfId="11" dataDxfId="9" headerRowBorderDxfId="10" tableBorderDxfId="8" totalsRowBorderDxfId="7">
  <autoFilter ref="A1:G34" xr:uid="{B31975B5-669E-4373-A622-C48568E4182F}"/>
  <tableColumns count="7">
    <tableColumn id="1" xr3:uid="{3303AABD-109E-497F-AAF7-E19B36AEC971}" name="[LUGAR, TIEMPO, EVENTO, OBJETO]" dataDxfId="6"/>
    <tableColumn id="2" xr3:uid="{DCC0322D-790D-49B9-8E1F-905EC0999A38}" name="debe,deberá, no debe, no deberá" dataDxfId="5"/>
    <tableColumn id="3" xr3:uid="{0D7F73EB-9018-4D0E-A601-159C8B41C885}" name="[ACCIÓN, VERBO, SENTENCIA]" dataDxfId="4"/>
    <tableColumn id="4" xr3:uid="{0402AA4F-6F13-4DE0-9DFF-6BA203F22A73}" name="[AQUIEN,SUJETO]" dataDxfId="3"/>
    <tableColumn id="5" xr3:uid="{FE9220E7-E8B9-4140-BE1B-D4C047404D24}" name="[RESULTADO, CONSECUENCIA]" dataDxfId="2"/>
    <tableColumn id="6" xr3:uid="{3D620569-A62E-4B6C-9AAF-B48A1F3C4FAF}" name="REQUERIMIENTO" dataDxfId="1"/>
    <tableColumn id="7" xr3:uid="{E949B30F-189C-4095-BACE-8FC7852479B8}" name="Referencia del requerimiento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36F4-1D64-4681-865F-275B072A7F86}">
  <dimension ref="A1:T246"/>
  <sheetViews>
    <sheetView topLeftCell="C14" workbookViewId="0">
      <selection activeCell="F18" sqref="F18"/>
    </sheetView>
  </sheetViews>
  <sheetFormatPr baseColWidth="10" defaultRowHeight="15" x14ac:dyDescent="0.25"/>
  <cols>
    <col min="1" max="1" width="34.140625" customWidth="1"/>
    <col min="2" max="2" width="32.85546875" customWidth="1"/>
    <col min="3" max="3" width="29.42578125" customWidth="1"/>
    <col min="4" max="4" width="21.85546875" customWidth="1"/>
    <col min="5" max="5" width="29.7109375" customWidth="1"/>
    <col min="6" max="6" width="61.85546875" customWidth="1"/>
    <col min="7" max="7" width="17.7109375" customWidth="1"/>
    <col min="8" max="8" width="15.85546875" customWidth="1"/>
    <col min="9" max="10" width="15.28515625" customWidth="1"/>
    <col min="11" max="11" width="17" customWidth="1"/>
    <col min="12" max="12" width="19.5703125" customWidth="1"/>
    <col min="13" max="13" width="18.42578125" customWidth="1"/>
    <col min="14" max="14" width="16.7109375" customWidth="1"/>
    <col min="15" max="15" width="15.28515625" customWidth="1"/>
  </cols>
  <sheetData>
    <row r="1" spans="1:12" ht="30" customHeight="1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7" t="s">
        <v>228</v>
      </c>
      <c r="H1" s="2"/>
      <c r="I1" s="2"/>
      <c r="J1" s="2"/>
      <c r="K1" s="1"/>
      <c r="L1" s="1"/>
    </row>
    <row r="2" spans="1:12" ht="51" customHeight="1" x14ac:dyDescent="0.25">
      <c r="A2" s="4" t="s">
        <v>44</v>
      </c>
      <c r="B2" s="3" t="s">
        <v>45</v>
      </c>
      <c r="C2" s="3" t="s">
        <v>46</v>
      </c>
      <c r="D2" s="3" t="s">
        <v>12</v>
      </c>
      <c r="E2" s="3" t="s">
        <v>47</v>
      </c>
      <c r="F2" s="5" t="s">
        <v>48</v>
      </c>
      <c r="G2" s="16">
        <v>110</v>
      </c>
      <c r="H2" s="2"/>
      <c r="I2" s="2"/>
      <c r="J2" s="2"/>
      <c r="K2" s="1"/>
      <c r="L2" s="1"/>
    </row>
    <row r="3" spans="1:12" ht="60" customHeight="1" x14ac:dyDescent="0.25">
      <c r="A3" s="4" t="s">
        <v>50</v>
      </c>
      <c r="B3" s="3" t="s">
        <v>45</v>
      </c>
      <c r="C3" s="3" t="s">
        <v>9</v>
      </c>
      <c r="D3" s="3" t="s">
        <v>12</v>
      </c>
      <c r="E3" s="3" t="s">
        <v>13</v>
      </c>
      <c r="F3" s="6" t="s">
        <v>54</v>
      </c>
      <c r="G3" s="3">
        <v>111</v>
      </c>
      <c r="H3" s="2"/>
      <c r="I3" s="2"/>
      <c r="J3" s="2"/>
      <c r="K3" s="1"/>
      <c r="L3" s="1"/>
    </row>
    <row r="4" spans="1:12" ht="60" customHeight="1" x14ac:dyDescent="0.25">
      <c r="A4" s="4" t="s">
        <v>49</v>
      </c>
      <c r="B4" s="3" t="s">
        <v>7</v>
      </c>
      <c r="C4" s="3" t="s">
        <v>51</v>
      </c>
      <c r="D4" s="3" t="s">
        <v>12</v>
      </c>
      <c r="E4" s="3" t="s">
        <v>52</v>
      </c>
      <c r="F4" s="5" t="s">
        <v>55</v>
      </c>
      <c r="G4" s="3">
        <v>112</v>
      </c>
      <c r="H4" s="2"/>
      <c r="I4" s="2"/>
      <c r="J4" s="2"/>
      <c r="K4" s="1"/>
      <c r="L4" s="1"/>
    </row>
    <row r="5" spans="1:12" ht="60" customHeight="1" x14ac:dyDescent="0.25">
      <c r="A5" s="4" t="s">
        <v>56</v>
      </c>
      <c r="B5" s="3" t="s">
        <v>45</v>
      </c>
      <c r="C5" s="3" t="s">
        <v>10</v>
      </c>
      <c r="D5" s="3" t="s">
        <v>12</v>
      </c>
      <c r="E5" s="3" t="s">
        <v>14</v>
      </c>
      <c r="F5" s="6" t="s">
        <v>53</v>
      </c>
      <c r="G5" s="3">
        <v>113</v>
      </c>
      <c r="H5" s="2"/>
      <c r="I5" s="2"/>
      <c r="J5" s="2"/>
      <c r="K5" s="1"/>
      <c r="L5" s="1"/>
    </row>
    <row r="6" spans="1:12" ht="60" customHeight="1" x14ac:dyDescent="0.25">
      <c r="A6" s="4" t="s">
        <v>57</v>
      </c>
      <c r="B6" s="3" t="s">
        <v>45</v>
      </c>
      <c r="C6" s="3" t="s">
        <v>11</v>
      </c>
      <c r="D6" s="3" t="s">
        <v>12</v>
      </c>
      <c r="E6" s="3" t="s">
        <v>15</v>
      </c>
      <c r="F6" s="5" t="s">
        <v>58</v>
      </c>
      <c r="G6" s="3">
        <v>114</v>
      </c>
      <c r="H6" s="2"/>
      <c r="I6" s="2"/>
      <c r="J6" s="2"/>
      <c r="K6" s="1"/>
      <c r="L6" s="1"/>
    </row>
    <row r="7" spans="1:12" ht="60" customHeight="1" x14ac:dyDescent="0.25">
      <c r="A7" s="4" t="s">
        <v>59</v>
      </c>
      <c r="B7" s="3" t="s">
        <v>45</v>
      </c>
      <c r="C7" s="3" t="s">
        <v>60</v>
      </c>
      <c r="D7" s="3" t="s">
        <v>12</v>
      </c>
      <c r="E7" s="3" t="s">
        <v>16</v>
      </c>
      <c r="F7" s="6" t="s">
        <v>61</v>
      </c>
      <c r="G7" s="3">
        <v>115</v>
      </c>
      <c r="H7" s="2"/>
      <c r="I7" s="2"/>
      <c r="J7" s="2"/>
      <c r="K7" s="1"/>
      <c r="L7" s="1"/>
    </row>
    <row r="8" spans="1:12" ht="60" customHeight="1" x14ac:dyDescent="0.25">
      <c r="A8" s="4" t="s">
        <v>65</v>
      </c>
      <c r="B8" s="3" t="s">
        <v>7</v>
      </c>
      <c r="C8" s="3" t="s">
        <v>63</v>
      </c>
      <c r="D8" s="3" t="s">
        <v>12</v>
      </c>
      <c r="E8" s="3" t="s">
        <v>64</v>
      </c>
      <c r="F8" s="6" t="s">
        <v>62</v>
      </c>
      <c r="G8" s="3">
        <v>116</v>
      </c>
      <c r="H8" s="2"/>
      <c r="I8" s="2"/>
      <c r="J8" s="2"/>
      <c r="K8" s="1"/>
      <c r="L8" s="1"/>
    </row>
    <row r="9" spans="1:12" ht="46.5" customHeight="1" x14ac:dyDescent="0.25">
      <c r="A9" s="4" t="s">
        <v>66</v>
      </c>
      <c r="B9" s="3" t="s">
        <v>7</v>
      </c>
      <c r="C9" s="3" t="s">
        <v>67</v>
      </c>
      <c r="D9" s="3" t="s">
        <v>12</v>
      </c>
      <c r="E9" s="3" t="s">
        <v>17</v>
      </c>
      <c r="F9" s="5" t="s">
        <v>69</v>
      </c>
      <c r="G9" s="3">
        <v>117</v>
      </c>
      <c r="H9" s="2"/>
      <c r="I9" s="2"/>
      <c r="J9" s="2"/>
      <c r="K9" s="1"/>
      <c r="L9" s="1"/>
    </row>
    <row r="10" spans="1:12" ht="46.5" customHeight="1" x14ac:dyDescent="0.25">
      <c r="A10" s="4" t="s">
        <v>66</v>
      </c>
      <c r="B10" s="3" t="s">
        <v>7</v>
      </c>
      <c r="C10" s="3" t="s">
        <v>67</v>
      </c>
      <c r="D10" s="3" t="s">
        <v>12</v>
      </c>
      <c r="E10" s="3" t="s">
        <v>18</v>
      </c>
      <c r="F10" s="6" t="s">
        <v>68</v>
      </c>
      <c r="G10" s="3">
        <v>118</v>
      </c>
      <c r="H10" s="2"/>
      <c r="I10" s="2"/>
      <c r="J10" s="2"/>
      <c r="K10" s="1"/>
      <c r="L10" s="1"/>
    </row>
    <row r="11" spans="1:12" ht="45.75" customHeight="1" x14ac:dyDescent="0.25">
      <c r="A11" s="4" t="s">
        <v>70</v>
      </c>
      <c r="B11" s="3" t="s">
        <v>7</v>
      </c>
      <c r="C11" s="3" t="s">
        <v>8</v>
      </c>
      <c r="D11" s="3" t="s">
        <v>12</v>
      </c>
      <c r="E11" s="3" t="s">
        <v>19</v>
      </c>
      <c r="F11" s="5" t="s">
        <v>71</v>
      </c>
      <c r="G11" s="3">
        <v>119</v>
      </c>
      <c r="H11" s="2"/>
      <c r="I11" s="2"/>
      <c r="J11" s="2"/>
      <c r="K11" s="1"/>
      <c r="L11" s="1"/>
    </row>
    <row r="12" spans="1:12" ht="60" customHeight="1" x14ac:dyDescent="0.25">
      <c r="A12" s="4" t="s">
        <v>79</v>
      </c>
      <c r="B12" s="3" t="s">
        <v>7</v>
      </c>
      <c r="C12" s="3" t="s">
        <v>8</v>
      </c>
      <c r="D12" s="3" t="s">
        <v>12</v>
      </c>
      <c r="E12" s="3" t="s">
        <v>20</v>
      </c>
      <c r="F12" s="6" t="s">
        <v>80</v>
      </c>
      <c r="G12" s="3">
        <v>120</v>
      </c>
      <c r="H12" s="2"/>
      <c r="I12" s="2"/>
      <c r="J12" s="2"/>
      <c r="K12" s="1"/>
      <c r="L12" s="1"/>
    </row>
    <row r="13" spans="1:12" ht="60" customHeight="1" x14ac:dyDescent="0.25">
      <c r="A13" s="4" t="s">
        <v>81</v>
      </c>
      <c r="B13" s="3" t="s">
        <v>7</v>
      </c>
      <c r="C13" s="3" t="s">
        <v>8</v>
      </c>
      <c r="D13" s="3" t="s">
        <v>12</v>
      </c>
      <c r="E13" s="3" t="s">
        <v>21</v>
      </c>
      <c r="F13" s="5" t="s">
        <v>82</v>
      </c>
      <c r="G13" s="3">
        <v>121</v>
      </c>
      <c r="H13" s="2"/>
      <c r="I13" s="2"/>
      <c r="J13" s="2"/>
      <c r="K13" s="1"/>
      <c r="L13" s="1"/>
    </row>
    <row r="14" spans="1:12" ht="60" customHeight="1" x14ac:dyDescent="0.25">
      <c r="A14" s="4" t="s">
        <v>81</v>
      </c>
      <c r="B14" s="3" t="s">
        <v>7</v>
      </c>
      <c r="C14" s="3" t="s">
        <v>8</v>
      </c>
      <c r="D14" s="3" t="s">
        <v>12</v>
      </c>
      <c r="E14" s="3" t="s">
        <v>22</v>
      </c>
      <c r="F14" s="6" t="s">
        <v>83</v>
      </c>
      <c r="G14" s="3">
        <v>122</v>
      </c>
      <c r="H14" s="2"/>
      <c r="I14" s="2"/>
      <c r="J14" s="2"/>
      <c r="K14" s="1"/>
      <c r="L14" s="1"/>
    </row>
    <row r="15" spans="1:12" ht="60.75" customHeight="1" x14ac:dyDescent="0.25">
      <c r="A15" s="4" t="s">
        <v>84</v>
      </c>
      <c r="B15" s="3" t="s">
        <v>7</v>
      </c>
      <c r="C15" s="3" t="s">
        <v>8</v>
      </c>
      <c r="D15" s="3" t="s">
        <v>12</v>
      </c>
      <c r="E15" s="3" t="s">
        <v>24</v>
      </c>
      <c r="F15" s="5" t="s">
        <v>85</v>
      </c>
      <c r="G15" s="3">
        <v>123</v>
      </c>
      <c r="H15" s="2"/>
      <c r="I15" s="2"/>
      <c r="J15" s="2"/>
      <c r="K15" s="1"/>
      <c r="L15" s="1"/>
    </row>
    <row r="16" spans="1:12" ht="48.75" customHeight="1" x14ac:dyDescent="0.25">
      <c r="A16" s="4" t="s">
        <v>81</v>
      </c>
      <c r="B16" s="3" t="s">
        <v>7</v>
      </c>
      <c r="C16" s="3" t="s">
        <v>8</v>
      </c>
      <c r="D16" s="3" t="s">
        <v>12</v>
      </c>
      <c r="E16" s="3" t="s">
        <v>23</v>
      </c>
      <c r="F16" s="6" t="s">
        <v>86</v>
      </c>
      <c r="G16" s="3">
        <v>124</v>
      </c>
      <c r="H16" s="2"/>
      <c r="I16" s="2"/>
      <c r="J16" s="2"/>
      <c r="K16" s="1"/>
      <c r="L16" s="1"/>
    </row>
    <row r="17" spans="1:12" ht="46.5" customHeight="1" x14ac:dyDescent="0.25">
      <c r="A17" s="4" t="s">
        <v>87</v>
      </c>
      <c r="B17" s="3" t="s">
        <v>7</v>
      </c>
      <c r="C17" s="3" t="s">
        <v>88</v>
      </c>
      <c r="D17" s="3" t="s">
        <v>12</v>
      </c>
      <c r="E17" s="3" t="s">
        <v>25</v>
      </c>
      <c r="F17" s="5" t="s">
        <v>89</v>
      </c>
      <c r="G17" s="3">
        <v>125</v>
      </c>
      <c r="H17" s="2"/>
      <c r="I17" s="2"/>
      <c r="J17" s="2"/>
      <c r="K17" s="1"/>
      <c r="L17" s="1"/>
    </row>
    <row r="18" spans="1:12" ht="39" customHeight="1" x14ac:dyDescent="0.25">
      <c r="A18" s="4" t="s">
        <v>57</v>
      </c>
      <c r="B18" s="3" t="s">
        <v>7</v>
      </c>
      <c r="C18" s="3" t="s">
        <v>27</v>
      </c>
      <c r="D18" s="3" t="s">
        <v>12</v>
      </c>
      <c r="E18" s="3" t="s">
        <v>26</v>
      </c>
      <c r="F18" s="6" t="s">
        <v>90</v>
      </c>
      <c r="G18" s="3">
        <v>126</v>
      </c>
      <c r="H18" s="2"/>
      <c r="I18" s="2"/>
      <c r="J18" s="2"/>
      <c r="K18" s="1"/>
      <c r="L18" s="1"/>
    </row>
    <row r="19" spans="1:12" ht="33" customHeight="1" x14ac:dyDescent="0.25">
      <c r="A19" s="4" t="s">
        <v>91</v>
      </c>
      <c r="B19" s="3" t="s">
        <v>7</v>
      </c>
      <c r="C19" s="3" t="s">
        <v>28</v>
      </c>
      <c r="D19" s="3" t="s">
        <v>30</v>
      </c>
      <c r="E19" s="3" t="s">
        <v>31</v>
      </c>
      <c r="F19" s="5" t="s">
        <v>92</v>
      </c>
      <c r="G19" s="3">
        <v>127</v>
      </c>
      <c r="H19" s="2"/>
      <c r="I19" s="2"/>
      <c r="J19" s="2"/>
      <c r="K19" s="1"/>
      <c r="L19" s="1"/>
    </row>
    <row r="20" spans="1:12" ht="30.75" customHeight="1" x14ac:dyDescent="0.25">
      <c r="A20" s="4" t="s">
        <v>93</v>
      </c>
      <c r="B20" s="3" t="s">
        <v>7</v>
      </c>
      <c r="C20" s="3" t="s">
        <v>29</v>
      </c>
      <c r="D20" s="3" t="s">
        <v>30</v>
      </c>
      <c r="E20" s="3" t="s">
        <v>32</v>
      </c>
      <c r="F20" s="6" t="s">
        <v>94</v>
      </c>
      <c r="G20" s="3">
        <v>128</v>
      </c>
      <c r="H20" s="2"/>
      <c r="I20" s="2"/>
      <c r="J20" s="2"/>
      <c r="K20" s="1"/>
      <c r="L20" s="1"/>
    </row>
    <row r="21" spans="1:12" ht="38.25" customHeight="1" x14ac:dyDescent="0.25">
      <c r="A21" s="4" t="s">
        <v>56</v>
      </c>
      <c r="B21" s="3" t="s">
        <v>7</v>
      </c>
      <c r="C21" s="3" t="s">
        <v>10</v>
      </c>
      <c r="D21" s="3" t="s">
        <v>30</v>
      </c>
      <c r="E21" s="3" t="s">
        <v>14</v>
      </c>
      <c r="F21" s="5" t="s">
        <v>95</v>
      </c>
      <c r="G21" s="3">
        <v>129</v>
      </c>
      <c r="H21" s="2"/>
      <c r="I21" s="2"/>
      <c r="J21" s="2"/>
      <c r="K21" s="1"/>
      <c r="L21" s="1"/>
    </row>
    <row r="22" spans="1:12" ht="33" customHeight="1" x14ac:dyDescent="0.25">
      <c r="A22" s="4" t="s">
        <v>96</v>
      </c>
      <c r="B22" s="3" t="s">
        <v>7</v>
      </c>
      <c r="C22" s="3" t="s">
        <v>97</v>
      </c>
      <c r="D22" s="3" t="s">
        <v>33</v>
      </c>
      <c r="E22" s="3" t="s">
        <v>98</v>
      </c>
      <c r="F22" s="6" t="s">
        <v>99</v>
      </c>
      <c r="G22" s="3">
        <v>130</v>
      </c>
      <c r="H22" s="2"/>
      <c r="I22" s="2"/>
      <c r="J22" s="2"/>
      <c r="K22" s="1"/>
      <c r="L22" s="1"/>
    </row>
    <row r="23" spans="1:12" ht="32.25" customHeight="1" x14ac:dyDescent="0.25">
      <c r="A23" s="4" t="s">
        <v>56</v>
      </c>
      <c r="B23" s="3" t="s">
        <v>7</v>
      </c>
      <c r="C23" s="3" t="s">
        <v>10</v>
      </c>
      <c r="D23" s="3" t="s">
        <v>33</v>
      </c>
      <c r="E23" s="3" t="s">
        <v>14</v>
      </c>
      <c r="F23" s="5" t="s">
        <v>100</v>
      </c>
      <c r="G23" s="3">
        <v>131</v>
      </c>
      <c r="H23" s="2"/>
      <c r="I23" s="2"/>
      <c r="J23" s="2"/>
      <c r="K23" s="1"/>
      <c r="L23" s="1"/>
    </row>
    <row r="24" spans="1:12" ht="51" customHeight="1" x14ac:dyDescent="0.25">
      <c r="A24" s="4" t="s">
        <v>101</v>
      </c>
      <c r="B24" s="3" t="s">
        <v>7</v>
      </c>
      <c r="C24" s="3" t="s">
        <v>34</v>
      </c>
      <c r="D24" s="3" t="s">
        <v>12</v>
      </c>
      <c r="E24" s="3" t="s">
        <v>35</v>
      </c>
      <c r="F24" s="6" t="s">
        <v>102</v>
      </c>
      <c r="G24" s="3">
        <v>132</v>
      </c>
      <c r="H24" s="2"/>
      <c r="I24" s="2"/>
      <c r="J24" s="2"/>
      <c r="K24" s="1"/>
      <c r="L24" s="1"/>
    </row>
    <row r="25" spans="1:12" ht="27" customHeight="1" x14ac:dyDescent="0.25">
      <c r="A25" s="4" t="s">
        <v>103</v>
      </c>
      <c r="B25" s="3" t="s">
        <v>7</v>
      </c>
      <c r="C25" s="3" t="s">
        <v>8</v>
      </c>
      <c r="D25" s="3" t="s">
        <v>12</v>
      </c>
      <c r="E25" s="3" t="s">
        <v>36</v>
      </c>
      <c r="F25" s="5" t="s">
        <v>104</v>
      </c>
      <c r="G25" s="3">
        <v>133</v>
      </c>
      <c r="H25" s="2"/>
      <c r="I25" s="2"/>
      <c r="J25" s="2"/>
      <c r="K25" s="1"/>
      <c r="L25" s="1"/>
    </row>
    <row r="26" spans="1:12" ht="30" x14ac:dyDescent="0.25">
      <c r="A26" s="4" t="s">
        <v>105</v>
      </c>
      <c r="B26" s="3" t="s">
        <v>7</v>
      </c>
      <c r="C26" s="3" t="s">
        <v>8</v>
      </c>
      <c r="D26" s="3" t="s">
        <v>12</v>
      </c>
      <c r="E26" s="3" t="s">
        <v>37</v>
      </c>
      <c r="F26" s="6" t="s">
        <v>106</v>
      </c>
      <c r="G26" s="3">
        <v>134</v>
      </c>
      <c r="H26" s="2"/>
      <c r="I26" s="2"/>
      <c r="J26" s="2"/>
      <c r="K26" s="1"/>
      <c r="L26" s="1"/>
    </row>
    <row r="27" spans="1:12" ht="39.75" customHeight="1" x14ac:dyDescent="0.25">
      <c r="A27" s="4" t="s">
        <v>107</v>
      </c>
      <c r="B27" s="3" t="s">
        <v>7</v>
      </c>
      <c r="C27" s="3" t="s">
        <v>8</v>
      </c>
      <c r="D27" s="3" t="s">
        <v>12</v>
      </c>
      <c r="E27" s="3" t="s">
        <v>38</v>
      </c>
      <c r="F27" s="5" t="s">
        <v>108</v>
      </c>
      <c r="G27" s="3">
        <v>135</v>
      </c>
      <c r="H27" s="2"/>
      <c r="I27" s="2"/>
      <c r="J27" s="2"/>
      <c r="K27" s="1"/>
      <c r="L27" s="1"/>
    </row>
    <row r="28" spans="1:12" ht="37.5" customHeight="1" x14ac:dyDescent="0.25">
      <c r="A28" s="4" t="s">
        <v>105</v>
      </c>
      <c r="B28" s="3" t="s">
        <v>7</v>
      </c>
      <c r="C28" s="3" t="s">
        <v>8</v>
      </c>
      <c r="D28" s="3" t="s">
        <v>12</v>
      </c>
      <c r="E28" s="3" t="s">
        <v>39</v>
      </c>
      <c r="F28" s="6" t="s">
        <v>109</v>
      </c>
      <c r="G28" s="3">
        <v>136</v>
      </c>
      <c r="H28" s="2"/>
      <c r="I28" s="2"/>
      <c r="J28" s="2"/>
      <c r="K28" s="1"/>
      <c r="L28" s="1"/>
    </row>
    <row r="29" spans="1:12" ht="30" x14ac:dyDescent="0.25">
      <c r="A29" s="4" t="s">
        <v>110</v>
      </c>
      <c r="B29" s="3" t="s">
        <v>7</v>
      </c>
      <c r="C29" s="3" t="s">
        <v>8</v>
      </c>
      <c r="D29" s="3" t="s">
        <v>12</v>
      </c>
      <c r="E29" s="3" t="s">
        <v>40</v>
      </c>
      <c r="F29" s="5" t="s">
        <v>111</v>
      </c>
      <c r="G29" s="3">
        <v>137</v>
      </c>
      <c r="H29" s="2"/>
      <c r="I29" s="2"/>
      <c r="J29" s="2"/>
      <c r="K29" s="1"/>
      <c r="L29" s="1"/>
    </row>
    <row r="30" spans="1:12" ht="47.25" customHeight="1" x14ac:dyDescent="0.25">
      <c r="A30" s="4" t="s">
        <v>105</v>
      </c>
      <c r="B30" s="3" t="s">
        <v>7</v>
      </c>
      <c r="C30" s="3" t="s">
        <v>112</v>
      </c>
      <c r="D30" s="3" t="s">
        <v>12</v>
      </c>
      <c r="E30" s="3" t="s">
        <v>113</v>
      </c>
      <c r="F30" s="6" t="s">
        <v>114</v>
      </c>
      <c r="G30" s="3">
        <v>138</v>
      </c>
      <c r="H30" s="2"/>
      <c r="I30" s="2"/>
      <c r="J30" s="2"/>
      <c r="K30" s="1"/>
      <c r="L30" s="1"/>
    </row>
    <row r="31" spans="1:12" ht="28.5" customHeight="1" x14ac:dyDescent="0.25">
      <c r="A31" s="4" t="s">
        <v>56</v>
      </c>
      <c r="B31" s="3" t="s">
        <v>7</v>
      </c>
      <c r="C31" s="3" t="s">
        <v>10</v>
      </c>
      <c r="D31" s="3" t="s">
        <v>41</v>
      </c>
      <c r="E31" s="3" t="s">
        <v>14</v>
      </c>
      <c r="F31" s="5" t="s">
        <v>115</v>
      </c>
      <c r="G31" s="3">
        <v>139</v>
      </c>
      <c r="H31" s="2"/>
      <c r="I31" s="2"/>
      <c r="J31" s="2"/>
      <c r="K31" s="1"/>
      <c r="L31" s="1"/>
    </row>
    <row r="32" spans="1:12" ht="43.5" customHeight="1" x14ac:dyDescent="0.25">
      <c r="A32" s="4" t="s">
        <v>49</v>
      </c>
      <c r="B32" s="3" t="s">
        <v>7</v>
      </c>
      <c r="C32" s="3" t="s">
        <v>8</v>
      </c>
      <c r="D32" s="3" t="s">
        <v>41</v>
      </c>
      <c r="E32" s="3" t="s">
        <v>42</v>
      </c>
      <c r="F32" s="6" t="s">
        <v>116</v>
      </c>
      <c r="G32" s="3">
        <v>140</v>
      </c>
      <c r="H32" s="2"/>
      <c r="I32" s="2"/>
      <c r="J32" s="2"/>
      <c r="K32" s="1"/>
      <c r="L32" s="1"/>
    </row>
    <row r="33" spans="1:20" ht="36" customHeight="1" x14ac:dyDescent="0.25">
      <c r="A33" s="4" t="s">
        <v>49</v>
      </c>
      <c r="B33" s="3" t="s">
        <v>7</v>
      </c>
      <c r="C33" s="3" t="s">
        <v>8</v>
      </c>
      <c r="D33" s="3" t="s">
        <v>41</v>
      </c>
      <c r="E33" s="3" t="s">
        <v>43</v>
      </c>
      <c r="F33" s="5" t="s">
        <v>117</v>
      </c>
      <c r="G33" s="3">
        <v>141</v>
      </c>
      <c r="H33" s="2"/>
      <c r="I33" s="2"/>
      <c r="J33" s="2"/>
      <c r="K33" s="1"/>
      <c r="L33" s="1"/>
    </row>
    <row r="34" spans="1:20" ht="49.5" customHeight="1" x14ac:dyDescent="0.25">
      <c r="A34" s="7" t="s">
        <v>49</v>
      </c>
      <c r="B34" s="8" t="s">
        <v>7</v>
      </c>
      <c r="C34" s="8" t="s">
        <v>119</v>
      </c>
      <c r="D34" s="8" t="s">
        <v>12</v>
      </c>
      <c r="E34" s="8" t="s">
        <v>118</v>
      </c>
      <c r="F34" s="9" t="s">
        <v>6</v>
      </c>
      <c r="G34" s="8">
        <v>142</v>
      </c>
      <c r="H34" s="2"/>
      <c r="I34" s="2"/>
      <c r="J34" s="2"/>
      <c r="K34" s="1"/>
      <c r="L34" s="1"/>
    </row>
    <row r="35" spans="1:20" x14ac:dyDescent="0.25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  <c r="T35" s="1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  <c r="T36" s="1"/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1"/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  <c r="T38" s="1"/>
    </row>
    <row r="39" spans="1:2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T40" s="1"/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</row>
    <row r="43" spans="1:2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"/>
      <c r="T46" s="1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"/>
      <c r="T47" s="1"/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"/>
      <c r="T64" s="1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"/>
      <c r="T88" s="1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"/>
      <c r="T89" s="1"/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/>
      <c r="T90" s="1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"/>
      <c r="T91" s="1"/>
    </row>
    <row r="92" spans="1:2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/>
      <c r="T92" s="1"/>
    </row>
    <row r="93" spans="1:2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/>
      <c r="T93" s="1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/>
      <c r="T94" s="1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/>
      <c r="T95" s="1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/>
      <c r="T96" s="1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1"/>
      <c r="T97" s="1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1"/>
      <c r="T98" s="1"/>
    </row>
    <row r="99" spans="1:2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1"/>
      <c r="T99" s="1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"/>
      <c r="T100" s="1"/>
    </row>
    <row r="101" spans="1:2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1"/>
      <c r="T101" s="1"/>
    </row>
    <row r="102" spans="1:2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"/>
      <c r="T102" s="1"/>
    </row>
    <row r="103" spans="1:2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"/>
      <c r="T103" s="1"/>
    </row>
    <row r="104" spans="1:2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"/>
      <c r="T104" s="1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"/>
      <c r="T105" s="1"/>
    </row>
    <row r="106" spans="1:2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"/>
      <c r="T106" s="1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1"/>
      <c r="T107" s="1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"/>
      <c r="T108" s="1"/>
    </row>
    <row r="109" spans="1:2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"/>
      <c r="T109" s="1"/>
    </row>
    <row r="110" spans="1:2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"/>
      <c r="T110" s="1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1"/>
      <c r="T111" s="1"/>
    </row>
    <row r="112" spans="1:2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1"/>
      <c r="T112" s="1"/>
    </row>
    <row r="113" spans="1:2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/>
      <c r="T113" s="1"/>
    </row>
    <row r="114" spans="1:2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/>
      <c r="T114" s="1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/>
      <c r="T115" s="1"/>
    </row>
    <row r="116" spans="1:2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/>
      <c r="T116" s="1"/>
    </row>
    <row r="117" spans="1:2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1"/>
      <c r="T117" s="1"/>
    </row>
    <row r="118" spans="1:2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"/>
      <c r="T118" s="1"/>
    </row>
    <row r="119" spans="1:2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"/>
      <c r="T119" s="1"/>
    </row>
    <row r="120" spans="1:2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1"/>
      <c r="T120" s="1"/>
    </row>
    <row r="121" spans="1:2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"/>
      <c r="T121" s="1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1"/>
      <c r="T122" s="1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1"/>
      <c r="T123" s="1"/>
    </row>
    <row r="124" spans="1:2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1"/>
      <c r="T124" s="1"/>
    </row>
    <row r="125" spans="1:2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1"/>
      <c r="T125" s="1"/>
    </row>
    <row r="126" spans="1:2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1"/>
      <c r="T126" s="1"/>
    </row>
    <row r="127" spans="1:2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1"/>
      <c r="T127" s="1"/>
    </row>
    <row r="128" spans="1:2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"/>
      <c r="T128" s="1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"/>
      <c r="T129" s="1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1"/>
      <c r="T130" s="1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1"/>
      <c r="T131" s="1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1"/>
      <c r="T132" s="1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1"/>
      <c r="T133" s="1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"/>
      <c r="T134" s="1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"/>
      <c r="T135" s="1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"/>
      <c r="T136" s="1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"/>
      <c r="T137" s="1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"/>
      <c r="T138" s="1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"/>
      <c r="T139" s="1"/>
    </row>
    <row r="140" spans="1:2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"/>
      <c r="T140" s="1"/>
    </row>
    <row r="141" spans="1:2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"/>
      <c r="T141" s="1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1"/>
      <c r="T142" s="1"/>
    </row>
    <row r="143" spans="1:2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1"/>
      <c r="T143" s="1"/>
    </row>
    <row r="144" spans="1:2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"/>
      <c r="T144" s="1"/>
    </row>
    <row r="145" spans="1:2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"/>
      <c r="T145" s="1"/>
    </row>
    <row r="146" spans="1:2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1"/>
      <c r="T146" s="1"/>
    </row>
    <row r="147" spans="1:2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"/>
      <c r="T147" s="1"/>
    </row>
    <row r="148" spans="1:2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"/>
      <c r="T148" s="1"/>
    </row>
    <row r="149" spans="1:20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"/>
      <c r="T149" s="1"/>
    </row>
    <row r="150" spans="1:20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"/>
      <c r="T150" s="1"/>
    </row>
    <row r="151" spans="1:20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"/>
      <c r="T151" s="1"/>
    </row>
    <row r="152" spans="1:20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"/>
      <c r="T152" s="1"/>
    </row>
    <row r="153" spans="1:20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"/>
      <c r="T153" s="1"/>
    </row>
    <row r="154" spans="1:20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"/>
      <c r="T154" s="1"/>
    </row>
    <row r="155" spans="1:20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"/>
      <c r="T155" s="1"/>
    </row>
    <row r="156" spans="1:20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/>
      <c r="T156" s="1"/>
    </row>
    <row r="157" spans="1:20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"/>
      <c r="T157" s="1"/>
    </row>
    <row r="158" spans="1:20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"/>
      <c r="T158" s="1"/>
    </row>
    <row r="159" spans="1:20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"/>
      <c r="T159" s="1"/>
    </row>
    <row r="160" spans="1:20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"/>
      <c r="T160" s="1"/>
    </row>
    <row r="161" spans="1:2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"/>
      <c r="T161" s="1"/>
    </row>
    <row r="162" spans="1:2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"/>
      <c r="T162" s="1"/>
    </row>
    <row r="163" spans="1:2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"/>
      <c r="T163" s="1"/>
    </row>
    <row r="164" spans="1:2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"/>
      <c r="T164" s="1"/>
    </row>
    <row r="165" spans="1:2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3860-495B-46D3-9E00-E76318C1A990}">
  <dimension ref="A1:X65"/>
  <sheetViews>
    <sheetView tabSelected="1" topLeftCell="L24" zoomScaleNormal="100" workbookViewId="0">
      <selection activeCell="Q34" sqref="Q34"/>
    </sheetView>
  </sheetViews>
  <sheetFormatPr baseColWidth="10" defaultRowHeight="15" x14ac:dyDescent="0.25"/>
  <cols>
    <col min="1" max="1" width="17.140625" customWidth="1"/>
    <col min="2" max="2" width="21" customWidth="1"/>
    <col min="3" max="3" width="20.7109375" customWidth="1"/>
    <col min="4" max="4" width="23" customWidth="1"/>
    <col min="5" max="5" width="50.28515625" customWidth="1"/>
    <col min="6" max="6" width="23.85546875" customWidth="1"/>
    <col min="7" max="7" width="32.28515625" customWidth="1"/>
    <col min="8" max="8" width="22.7109375" style="34" customWidth="1"/>
    <col min="9" max="9" width="43.140625" customWidth="1"/>
    <col min="10" max="10" width="17.28515625" customWidth="1"/>
    <col min="11" max="11" width="29.7109375" customWidth="1"/>
    <col min="12" max="12" width="30.85546875" customWidth="1"/>
    <col min="13" max="13" width="28.7109375" customWidth="1"/>
    <col min="14" max="14" width="29.85546875" customWidth="1"/>
    <col min="15" max="15" width="7.85546875" customWidth="1"/>
    <col min="16" max="16" width="20" customWidth="1"/>
    <col min="17" max="17" width="24.5703125" customWidth="1"/>
    <col min="18" max="18" width="20.140625" customWidth="1"/>
    <col min="19" max="19" width="22" customWidth="1"/>
    <col min="20" max="20" width="21.42578125" customWidth="1"/>
    <col min="21" max="21" width="19.7109375" customWidth="1"/>
    <col min="22" max="22" width="20.28515625" customWidth="1"/>
    <col min="23" max="23" width="19" customWidth="1"/>
  </cols>
  <sheetData>
    <row r="1" spans="1:24" x14ac:dyDescent="0.25">
      <c r="A1" s="18" t="s">
        <v>120</v>
      </c>
      <c r="B1" s="18" t="s">
        <v>121</v>
      </c>
      <c r="C1" s="18" t="s">
        <v>122</v>
      </c>
      <c r="D1" s="18" t="s">
        <v>123</v>
      </c>
      <c r="E1" s="18" t="s">
        <v>124</v>
      </c>
      <c r="F1" s="19" t="s">
        <v>125</v>
      </c>
      <c r="G1" s="18" t="s">
        <v>126</v>
      </c>
      <c r="H1" s="33" t="s">
        <v>127</v>
      </c>
      <c r="I1" s="20" t="s">
        <v>128</v>
      </c>
      <c r="J1" s="18" t="s">
        <v>129</v>
      </c>
      <c r="K1" s="21" t="s">
        <v>130</v>
      </c>
      <c r="L1" s="22" t="s">
        <v>131</v>
      </c>
      <c r="M1" s="21" t="s">
        <v>132</v>
      </c>
      <c r="N1" s="22" t="s">
        <v>133</v>
      </c>
      <c r="P1" s="18" t="s">
        <v>126</v>
      </c>
      <c r="Q1" s="18" t="s">
        <v>134</v>
      </c>
      <c r="R1" s="18" t="s">
        <v>135</v>
      </c>
      <c r="S1" s="18" t="s">
        <v>136</v>
      </c>
      <c r="T1" s="18" t="s">
        <v>137</v>
      </c>
      <c r="U1" s="18" t="s">
        <v>138</v>
      </c>
      <c r="V1" s="18" t="s">
        <v>139</v>
      </c>
      <c r="W1" s="18" t="s">
        <v>140</v>
      </c>
      <c r="X1" s="23" t="s">
        <v>141</v>
      </c>
    </row>
    <row r="2" spans="1:24" x14ac:dyDescent="0.25">
      <c r="A2" t="s">
        <v>142</v>
      </c>
      <c r="B2" t="s">
        <v>143</v>
      </c>
      <c r="C2" t="s">
        <v>72</v>
      </c>
      <c r="D2" t="s">
        <v>144</v>
      </c>
      <c r="E2" t="s">
        <v>145</v>
      </c>
      <c r="F2" s="24">
        <v>8</v>
      </c>
      <c r="G2" t="s">
        <v>146</v>
      </c>
      <c r="H2" s="34">
        <v>4</v>
      </c>
      <c r="I2" t="s">
        <v>229</v>
      </c>
      <c r="J2">
        <f>H2*F2</f>
        <v>32</v>
      </c>
      <c r="K2">
        <f>J2/8</f>
        <v>4</v>
      </c>
      <c r="L2" s="25">
        <f>VLOOKUP(G2,$P$2:$W$4,2,FALSE)*J2</f>
        <v>294400</v>
      </c>
      <c r="M2" s="26">
        <f>J2/24</f>
        <v>1.3333333333333333</v>
      </c>
      <c r="N2" s="25">
        <f>(VLOOKUP(G2,$P$2:$W$4,2,FALSE)*(J2/3))+(VLOOKUP(G2,$P$2:$W$4,3,FALSE)*(J2/3))+(VLOOKUP(G2,$P$2:$W$4,5,FALSE)*(J2/3))</f>
        <v>223932.89760348585</v>
      </c>
      <c r="P2" t="s">
        <v>146</v>
      </c>
      <c r="Q2" s="25">
        <v>9200</v>
      </c>
      <c r="R2" s="25">
        <v>6532.9444444444453</v>
      </c>
      <c r="S2" s="25">
        <v>14556</v>
      </c>
      <c r="T2" s="27">
        <f>(T3/51)*27</f>
        <v>5260.7647058823532</v>
      </c>
      <c r="U2" s="27">
        <f>(U3/51)*27</f>
        <v>8443.5882352941189</v>
      </c>
      <c r="V2" s="27">
        <f>(V3/51)*27</f>
        <v>29647.058823529413</v>
      </c>
      <c r="W2" s="25">
        <f>(W4/21)*27</f>
        <v>17236.383428571429</v>
      </c>
      <c r="X2" s="28">
        <f>Q2/(SUM(Q$2:Q$4))</f>
        <v>0.27467606138412848</v>
      </c>
    </row>
    <row r="3" spans="1:24" x14ac:dyDescent="0.25">
      <c r="D3" t="s">
        <v>147</v>
      </c>
      <c r="E3" t="s">
        <v>148</v>
      </c>
      <c r="F3" s="24">
        <v>4</v>
      </c>
      <c r="G3" t="s">
        <v>149</v>
      </c>
      <c r="H3" s="34">
        <v>4</v>
      </c>
      <c r="I3" t="s">
        <v>230</v>
      </c>
      <c r="J3">
        <f>H3*F3</f>
        <v>16</v>
      </c>
      <c r="K3">
        <f t="shared" ref="K3:K65" si="0">J3/8</f>
        <v>2</v>
      </c>
      <c r="L3" s="25">
        <f>VLOOKUP(G3,$P$2:$W$4,2,FALSE)*J3</f>
        <v>275472</v>
      </c>
      <c r="M3" s="26">
        <f t="shared" ref="M3:M13" si="1">J3/24</f>
        <v>0.66666666666666663</v>
      </c>
      <c r="N3" s="25">
        <f t="shared" ref="N3:N65" si="2">(VLOOKUP(G3,$P$2:$W$4,2,FALSE)*(J3/3))+(VLOOKUP(G3,$P$2:$W$4,3,FALSE)*(J3/3))+(VLOOKUP(G3,$P$2:$W$4,5,FALSE)*(J3/3))</f>
        <v>203301.33333333331</v>
      </c>
      <c r="P3" t="s">
        <v>149</v>
      </c>
      <c r="Q3" s="25">
        <v>17217</v>
      </c>
      <c r="R3" s="25">
        <v>10965</v>
      </c>
      <c r="S3" s="25">
        <v>21688</v>
      </c>
      <c r="T3" s="25">
        <v>9937</v>
      </c>
      <c r="U3" s="25">
        <v>15949</v>
      </c>
      <c r="V3" s="25">
        <v>56000</v>
      </c>
      <c r="W3" s="25">
        <f>(W4/21)*51</f>
        <v>32557.613142857146</v>
      </c>
      <c r="X3" s="28">
        <f t="shared" ref="X3:X4" si="3">Q3/(SUM(Q$2:Q$4))</f>
        <v>0.51403236400549357</v>
      </c>
    </row>
    <row r="4" spans="1:24" ht="15.75" customHeight="1" x14ac:dyDescent="0.25">
      <c r="D4" t="s">
        <v>147</v>
      </c>
      <c r="E4" t="s">
        <v>150</v>
      </c>
      <c r="F4" s="24">
        <v>4</v>
      </c>
      <c r="G4" t="s">
        <v>149</v>
      </c>
      <c r="H4" s="34">
        <v>12</v>
      </c>
      <c r="I4" s="30" t="s">
        <v>231</v>
      </c>
      <c r="J4">
        <f t="shared" ref="J4:J32" si="4">H4*F4</f>
        <v>48</v>
      </c>
      <c r="K4">
        <f t="shared" si="0"/>
        <v>6</v>
      </c>
      <c r="L4" s="25">
        <f t="shared" ref="L4:L65" si="5">VLOOKUP(G4,$P$2:$W$4,2,FALSE)*J4</f>
        <v>826416</v>
      </c>
      <c r="M4" s="26">
        <f t="shared" si="1"/>
        <v>2</v>
      </c>
      <c r="N4" s="25">
        <f t="shared" si="2"/>
        <v>609904</v>
      </c>
      <c r="P4" t="s">
        <v>151</v>
      </c>
      <c r="Q4" s="25">
        <v>7077</v>
      </c>
      <c r="R4" s="25">
        <v>5834</v>
      </c>
      <c r="S4" s="25">
        <f>(S3/51)*21</f>
        <v>8930.3529411764703</v>
      </c>
      <c r="T4" s="25">
        <f>(T3/51)*21</f>
        <v>4091.705882352941</v>
      </c>
      <c r="U4" s="25">
        <f>(U3/51)*21</f>
        <v>6567.2352941176478</v>
      </c>
      <c r="V4" s="25">
        <f>(V3/51)*21</f>
        <v>23058.823529411762</v>
      </c>
      <c r="W4" s="25">
        <v>13406.076000000001</v>
      </c>
      <c r="X4" s="28">
        <f t="shared" si="3"/>
        <v>0.21129157461037798</v>
      </c>
    </row>
    <row r="5" spans="1:24" x14ac:dyDescent="0.25">
      <c r="D5" t="s">
        <v>147</v>
      </c>
      <c r="E5" t="s">
        <v>152</v>
      </c>
      <c r="F5" s="24">
        <v>8</v>
      </c>
      <c r="G5" t="s">
        <v>149</v>
      </c>
      <c r="H5" s="34">
        <v>5</v>
      </c>
      <c r="I5" t="s">
        <v>233</v>
      </c>
      <c r="J5">
        <f t="shared" si="4"/>
        <v>40</v>
      </c>
      <c r="K5">
        <f t="shared" si="0"/>
        <v>5</v>
      </c>
      <c r="L5" s="25">
        <f t="shared" si="5"/>
        <v>688680</v>
      </c>
      <c r="M5" s="26">
        <f t="shared" si="1"/>
        <v>1.6666666666666667</v>
      </c>
      <c r="N5" s="25">
        <f t="shared" si="2"/>
        <v>508253.33333333337</v>
      </c>
      <c r="P5" t="s">
        <v>153</v>
      </c>
      <c r="Q5" s="27">
        <f>SUM(Q2:Q4)</f>
        <v>33494</v>
      </c>
      <c r="R5" s="27">
        <f t="shared" ref="R5:W5" si="6">SUM(R2:R4)</f>
        <v>23331.944444444445</v>
      </c>
      <c r="S5" s="27">
        <f t="shared" si="6"/>
        <v>45174.352941176468</v>
      </c>
      <c r="T5" s="27">
        <f t="shared" si="6"/>
        <v>19289.470588235294</v>
      </c>
      <c r="U5" s="27">
        <f t="shared" si="6"/>
        <v>30959.823529411766</v>
      </c>
      <c r="V5" s="27">
        <f t="shared" si="6"/>
        <v>108705.88235294117</v>
      </c>
      <c r="W5" s="27">
        <f t="shared" si="6"/>
        <v>63200.07257142858</v>
      </c>
    </row>
    <row r="6" spans="1:24" x14ac:dyDescent="0.25">
      <c r="D6" t="s">
        <v>147</v>
      </c>
      <c r="E6" t="s">
        <v>154</v>
      </c>
      <c r="F6" s="24">
        <v>4</v>
      </c>
      <c r="G6" t="s">
        <v>149</v>
      </c>
      <c r="H6" s="34">
        <v>2</v>
      </c>
      <c r="I6" s="30">
        <v>117.11799999999999</v>
      </c>
      <c r="J6">
        <f t="shared" si="4"/>
        <v>8</v>
      </c>
      <c r="K6">
        <f t="shared" si="0"/>
        <v>1</v>
      </c>
      <c r="L6" s="25">
        <f t="shared" si="5"/>
        <v>137736</v>
      </c>
      <c r="M6" s="26">
        <f t="shared" si="1"/>
        <v>0.33333333333333331</v>
      </c>
      <c r="N6" s="25">
        <f t="shared" si="2"/>
        <v>101650.66666666666</v>
      </c>
      <c r="P6" t="s">
        <v>155</v>
      </c>
      <c r="Q6" s="27">
        <f>Q5*1.68</f>
        <v>56269.919999999998</v>
      </c>
      <c r="R6" s="27">
        <f t="shared" ref="R6:W6" si="7">R5*1.68</f>
        <v>39197.666666666664</v>
      </c>
      <c r="S6" s="27">
        <f t="shared" si="7"/>
        <v>75892.912941176459</v>
      </c>
      <c r="T6" s="27">
        <f t="shared" si="7"/>
        <v>32406.310588235294</v>
      </c>
      <c r="U6" s="27">
        <f t="shared" si="7"/>
        <v>52012.503529411762</v>
      </c>
      <c r="V6" s="27">
        <f t="shared" si="7"/>
        <v>182625.88235294117</v>
      </c>
      <c r="W6" s="27">
        <f t="shared" si="7"/>
        <v>106176.12192000001</v>
      </c>
    </row>
    <row r="7" spans="1:24" x14ac:dyDescent="0.25">
      <c r="D7" t="s">
        <v>147</v>
      </c>
      <c r="E7" t="s">
        <v>156</v>
      </c>
      <c r="F7" s="24">
        <v>4</v>
      </c>
      <c r="G7" t="s">
        <v>151</v>
      </c>
      <c r="H7" s="34">
        <v>6</v>
      </c>
      <c r="I7" t="s">
        <v>238</v>
      </c>
      <c r="J7">
        <f t="shared" si="4"/>
        <v>24</v>
      </c>
      <c r="K7">
        <f t="shared" si="0"/>
        <v>3</v>
      </c>
      <c r="L7" s="25">
        <f t="shared" si="5"/>
        <v>169848</v>
      </c>
      <c r="M7" s="26">
        <f t="shared" si="1"/>
        <v>1</v>
      </c>
      <c r="N7" s="25">
        <f t="shared" si="2"/>
        <v>136021.64705882352</v>
      </c>
      <c r="Q7" t="s">
        <v>157</v>
      </c>
      <c r="R7" t="s">
        <v>158</v>
      </c>
      <c r="S7" t="s">
        <v>158</v>
      </c>
      <c r="T7" t="s">
        <v>159</v>
      </c>
      <c r="U7" t="s">
        <v>158</v>
      </c>
      <c r="V7" t="s">
        <v>157</v>
      </c>
      <c r="W7" t="s">
        <v>158</v>
      </c>
    </row>
    <row r="8" spans="1:24" x14ac:dyDescent="0.25">
      <c r="D8" t="s">
        <v>147</v>
      </c>
      <c r="E8" t="s">
        <v>160</v>
      </c>
      <c r="F8" s="24">
        <v>4</v>
      </c>
      <c r="G8" t="s">
        <v>151</v>
      </c>
      <c r="H8" s="34">
        <v>2</v>
      </c>
      <c r="I8" s="30" t="s">
        <v>239</v>
      </c>
      <c r="J8">
        <f t="shared" si="4"/>
        <v>8</v>
      </c>
      <c r="K8">
        <f t="shared" si="0"/>
        <v>1</v>
      </c>
      <c r="L8" s="25">
        <f t="shared" si="5"/>
        <v>56616</v>
      </c>
      <c r="M8" s="26">
        <f t="shared" si="1"/>
        <v>0.33333333333333331</v>
      </c>
      <c r="N8" s="25">
        <f t="shared" si="2"/>
        <v>45340.549019607839</v>
      </c>
      <c r="P8" t="s">
        <v>161</v>
      </c>
      <c r="Q8" t="s">
        <v>162</v>
      </c>
      <c r="R8" t="s">
        <v>162</v>
      </c>
      <c r="S8" t="s">
        <v>162</v>
      </c>
      <c r="T8" t="s">
        <v>162</v>
      </c>
      <c r="U8" t="s">
        <v>162</v>
      </c>
      <c r="V8" t="s">
        <v>163</v>
      </c>
      <c r="W8" t="s">
        <v>164</v>
      </c>
    </row>
    <row r="9" spans="1:24" x14ac:dyDescent="0.25">
      <c r="D9" t="s">
        <v>147</v>
      </c>
      <c r="E9" t="s">
        <v>165</v>
      </c>
      <c r="F9" s="24">
        <v>2</v>
      </c>
      <c r="G9" t="s">
        <v>151</v>
      </c>
      <c r="H9" s="34">
        <v>1</v>
      </c>
      <c r="I9" t="s">
        <v>232</v>
      </c>
      <c r="J9">
        <f t="shared" si="4"/>
        <v>2</v>
      </c>
      <c r="K9">
        <f t="shared" si="0"/>
        <v>0.25</v>
      </c>
      <c r="L9" s="25">
        <f t="shared" si="5"/>
        <v>14154</v>
      </c>
      <c r="M9" s="26">
        <f t="shared" si="1"/>
        <v>8.3333333333333329E-2</v>
      </c>
      <c r="N9" s="25">
        <f t="shared" si="2"/>
        <v>11335.13725490196</v>
      </c>
      <c r="P9" t="s">
        <v>166</v>
      </c>
      <c r="U9" s="27"/>
      <c r="V9" s="25"/>
    </row>
    <row r="10" spans="1:24" x14ac:dyDescent="0.25">
      <c r="F10" s="24"/>
      <c r="L10" s="25"/>
      <c r="M10" s="26"/>
      <c r="N10" s="25"/>
      <c r="U10" s="27"/>
      <c r="V10" s="25"/>
    </row>
    <row r="11" spans="1:24" x14ac:dyDescent="0.25">
      <c r="F11" s="24"/>
      <c r="L11" s="25"/>
      <c r="M11" s="26"/>
      <c r="N11" s="25"/>
      <c r="U11" s="27"/>
      <c r="V11" s="25"/>
    </row>
    <row r="12" spans="1:24" x14ac:dyDescent="0.25">
      <c r="F12" s="24"/>
      <c r="L12" s="25"/>
      <c r="M12" s="26"/>
      <c r="N12" s="25"/>
      <c r="U12" s="27"/>
      <c r="V12" s="25"/>
    </row>
    <row r="13" spans="1:24" x14ac:dyDescent="0.25">
      <c r="B13" t="s">
        <v>167</v>
      </c>
      <c r="C13" t="s">
        <v>74</v>
      </c>
      <c r="D13" t="s">
        <v>168</v>
      </c>
      <c r="E13" t="s">
        <v>169</v>
      </c>
      <c r="F13" s="24">
        <v>4</v>
      </c>
      <c r="G13" t="s">
        <v>149</v>
      </c>
      <c r="H13" s="34">
        <v>1</v>
      </c>
      <c r="I13" s="30">
        <v>132</v>
      </c>
      <c r="J13">
        <f t="shared" si="4"/>
        <v>4</v>
      </c>
      <c r="K13">
        <f t="shared" si="0"/>
        <v>0.5</v>
      </c>
      <c r="L13" s="25">
        <f t="shared" si="5"/>
        <v>68868</v>
      </c>
      <c r="M13" s="26">
        <f t="shared" si="1"/>
        <v>0.16666666666666666</v>
      </c>
      <c r="N13" s="25">
        <f t="shared" si="2"/>
        <v>50825.333333333328</v>
      </c>
      <c r="P13" t="s">
        <v>170</v>
      </c>
      <c r="V13" s="25"/>
    </row>
    <row r="14" spans="1:24" x14ac:dyDescent="0.25">
      <c r="D14" t="s">
        <v>168</v>
      </c>
      <c r="E14" t="s">
        <v>171</v>
      </c>
      <c r="F14" s="24">
        <v>2</v>
      </c>
      <c r="G14" t="s">
        <v>151</v>
      </c>
      <c r="H14" s="34">
        <v>1</v>
      </c>
      <c r="I14" s="30">
        <v>132</v>
      </c>
      <c r="J14">
        <f t="shared" si="4"/>
        <v>2</v>
      </c>
      <c r="K14">
        <f t="shared" si="0"/>
        <v>0.25</v>
      </c>
      <c r="L14" s="25">
        <f t="shared" si="5"/>
        <v>14154</v>
      </c>
      <c r="M14" s="28">
        <f>N14/L13</f>
        <v>0.16459222360024917</v>
      </c>
      <c r="N14" s="25">
        <f t="shared" si="2"/>
        <v>11335.13725490196</v>
      </c>
      <c r="P14" t="s">
        <v>172</v>
      </c>
      <c r="Q14" t="s">
        <v>173</v>
      </c>
      <c r="V14" s="25"/>
    </row>
    <row r="15" spans="1:24" x14ac:dyDescent="0.25">
      <c r="D15" t="s">
        <v>168</v>
      </c>
      <c r="E15" t="s">
        <v>174</v>
      </c>
      <c r="F15" s="24">
        <v>2</v>
      </c>
      <c r="G15" t="s">
        <v>151</v>
      </c>
      <c r="H15" s="34">
        <v>1</v>
      </c>
      <c r="I15" s="30">
        <v>132</v>
      </c>
      <c r="J15">
        <f t="shared" si="4"/>
        <v>2</v>
      </c>
      <c r="K15">
        <f t="shared" si="0"/>
        <v>0.25</v>
      </c>
      <c r="L15" s="25">
        <f t="shared" si="5"/>
        <v>14154</v>
      </c>
      <c r="M15" s="28">
        <f>M14*1.68</f>
        <v>0.27651493564841861</v>
      </c>
      <c r="N15" s="25">
        <f t="shared" si="2"/>
        <v>11335.13725490196</v>
      </c>
      <c r="P15" t="s">
        <v>175</v>
      </c>
      <c r="V15" s="25"/>
    </row>
    <row r="16" spans="1:24" x14ac:dyDescent="0.25">
      <c r="D16" t="s">
        <v>176</v>
      </c>
      <c r="E16" t="s">
        <v>177</v>
      </c>
      <c r="F16" s="24">
        <v>2</v>
      </c>
      <c r="G16" t="s">
        <v>149</v>
      </c>
      <c r="H16" s="34">
        <v>1</v>
      </c>
      <c r="I16" s="30">
        <v>132</v>
      </c>
      <c r="J16">
        <f t="shared" si="4"/>
        <v>2</v>
      </c>
      <c r="K16">
        <f t="shared" si="0"/>
        <v>0.25</v>
      </c>
      <c r="L16" s="25">
        <f t="shared" si="5"/>
        <v>34434</v>
      </c>
      <c r="M16" s="29">
        <f>J16/24</f>
        <v>8.3333333333333329E-2</v>
      </c>
      <c r="N16" s="25">
        <f t="shared" si="2"/>
        <v>25412.666666666664</v>
      </c>
      <c r="P16" t="s">
        <v>178</v>
      </c>
    </row>
    <row r="17" spans="2:14" x14ac:dyDescent="0.25">
      <c r="D17" t="s">
        <v>176</v>
      </c>
      <c r="E17" t="s">
        <v>179</v>
      </c>
      <c r="F17" s="24">
        <v>2</v>
      </c>
      <c r="G17" t="s">
        <v>149</v>
      </c>
      <c r="H17" s="34">
        <v>1</v>
      </c>
      <c r="I17" s="30">
        <v>132</v>
      </c>
      <c r="J17">
        <f t="shared" si="4"/>
        <v>2</v>
      </c>
      <c r="K17">
        <f t="shared" si="0"/>
        <v>0.25</v>
      </c>
      <c r="L17" s="25">
        <f t="shared" si="5"/>
        <v>34434</v>
      </c>
      <c r="M17" s="29">
        <f t="shared" ref="M17:M65" si="8">J17/24</f>
        <v>8.3333333333333329E-2</v>
      </c>
      <c r="N17" s="25">
        <f t="shared" si="2"/>
        <v>25412.666666666664</v>
      </c>
    </row>
    <row r="18" spans="2:14" x14ac:dyDescent="0.25">
      <c r="D18" t="s">
        <v>180</v>
      </c>
      <c r="E18" t="s">
        <v>181</v>
      </c>
      <c r="F18" s="24">
        <v>2</v>
      </c>
      <c r="G18" t="s">
        <v>149</v>
      </c>
      <c r="H18" s="34">
        <v>2</v>
      </c>
      <c r="I18" s="30">
        <v>130.13200000000001</v>
      </c>
      <c r="J18">
        <f t="shared" si="4"/>
        <v>4</v>
      </c>
      <c r="K18">
        <f t="shared" si="0"/>
        <v>0.5</v>
      </c>
      <c r="L18" s="25">
        <f t="shared" si="5"/>
        <v>68868</v>
      </c>
      <c r="M18" s="29">
        <f t="shared" si="8"/>
        <v>0.16666666666666666</v>
      </c>
      <c r="N18" s="25">
        <f t="shared" si="2"/>
        <v>50825.333333333328</v>
      </c>
    </row>
    <row r="19" spans="2:14" x14ac:dyDescent="0.25">
      <c r="D19" t="s">
        <v>182</v>
      </c>
      <c r="E19" t="s">
        <v>183</v>
      </c>
      <c r="F19" s="24">
        <v>3</v>
      </c>
      <c r="G19" t="s">
        <v>149</v>
      </c>
      <c r="H19" s="34">
        <v>2</v>
      </c>
      <c r="I19" s="30">
        <v>111.11499999999999</v>
      </c>
      <c r="J19">
        <f t="shared" si="4"/>
        <v>6</v>
      </c>
      <c r="K19">
        <f t="shared" si="0"/>
        <v>0.75</v>
      </c>
      <c r="L19" s="25">
        <f t="shared" si="5"/>
        <v>103302</v>
      </c>
      <c r="M19" s="29">
        <f t="shared" si="8"/>
        <v>0.25</v>
      </c>
      <c r="N19" s="25">
        <f t="shared" si="2"/>
        <v>76238</v>
      </c>
    </row>
    <row r="20" spans="2:14" x14ac:dyDescent="0.25">
      <c r="D20" t="s">
        <v>182</v>
      </c>
      <c r="E20" t="s">
        <v>184</v>
      </c>
      <c r="F20" s="24">
        <v>6</v>
      </c>
      <c r="G20" t="s">
        <v>149</v>
      </c>
      <c r="H20" s="34">
        <v>2</v>
      </c>
      <c r="I20" s="30">
        <v>125.127</v>
      </c>
      <c r="J20">
        <f t="shared" si="4"/>
        <v>12</v>
      </c>
      <c r="K20">
        <f t="shared" si="0"/>
        <v>1.5</v>
      </c>
      <c r="L20" s="25">
        <f t="shared" si="5"/>
        <v>206604</v>
      </c>
      <c r="M20" s="29">
        <f t="shared" si="8"/>
        <v>0.5</v>
      </c>
      <c r="N20" s="25">
        <f t="shared" si="2"/>
        <v>152476</v>
      </c>
    </row>
    <row r="21" spans="2:14" x14ac:dyDescent="0.25">
      <c r="D21" t="s">
        <v>182</v>
      </c>
      <c r="E21" t="s">
        <v>185</v>
      </c>
      <c r="F21" s="24">
        <v>4</v>
      </c>
      <c r="G21" t="s">
        <v>149</v>
      </c>
      <c r="H21" s="34">
        <v>4</v>
      </c>
      <c r="I21" t="s">
        <v>242</v>
      </c>
      <c r="J21">
        <f t="shared" si="4"/>
        <v>16</v>
      </c>
      <c r="K21">
        <f t="shared" si="0"/>
        <v>2</v>
      </c>
      <c r="L21" s="25">
        <f t="shared" si="5"/>
        <v>275472</v>
      </c>
      <c r="M21" s="29">
        <f t="shared" si="8"/>
        <v>0.66666666666666663</v>
      </c>
      <c r="N21" s="25">
        <f t="shared" si="2"/>
        <v>203301.33333333331</v>
      </c>
    </row>
    <row r="22" spans="2:14" x14ac:dyDescent="0.25">
      <c r="D22" t="s">
        <v>182</v>
      </c>
      <c r="E22" t="s">
        <v>186</v>
      </c>
      <c r="F22" s="24">
        <v>8</v>
      </c>
      <c r="G22" t="s">
        <v>149</v>
      </c>
      <c r="H22" s="34">
        <v>5</v>
      </c>
      <c r="I22" t="s">
        <v>243</v>
      </c>
      <c r="J22">
        <f t="shared" si="4"/>
        <v>40</v>
      </c>
      <c r="K22">
        <f t="shared" si="0"/>
        <v>5</v>
      </c>
      <c r="L22" s="25">
        <f t="shared" si="5"/>
        <v>688680</v>
      </c>
      <c r="M22" s="29">
        <f t="shared" si="8"/>
        <v>1.6666666666666667</v>
      </c>
      <c r="N22" s="25">
        <f t="shared" si="2"/>
        <v>508253.33333333337</v>
      </c>
    </row>
    <row r="23" spans="2:14" x14ac:dyDescent="0.25">
      <c r="D23" t="s">
        <v>182</v>
      </c>
      <c r="E23" t="s">
        <v>187</v>
      </c>
      <c r="F23" s="24">
        <v>8</v>
      </c>
      <c r="G23" t="s">
        <v>149</v>
      </c>
      <c r="H23" s="34">
        <v>7</v>
      </c>
      <c r="I23" s="30" t="s">
        <v>244</v>
      </c>
      <c r="J23">
        <f t="shared" si="4"/>
        <v>56</v>
      </c>
      <c r="K23">
        <f t="shared" si="0"/>
        <v>7</v>
      </c>
      <c r="L23" s="25">
        <f t="shared" si="5"/>
        <v>964152</v>
      </c>
      <c r="M23" s="29">
        <f t="shared" si="8"/>
        <v>2.3333333333333335</v>
      </c>
      <c r="N23" s="25">
        <f t="shared" si="2"/>
        <v>711554.66666666674</v>
      </c>
    </row>
    <row r="24" spans="2:14" x14ac:dyDescent="0.25">
      <c r="F24" s="24"/>
      <c r="L24" s="25"/>
      <c r="M24" s="29"/>
      <c r="N24" s="25"/>
    </row>
    <row r="25" spans="2:14" x14ac:dyDescent="0.25">
      <c r="F25" s="24"/>
      <c r="L25" s="25"/>
      <c r="M25" s="29"/>
      <c r="N25" s="25"/>
    </row>
    <row r="26" spans="2:14" x14ac:dyDescent="0.25">
      <c r="F26" s="24"/>
      <c r="L26" s="25"/>
      <c r="M26" s="29"/>
      <c r="N26" s="25"/>
    </row>
    <row r="27" spans="2:14" x14ac:dyDescent="0.25">
      <c r="B27" t="s">
        <v>188</v>
      </c>
      <c r="C27" t="s">
        <v>73</v>
      </c>
      <c r="D27" t="s">
        <v>189</v>
      </c>
      <c r="E27" t="s">
        <v>190</v>
      </c>
      <c r="F27" s="24">
        <v>10</v>
      </c>
      <c r="G27" t="s">
        <v>151</v>
      </c>
      <c r="H27" s="34">
        <v>33</v>
      </c>
      <c r="I27" t="s">
        <v>240</v>
      </c>
      <c r="J27">
        <f t="shared" si="4"/>
        <v>330</v>
      </c>
      <c r="K27">
        <f t="shared" si="0"/>
        <v>41.25</v>
      </c>
      <c r="L27" s="25">
        <f t="shared" si="5"/>
        <v>2335410</v>
      </c>
      <c r="M27" s="29">
        <f t="shared" si="8"/>
        <v>13.75</v>
      </c>
      <c r="N27" s="25">
        <f t="shared" si="2"/>
        <v>1870297.6470588236</v>
      </c>
    </row>
    <row r="28" spans="2:14" x14ac:dyDescent="0.25">
      <c r="D28" t="s">
        <v>189</v>
      </c>
      <c r="E28" t="s">
        <v>191</v>
      </c>
      <c r="F28" s="24">
        <v>10</v>
      </c>
      <c r="G28" t="s">
        <v>151</v>
      </c>
      <c r="H28" s="34">
        <v>33</v>
      </c>
      <c r="I28" t="s">
        <v>240</v>
      </c>
      <c r="J28">
        <f t="shared" si="4"/>
        <v>330</v>
      </c>
      <c r="K28">
        <f t="shared" si="0"/>
        <v>41.25</v>
      </c>
      <c r="L28" s="25">
        <f t="shared" si="5"/>
        <v>2335410</v>
      </c>
      <c r="M28" s="29">
        <f t="shared" si="8"/>
        <v>13.75</v>
      </c>
      <c r="N28" s="25">
        <f t="shared" si="2"/>
        <v>1870297.6470588236</v>
      </c>
    </row>
    <row r="29" spans="2:14" x14ac:dyDescent="0.25">
      <c r="D29" t="s">
        <v>189</v>
      </c>
      <c r="E29" t="s">
        <v>192</v>
      </c>
      <c r="F29" s="24">
        <v>4</v>
      </c>
      <c r="G29" t="s">
        <v>151</v>
      </c>
      <c r="H29" s="34">
        <v>33</v>
      </c>
      <c r="I29" t="s">
        <v>240</v>
      </c>
      <c r="J29">
        <f t="shared" si="4"/>
        <v>132</v>
      </c>
      <c r="K29">
        <f t="shared" si="0"/>
        <v>16.5</v>
      </c>
      <c r="L29" s="25">
        <f t="shared" si="5"/>
        <v>934164</v>
      </c>
      <c r="M29" s="29">
        <f t="shared" si="8"/>
        <v>5.5</v>
      </c>
      <c r="N29" s="25">
        <f t="shared" si="2"/>
        <v>748119.0588235294</v>
      </c>
    </row>
    <row r="30" spans="2:14" x14ac:dyDescent="0.25">
      <c r="D30" t="s">
        <v>189</v>
      </c>
      <c r="E30" t="s">
        <v>193</v>
      </c>
      <c r="F30" s="24">
        <v>6</v>
      </c>
      <c r="G30" t="s">
        <v>149</v>
      </c>
      <c r="H30" s="34">
        <v>33</v>
      </c>
      <c r="I30" t="s">
        <v>240</v>
      </c>
      <c r="J30">
        <f t="shared" si="4"/>
        <v>198</v>
      </c>
      <c r="K30">
        <f t="shared" si="0"/>
        <v>24.75</v>
      </c>
      <c r="L30" s="25">
        <f t="shared" si="5"/>
        <v>3408966</v>
      </c>
      <c r="M30" s="29">
        <f t="shared" si="8"/>
        <v>8.25</v>
      </c>
      <c r="N30" s="25">
        <f t="shared" si="2"/>
        <v>2515854</v>
      </c>
    </row>
    <row r="31" spans="2:14" x14ac:dyDescent="0.25">
      <c r="D31" t="s">
        <v>189</v>
      </c>
      <c r="E31" t="s">
        <v>194</v>
      </c>
      <c r="F31" s="24">
        <v>8</v>
      </c>
      <c r="G31" t="s">
        <v>149</v>
      </c>
      <c r="H31" s="34">
        <v>33</v>
      </c>
      <c r="I31" t="s">
        <v>240</v>
      </c>
      <c r="J31">
        <f t="shared" si="4"/>
        <v>264</v>
      </c>
      <c r="K31">
        <f t="shared" si="0"/>
        <v>33</v>
      </c>
      <c r="L31" s="25">
        <f t="shared" si="5"/>
        <v>4545288</v>
      </c>
      <c r="M31" s="29">
        <f t="shared" si="8"/>
        <v>11</v>
      </c>
      <c r="N31" s="25">
        <f t="shared" si="2"/>
        <v>3354472</v>
      </c>
    </row>
    <row r="32" spans="2:14" x14ac:dyDescent="0.25">
      <c r="D32" t="s">
        <v>195</v>
      </c>
      <c r="E32" t="s">
        <v>196</v>
      </c>
      <c r="F32" s="24">
        <v>8</v>
      </c>
      <c r="G32" t="s">
        <v>151</v>
      </c>
      <c r="H32" s="34">
        <v>33</v>
      </c>
      <c r="I32" t="s">
        <v>240</v>
      </c>
      <c r="J32">
        <f t="shared" si="4"/>
        <v>264</v>
      </c>
      <c r="L32" s="25">
        <f t="shared" si="5"/>
        <v>1868328</v>
      </c>
      <c r="M32" s="29"/>
      <c r="N32" s="25">
        <f t="shared" si="2"/>
        <v>1496238.1176470588</v>
      </c>
    </row>
    <row r="33" spans="2:19" x14ac:dyDescent="0.25">
      <c r="D33" t="s">
        <v>195</v>
      </c>
      <c r="E33" t="s">
        <v>197</v>
      </c>
      <c r="F33" s="24">
        <v>8</v>
      </c>
      <c r="G33" t="s">
        <v>151</v>
      </c>
      <c r="H33" s="34">
        <v>33</v>
      </c>
      <c r="I33" t="s">
        <v>240</v>
      </c>
      <c r="J33">
        <f>F33*H33</f>
        <v>264</v>
      </c>
      <c r="K33">
        <f t="shared" si="0"/>
        <v>33</v>
      </c>
      <c r="L33" s="25">
        <f t="shared" si="5"/>
        <v>1868328</v>
      </c>
      <c r="M33" s="29">
        <f t="shared" si="8"/>
        <v>11</v>
      </c>
      <c r="N33" s="25">
        <f t="shared" si="2"/>
        <v>1496238.1176470588</v>
      </c>
    </row>
    <row r="34" spans="2:19" x14ac:dyDescent="0.25">
      <c r="F34" s="24"/>
      <c r="L34" s="25"/>
      <c r="M34" s="29"/>
      <c r="N34" s="25"/>
    </row>
    <row r="35" spans="2:19" x14ac:dyDescent="0.25">
      <c r="F35" s="24"/>
      <c r="L35" s="25"/>
      <c r="M35" s="29"/>
      <c r="N35" s="25"/>
    </row>
    <row r="36" spans="2:19" x14ac:dyDescent="0.25">
      <c r="F36" s="24"/>
      <c r="L36" s="25"/>
      <c r="M36" s="29"/>
      <c r="N36" s="25"/>
    </row>
    <row r="37" spans="2:19" x14ac:dyDescent="0.25">
      <c r="B37" t="s">
        <v>198</v>
      </c>
      <c r="C37" t="s">
        <v>75</v>
      </c>
      <c r="D37" t="s">
        <v>199</v>
      </c>
      <c r="E37" t="s">
        <v>200</v>
      </c>
      <c r="F37" s="24">
        <v>8</v>
      </c>
      <c r="G37" t="s">
        <v>149</v>
      </c>
      <c r="H37" s="34">
        <v>33</v>
      </c>
      <c r="I37" t="s">
        <v>240</v>
      </c>
      <c r="J37">
        <f t="shared" ref="J37:J65" si="9">F37*H37</f>
        <v>264</v>
      </c>
      <c r="K37">
        <f t="shared" si="0"/>
        <v>33</v>
      </c>
      <c r="L37" s="25">
        <f t="shared" si="5"/>
        <v>4545288</v>
      </c>
      <c r="M37" s="29">
        <f t="shared" si="8"/>
        <v>11</v>
      </c>
      <c r="N37" s="25">
        <f t="shared" si="2"/>
        <v>3354472</v>
      </c>
    </row>
    <row r="38" spans="2:19" x14ac:dyDescent="0.25">
      <c r="D38" t="s">
        <v>199</v>
      </c>
      <c r="E38" t="s">
        <v>201</v>
      </c>
      <c r="F38" s="24">
        <v>5</v>
      </c>
      <c r="G38" t="s">
        <v>151</v>
      </c>
      <c r="H38" s="34">
        <v>33</v>
      </c>
      <c r="I38" t="s">
        <v>240</v>
      </c>
      <c r="J38">
        <f t="shared" si="9"/>
        <v>165</v>
      </c>
      <c r="K38">
        <f t="shared" si="0"/>
        <v>20.625</v>
      </c>
      <c r="L38" s="25">
        <f t="shared" si="5"/>
        <v>1167705</v>
      </c>
      <c r="M38" s="29">
        <f t="shared" si="8"/>
        <v>6.875</v>
      </c>
      <c r="N38" s="25">
        <f t="shared" si="2"/>
        <v>935148.82352941181</v>
      </c>
    </row>
    <row r="39" spans="2:19" x14ac:dyDescent="0.25">
      <c r="D39" t="s">
        <v>199</v>
      </c>
      <c r="E39" t="s">
        <v>202</v>
      </c>
      <c r="F39" s="24">
        <v>5</v>
      </c>
      <c r="G39" t="s">
        <v>151</v>
      </c>
      <c r="H39" s="34">
        <v>33</v>
      </c>
      <c r="I39" t="s">
        <v>240</v>
      </c>
      <c r="J39">
        <f t="shared" si="9"/>
        <v>165</v>
      </c>
      <c r="K39">
        <f t="shared" si="0"/>
        <v>20.625</v>
      </c>
      <c r="L39" s="25">
        <f t="shared" si="5"/>
        <v>1167705</v>
      </c>
      <c r="M39" s="29">
        <f t="shared" si="8"/>
        <v>6.875</v>
      </c>
      <c r="N39" s="25">
        <f t="shared" si="2"/>
        <v>935148.82352941181</v>
      </c>
      <c r="Q39" s="31"/>
      <c r="R39" s="31" t="s">
        <v>236</v>
      </c>
      <c r="S39" s="31" t="s">
        <v>237</v>
      </c>
    </row>
    <row r="40" spans="2:19" x14ac:dyDescent="0.25">
      <c r="D40" t="s">
        <v>199</v>
      </c>
      <c r="E40" t="s">
        <v>203</v>
      </c>
      <c r="F40" s="24">
        <v>5</v>
      </c>
      <c r="G40" t="s">
        <v>149</v>
      </c>
      <c r="H40" s="34">
        <v>4</v>
      </c>
      <c r="I40" t="s">
        <v>229</v>
      </c>
      <c r="J40">
        <f t="shared" si="9"/>
        <v>20</v>
      </c>
      <c r="K40">
        <f t="shared" si="0"/>
        <v>2.5</v>
      </c>
      <c r="L40" s="25">
        <f t="shared" si="5"/>
        <v>344340</v>
      </c>
      <c r="M40" s="29">
        <f t="shared" si="8"/>
        <v>0.83333333333333337</v>
      </c>
      <c r="N40" s="25">
        <f t="shared" si="2"/>
        <v>254126.66666666669</v>
      </c>
      <c r="Q40" s="31" t="s">
        <v>234</v>
      </c>
      <c r="R40" s="32">
        <f>SUM(L2:L65)</f>
        <v>111589135</v>
      </c>
      <c r="S40" s="32">
        <f>SUM(N2:N65)</f>
        <v>83199297.662309363</v>
      </c>
    </row>
    <row r="41" spans="2:19" x14ac:dyDescent="0.25">
      <c r="D41" t="s">
        <v>199</v>
      </c>
      <c r="E41" t="s">
        <v>204</v>
      </c>
      <c r="F41" s="24">
        <v>6</v>
      </c>
      <c r="G41" t="s">
        <v>151</v>
      </c>
      <c r="H41" s="34">
        <v>33</v>
      </c>
      <c r="I41" t="s">
        <v>240</v>
      </c>
      <c r="J41">
        <f t="shared" si="9"/>
        <v>198</v>
      </c>
      <c r="K41">
        <f t="shared" si="0"/>
        <v>24.75</v>
      </c>
      <c r="L41" s="25">
        <f t="shared" si="5"/>
        <v>1401246</v>
      </c>
      <c r="M41" s="29">
        <f t="shared" si="8"/>
        <v>8.25</v>
      </c>
      <c r="N41" s="25">
        <f t="shared" si="2"/>
        <v>1122178.588235294</v>
      </c>
      <c r="Q41" s="31" t="s">
        <v>235</v>
      </c>
      <c r="R41" s="32">
        <f>R40*1.68</f>
        <v>187469746.79999998</v>
      </c>
      <c r="S41" s="32">
        <f>S40*1.68</f>
        <v>139774820.07267973</v>
      </c>
    </row>
    <row r="42" spans="2:19" x14ac:dyDescent="0.25">
      <c r="D42" t="s">
        <v>199</v>
      </c>
      <c r="E42" t="s">
        <v>205</v>
      </c>
      <c r="F42" s="24">
        <v>8</v>
      </c>
      <c r="G42" t="s">
        <v>149</v>
      </c>
      <c r="H42" s="34">
        <v>1</v>
      </c>
      <c r="I42" t="s">
        <v>240</v>
      </c>
      <c r="J42">
        <f t="shared" si="9"/>
        <v>8</v>
      </c>
      <c r="K42">
        <f t="shared" si="0"/>
        <v>1</v>
      </c>
      <c r="L42" s="25">
        <f t="shared" si="5"/>
        <v>137736</v>
      </c>
      <c r="M42" s="29">
        <f t="shared" si="8"/>
        <v>0.33333333333333331</v>
      </c>
      <c r="N42" s="25">
        <f t="shared" si="2"/>
        <v>101650.66666666666</v>
      </c>
    </row>
    <row r="43" spans="2:19" x14ac:dyDescent="0.25">
      <c r="F43" s="24"/>
      <c r="L43" s="25"/>
      <c r="M43" s="29"/>
      <c r="N43" s="25"/>
    </row>
    <row r="44" spans="2:19" x14ac:dyDescent="0.25">
      <c r="F44" s="24"/>
      <c r="L44" s="25"/>
      <c r="M44" s="29"/>
      <c r="N44" s="25"/>
    </row>
    <row r="45" spans="2:19" x14ac:dyDescent="0.25">
      <c r="F45" s="24"/>
      <c r="L45" s="25"/>
      <c r="M45" s="29"/>
      <c r="N45" s="25"/>
    </row>
    <row r="46" spans="2:19" x14ac:dyDescent="0.25">
      <c r="B46" t="s">
        <v>206</v>
      </c>
      <c r="C46" t="s">
        <v>76</v>
      </c>
      <c r="D46" t="s">
        <v>207</v>
      </c>
      <c r="E46" t="s">
        <v>208</v>
      </c>
      <c r="F46" s="24">
        <v>4</v>
      </c>
      <c r="G46" t="s">
        <v>149</v>
      </c>
      <c r="H46" s="34">
        <v>33</v>
      </c>
      <c r="I46" t="s">
        <v>240</v>
      </c>
      <c r="J46">
        <f t="shared" si="9"/>
        <v>132</v>
      </c>
      <c r="K46">
        <f t="shared" si="0"/>
        <v>16.5</v>
      </c>
      <c r="L46" s="25">
        <f t="shared" si="5"/>
        <v>2272644</v>
      </c>
      <c r="M46" s="29">
        <f t="shared" si="8"/>
        <v>5.5</v>
      </c>
      <c r="N46" s="25">
        <f t="shared" si="2"/>
        <v>1677236</v>
      </c>
    </row>
    <row r="47" spans="2:19" x14ac:dyDescent="0.25">
      <c r="D47" t="s">
        <v>207</v>
      </c>
      <c r="E47" t="s">
        <v>209</v>
      </c>
      <c r="F47" s="24">
        <v>4</v>
      </c>
      <c r="G47" t="s">
        <v>149</v>
      </c>
      <c r="H47" s="34">
        <v>33</v>
      </c>
      <c r="I47" t="s">
        <v>240</v>
      </c>
      <c r="J47">
        <f t="shared" si="9"/>
        <v>132</v>
      </c>
      <c r="K47">
        <f t="shared" si="0"/>
        <v>16.5</v>
      </c>
      <c r="L47" s="25">
        <f t="shared" si="5"/>
        <v>2272644</v>
      </c>
      <c r="M47" s="29">
        <f t="shared" si="8"/>
        <v>5.5</v>
      </c>
      <c r="N47" s="25">
        <f t="shared" si="2"/>
        <v>1677236</v>
      </c>
    </row>
    <row r="48" spans="2:19" x14ac:dyDescent="0.25">
      <c r="D48" t="s">
        <v>207</v>
      </c>
      <c r="E48" t="s">
        <v>210</v>
      </c>
      <c r="F48" s="24">
        <v>4</v>
      </c>
      <c r="G48" t="s">
        <v>149</v>
      </c>
      <c r="H48" s="34">
        <v>33</v>
      </c>
      <c r="I48" t="s">
        <v>240</v>
      </c>
      <c r="J48">
        <f t="shared" si="9"/>
        <v>132</v>
      </c>
      <c r="K48">
        <f t="shared" si="0"/>
        <v>16.5</v>
      </c>
      <c r="L48" s="25">
        <f t="shared" si="5"/>
        <v>2272644</v>
      </c>
      <c r="M48" s="29">
        <f t="shared" si="8"/>
        <v>5.5</v>
      </c>
      <c r="N48" s="25">
        <f t="shared" si="2"/>
        <v>1677236</v>
      </c>
    </row>
    <row r="49" spans="2:14" x14ac:dyDescent="0.25">
      <c r="D49" t="s">
        <v>207</v>
      </c>
      <c r="E49" t="s">
        <v>211</v>
      </c>
      <c r="F49" s="24">
        <v>4</v>
      </c>
      <c r="G49" t="s">
        <v>149</v>
      </c>
      <c r="H49" s="34">
        <v>33</v>
      </c>
      <c r="I49" t="s">
        <v>240</v>
      </c>
      <c r="J49">
        <f t="shared" si="9"/>
        <v>132</v>
      </c>
      <c r="K49">
        <f t="shared" si="0"/>
        <v>16.5</v>
      </c>
      <c r="L49" s="25">
        <f t="shared" si="5"/>
        <v>2272644</v>
      </c>
      <c r="M49" s="29">
        <f t="shared" si="8"/>
        <v>5.5</v>
      </c>
      <c r="N49" s="25">
        <f t="shared" si="2"/>
        <v>1677236</v>
      </c>
    </row>
    <row r="50" spans="2:14" x14ac:dyDescent="0.25">
      <c r="D50" t="s">
        <v>212</v>
      </c>
      <c r="E50" t="s">
        <v>213</v>
      </c>
      <c r="F50" s="24">
        <v>4</v>
      </c>
      <c r="G50" t="s">
        <v>149</v>
      </c>
      <c r="H50" s="34">
        <v>1</v>
      </c>
      <c r="I50" s="30">
        <v>132</v>
      </c>
      <c r="J50">
        <f t="shared" si="9"/>
        <v>4</v>
      </c>
      <c r="K50">
        <f t="shared" si="0"/>
        <v>0.5</v>
      </c>
      <c r="L50" s="25">
        <f t="shared" si="5"/>
        <v>68868</v>
      </c>
      <c r="M50" s="29">
        <f t="shared" si="8"/>
        <v>0.16666666666666666</v>
      </c>
      <c r="N50" s="25">
        <f t="shared" si="2"/>
        <v>50825.333333333328</v>
      </c>
    </row>
    <row r="51" spans="2:14" x14ac:dyDescent="0.25">
      <c r="F51" s="24"/>
      <c r="L51" s="25"/>
      <c r="M51" s="29"/>
      <c r="N51" s="25"/>
    </row>
    <row r="52" spans="2:14" x14ac:dyDescent="0.25">
      <c r="F52" s="24"/>
      <c r="L52" s="25"/>
      <c r="M52" s="29"/>
      <c r="N52" s="25"/>
    </row>
    <row r="53" spans="2:14" x14ac:dyDescent="0.25">
      <c r="F53" s="24"/>
      <c r="L53" s="25"/>
      <c r="M53" s="29"/>
      <c r="N53" s="25"/>
    </row>
    <row r="54" spans="2:14" x14ac:dyDescent="0.25">
      <c r="B54" t="s">
        <v>214</v>
      </c>
      <c r="C54" t="s">
        <v>77</v>
      </c>
      <c r="D54" t="s">
        <v>215</v>
      </c>
      <c r="E54" t="s">
        <v>216</v>
      </c>
      <c r="F54" s="24">
        <v>4</v>
      </c>
      <c r="G54" t="s">
        <v>149</v>
      </c>
      <c r="H54" s="34">
        <v>33</v>
      </c>
      <c r="I54" t="s">
        <v>240</v>
      </c>
      <c r="J54">
        <f>F54*H54</f>
        <v>132</v>
      </c>
      <c r="K54">
        <f t="shared" si="0"/>
        <v>16.5</v>
      </c>
      <c r="L54" s="25">
        <f t="shared" si="5"/>
        <v>2272644</v>
      </c>
      <c r="M54" s="29">
        <f t="shared" si="8"/>
        <v>5.5</v>
      </c>
      <c r="N54" s="25">
        <f t="shared" si="2"/>
        <v>1677236</v>
      </c>
    </row>
    <row r="55" spans="2:14" x14ac:dyDescent="0.25">
      <c r="D55" t="s">
        <v>215</v>
      </c>
      <c r="E55" t="s">
        <v>217</v>
      </c>
      <c r="F55" s="24">
        <v>4</v>
      </c>
      <c r="G55" t="s">
        <v>149</v>
      </c>
      <c r="H55" s="34">
        <v>33</v>
      </c>
      <c r="I55" t="s">
        <v>240</v>
      </c>
      <c r="J55">
        <f t="shared" si="9"/>
        <v>132</v>
      </c>
      <c r="K55">
        <f t="shared" si="0"/>
        <v>16.5</v>
      </c>
      <c r="L55" s="25">
        <f t="shared" si="5"/>
        <v>2272644</v>
      </c>
      <c r="M55" s="29">
        <f t="shared" si="8"/>
        <v>5.5</v>
      </c>
      <c r="N55" s="25">
        <f t="shared" si="2"/>
        <v>1677236</v>
      </c>
    </row>
    <row r="56" spans="2:14" x14ac:dyDescent="0.25">
      <c r="D56" t="s">
        <v>215</v>
      </c>
      <c r="E56" t="s">
        <v>218</v>
      </c>
      <c r="F56" s="24">
        <v>4</v>
      </c>
      <c r="G56" t="s">
        <v>149</v>
      </c>
      <c r="H56" s="34">
        <v>1</v>
      </c>
      <c r="I56" s="30">
        <v>132</v>
      </c>
      <c r="J56">
        <f t="shared" si="9"/>
        <v>4</v>
      </c>
      <c r="K56">
        <f t="shared" si="0"/>
        <v>0.5</v>
      </c>
      <c r="L56" s="25">
        <f t="shared" si="5"/>
        <v>68868</v>
      </c>
      <c r="M56" s="29">
        <f t="shared" si="8"/>
        <v>0.16666666666666666</v>
      </c>
      <c r="N56" s="25">
        <f t="shared" si="2"/>
        <v>50825.333333333328</v>
      </c>
    </row>
    <row r="57" spans="2:14" x14ac:dyDescent="0.25">
      <c r="D57" t="s">
        <v>219</v>
      </c>
      <c r="E57" t="s">
        <v>220</v>
      </c>
      <c r="F57" s="24">
        <v>4</v>
      </c>
      <c r="G57" t="s">
        <v>149</v>
      </c>
      <c r="H57" s="34">
        <v>5</v>
      </c>
      <c r="I57" t="s">
        <v>241</v>
      </c>
      <c r="J57">
        <f t="shared" si="9"/>
        <v>20</v>
      </c>
      <c r="K57">
        <f t="shared" si="0"/>
        <v>2.5</v>
      </c>
      <c r="L57" s="25">
        <f t="shared" si="5"/>
        <v>344340</v>
      </c>
      <c r="M57" s="29">
        <f t="shared" si="8"/>
        <v>0.83333333333333337</v>
      </c>
      <c r="N57" s="25">
        <f t="shared" si="2"/>
        <v>254126.66666666669</v>
      </c>
    </row>
    <row r="58" spans="2:14" x14ac:dyDescent="0.25">
      <c r="F58" s="24"/>
      <c r="L58" s="25"/>
      <c r="M58" s="29"/>
      <c r="N58" s="25"/>
    </row>
    <row r="59" spans="2:14" x14ac:dyDescent="0.25">
      <c r="F59" s="24"/>
      <c r="L59" s="25"/>
      <c r="M59" s="29"/>
      <c r="N59" s="25"/>
    </row>
    <row r="60" spans="2:14" x14ac:dyDescent="0.25">
      <c r="F60" s="24"/>
      <c r="L60" s="25"/>
      <c r="M60" s="29"/>
      <c r="N60" s="25"/>
    </row>
    <row r="61" spans="2:14" x14ac:dyDescent="0.25">
      <c r="B61" t="s">
        <v>221</v>
      </c>
      <c r="C61" t="s">
        <v>78</v>
      </c>
      <c r="D61" t="s">
        <v>222</v>
      </c>
      <c r="E61" t="s">
        <v>223</v>
      </c>
      <c r="F61" s="24">
        <v>50</v>
      </c>
      <c r="G61" t="s">
        <v>149</v>
      </c>
      <c r="H61" s="34">
        <v>33</v>
      </c>
      <c r="I61" t="s">
        <v>240</v>
      </c>
      <c r="J61">
        <f t="shared" si="9"/>
        <v>1650</v>
      </c>
      <c r="K61">
        <f t="shared" si="0"/>
        <v>206.25</v>
      </c>
      <c r="L61" s="25">
        <f t="shared" si="5"/>
        <v>28408050</v>
      </c>
      <c r="M61" s="29">
        <f t="shared" si="8"/>
        <v>68.75</v>
      </c>
      <c r="N61" s="25">
        <f t="shared" si="2"/>
        <v>20965450</v>
      </c>
    </row>
    <row r="62" spans="2:14" x14ac:dyDescent="0.25">
      <c r="D62" t="s">
        <v>222</v>
      </c>
      <c r="E62" t="s">
        <v>224</v>
      </c>
      <c r="F62" s="24">
        <v>16</v>
      </c>
      <c r="G62" t="s">
        <v>149</v>
      </c>
      <c r="H62" s="34">
        <v>33</v>
      </c>
      <c r="I62" t="s">
        <v>240</v>
      </c>
      <c r="J62">
        <f t="shared" si="9"/>
        <v>528</v>
      </c>
      <c r="K62">
        <f t="shared" si="0"/>
        <v>66</v>
      </c>
      <c r="L62" s="25">
        <f t="shared" si="5"/>
        <v>9090576</v>
      </c>
      <c r="M62" s="29">
        <f t="shared" si="8"/>
        <v>22</v>
      </c>
      <c r="N62" s="25">
        <f t="shared" si="2"/>
        <v>6708944</v>
      </c>
    </row>
    <row r="63" spans="2:14" x14ac:dyDescent="0.25">
      <c r="D63" t="s">
        <v>222</v>
      </c>
      <c r="E63" t="s">
        <v>225</v>
      </c>
      <c r="F63" s="24">
        <v>40</v>
      </c>
      <c r="G63" t="s">
        <v>149</v>
      </c>
      <c r="H63" s="34">
        <v>33</v>
      </c>
      <c r="I63" t="s">
        <v>240</v>
      </c>
      <c r="J63">
        <f t="shared" si="9"/>
        <v>1320</v>
      </c>
      <c r="K63">
        <f t="shared" si="0"/>
        <v>165</v>
      </c>
      <c r="L63" s="25">
        <f t="shared" si="5"/>
        <v>22726440</v>
      </c>
      <c r="M63" s="29">
        <f t="shared" si="8"/>
        <v>55</v>
      </c>
      <c r="N63" s="25">
        <f t="shared" si="2"/>
        <v>16772360</v>
      </c>
    </row>
    <row r="64" spans="2:14" x14ac:dyDescent="0.25">
      <c r="D64" t="s">
        <v>221</v>
      </c>
      <c r="E64" t="s">
        <v>226</v>
      </c>
      <c r="F64" s="24">
        <v>5</v>
      </c>
      <c r="G64" t="s">
        <v>149</v>
      </c>
      <c r="H64" s="34">
        <v>33</v>
      </c>
      <c r="I64" t="s">
        <v>240</v>
      </c>
      <c r="J64">
        <f t="shared" si="9"/>
        <v>165</v>
      </c>
      <c r="K64">
        <f t="shared" si="0"/>
        <v>20.625</v>
      </c>
      <c r="L64" s="25">
        <f t="shared" si="5"/>
        <v>2840805</v>
      </c>
      <c r="M64" s="29">
        <f t="shared" si="8"/>
        <v>6.875</v>
      </c>
      <c r="N64" s="25">
        <f t="shared" si="2"/>
        <v>2096545</v>
      </c>
    </row>
    <row r="65" spans="4:14" x14ac:dyDescent="0.25">
      <c r="D65" t="s">
        <v>221</v>
      </c>
      <c r="E65" t="s">
        <v>227</v>
      </c>
      <c r="F65" s="24">
        <v>6</v>
      </c>
      <c r="G65" t="s">
        <v>149</v>
      </c>
      <c r="H65" s="34">
        <v>33</v>
      </c>
      <c r="I65" t="s">
        <v>240</v>
      </c>
      <c r="J65">
        <f t="shared" si="9"/>
        <v>198</v>
      </c>
      <c r="K65">
        <f t="shared" si="0"/>
        <v>24.75</v>
      </c>
      <c r="L65" s="25">
        <f t="shared" si="5"/>
        <v>3408966</v>
      </c>
      <c r="M65" s="29">
        <f t="shared" si="8"/>
        <v>8.25</v>
      </c>
      <c r="N65" s="25">
        <f t="shared" si="2"/>
        <v>2515854</v>
      </c>
    </row>
  </sheetData>
  <conditionalFormatting sqref="Q5:W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Procesador de requerimientos</vt:lpstr>
      <vt:lpstr>Modelo de estimacion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camila andrea noguera poveda</cp:lastModifiedBy>
  <dcterms:created xsi:type="dcterms:W3CDTF">2020-11-04T17:21:23Z</dcterms:created>
  <dcterms:modified xsi:type="dcterms:W3CDTF">2020-11-17T04:25:02Z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cc803edd-5a83-4c53-890c-b1259c2b84c2</vt:lpwstr>
  </property>
</Properties>
</file>