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D:\Ciclo 2022-II\Capstone\"/>
    </mc:Choice>
  </mc:AlternateContent>
  <xr:revisionPtr revIDLastSave="0" documentId="13_ncr:1_{A8C224EC-0AF1-4E63-BEB5-F9C97A8AFA66}" xr6:coauthVersionLast="47" xr6:coauthVersionMax="47" xr10:uidLastSave="{00000000-0000-0000-0000-000000000000}"/>
  <bookViews>
    <workbookView xWindow="-108" yWindow="-108" windowWidth="23256" windowHeight="12456" xr2:uid="{00000000-000D-0000-FFFF-FFFF00000000}"/>
  </bookViews>
  <sheets>
    <sheet name="Por Recursos" sheetId="5" r:id="rId1"/>
    <sheet name="Presupuesto Detallado" sheetId="1" r:id="rId2"/>
    <sheet name="Datos" sheetId="6" r:id="rId3"/>
    <sheet name="Instructivo" sheetId="2" r:id="rId4"/>
  </sheets>
  <definedNames>
    <definedName name="_xlnm.Print_Area" localSheetId="3">Instructivo!$A$1:$D$34</definedName>
    <definedName name="_xlnm.Print_Area" localSheetId="0">'Por Recursos'!$A$1:$H$182</definedName>
    <definedName name="_xlnm.Print_Area" localSheetId="1">'Presupuesto Detallado'!$A$1:$J$198</definedName>
    <definedName name="_xlnm.Print_Titles" localSheetId="0">'Por Recursos'!$1:$6</definedName>
    <definedName name="_xlnm.Print_Titles" localSheetId="1">'Presupuesto Detallado'!$1:$6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 i="5" l="1"/>
  <c r="H4" i="1"/>
  <c r="I14" i="1"/>
  <c r="I36" i="1"/>
  <c r="G8" i="5"/>
  <c r="G7" i="5" s="1"/>
  <c r="E4" i="5" s="1"/>
  <c r="G14" i="5"/>
  <c r="I25" i="1"/>
  <c r="G25" i="5"/>
  <c r="G23" i="5"/>
  <c r="G21" i="5"/>
  <c r="F26" i="5"/>
  <c r="E26" i="5"/>
  <c r="F24" i="5"/>
  <c r="E24" i="5"/>
  <c r="F22" i="5"/>
  <c r="E22" i="5"/>
  <c r="E18" i="5"/>
  <c r="E17" i="5"/>
  <c r="E15" i="5"/>
  <c r="E13" i="5"/>
  <c r="E12" i="5"/>
  <c r="E11" i="5"/>
  <c r="E10" i="5"/>
  <c r="F18" i="5"/>
  <c r="F17" i="5"/>
  <c r="F15" i="5"/>
  <c r="F13" i="5"/>
  <c r="F12" i="5"/>
  <c r="F11" i="5"/>
  <c r="F10" i="5"/>
  <c r="H51" i="1"/>
  <c r="I51" i="1" s="1"/>
  <c r="I50" i="1" s="1"/>
  <c r="F51" i="1"/>
  <c r="E51" i="1"/>
  <c r="H38" i="1"/>
  <c r="I38" i="1" s="1"/>
  <c r="I37" i="1" s="1"/>
  <c r="F38" i="1"/>
  <c r="E38" i="1"/>
  <c r="H40" i="1"/>
  <c r="I40" i="1" s="1"/>
  <c r="I39" i="1" s="1"/>
  <c r="F40" i="1"/>
  <c r="E40" i="1"/>
  <c r="H42" i="1"/>
  <c r="I42" i="1" s="1"/>
  <c r="I41" i="1" s="1"/>
  <c r="F42" i="1"/>
  <c r="E42" i="1"/>
  <c r="H44" i="1"/>
  <c r="I44" i="1" s="1"/>
  <c r="I43" i="1" s="1"/>
  <c r="F44" i="1"/>
  <c r="E44" i="1"/>
  <c r="H16" i="1"/>
  <c r="I16" i="1" s="1"/>
  <c r="I15" i="1" s="1"/>
  <c r="H22" i="1"/>
  <c r="I22" i="1" s="1"/>
  <c r="I21" i="1" s="1"/>
  <c r="F22" i="1"/>
  <c r="E22" i="1"/>
  <c r="H33" i="1"/>
  <c r="I33" i="1" s="1"/>
  <c r="I32" i="1" s="1"/>
  <c r="F33" i="1"/>
  <c r="E33" i="1"/>
  <c r="H27" i="1"/>
  <c r="I27" i="1" s="1"/>
  <c r="I26" i="1" s="1"/>
  <c r="F27" i="1"/>
  <c r="E27" i="1"/>
  <c r="H29" i="1"/>
  <c r="I29" i="1" s="1"/>
  <c r="I28" i="1" s="1"/>
  <c r="F29" i="1"/>
  <c r="E29" i="1"/>
  <c r="H18" i="1"/>
  <c r="F18" i="1"/>
  <c r="H20" i="1"/>
  <c r="I20" i="1" s="1"/>
  <c r="F20" i="1"/>
  <c r="E20" i="1"/>
  <c r="F16" i="1"/>
  <c r="E16" i="1"/>
  <c r="H55" i="1"/>
  <c r="I55" i="1" s="1"/>
  <c r="I54" i="1" s="1"/>
  <c r="F55" i="1"/>
  <c r="E55" i="1"/>
  <c r="H53" i="1"/>
  <c r="I53" i="1" s="1"/>
  <c r="I52" i="1" s="1"/>
  <c r="F53" i="1"/>
  <c r="E53" i="1"/>
  <c r="H48" i="1"/>
  <c r="I48" i="1" s="1"/>
  <c r="I47" i="1" s="1"/>
  <c r="F48" i="1"/>
  <c r="E48" i="1"/>
  <c r="H46" i="1"/>
  <c r="I46" i="1" s="1"/>
  <c r="I45" i="1" s="1"/>
  <c r="F46" i="1"/>
  <c r="E46" i="1"/>
  <c r="H35" i="1"/>
  <c r="I35" i="1" s="1"/>
  <c r="I34" i="1" s="1"/>
  <c r="F35" i="1"/>
  <c r="E35" i="1"/>
  <c r="H31" i="1"/>
  <c r="I31" i="1" s="1"/>
  <c r="I30" i="1" s="1"/>
  <c r="F31" i="1"/>
  <c r="E31" i="1"/>
  <c r="E9" i="5"/>
  <c r="F9" i="5"/>
  <c r="F28" i="5"/>
  <c r="F20" i="5"/>
  <c r="E28" i="5"/>
  <c r="E20" i="5"/>
  <c r="H10" i="1"/>
  <c r="F10" i="1"/>
  <c r="E10" i="1"/>
  <c r="H13" i="1"/>
  <c r="F13" i="1"/>
  <c r="E13" i="1"/>
  <c r="E24" i="1"/>
  <c r="F24" i="1"/>
  <c r="H24" i="1"/>
  <c r="G4" i="1" l="1"/>
  <c r="G19" i="5"/>
  <c r="G16" i="5"/>
  <c r="G2" i="5"/>
  <c r="I24" i="1" l="1"/>
  <c r="G27" i="5" l="1"/>
  <c r="I12" i="1"/>
  <c r="I11" i="1" s="1"/>
  <c r="I23" i="1"/>
  <c r="I7" i="1" l="1"/>
  <c r="G4" i="5"/>
  <c r="I4" i="1" l="1"/>
</calcChain>
</file>

<file path=xl/sharedStrings.xml><?xml version="1.0" encoding="utf-8"?>
<sst xmlns="http://schemas.openxmlformats.org/spreadsheetml/2006/main" count="238" uniqueCount="112">
  <si>
    <t>Columna</t>
  </si>
  <si>
    <t>Instrucciones</t>
  </si>
  <si>
    <t>Elaborado por: pmoinformatica.com</t>
  </si>
  <si>
    <t>Presupuesto de Proyecto</t>
  </si>
  <si>
    <t>Elemento</t>
  </si>
  <si>
    <t>Unidades</t>
  </si>
  <si>
    <t>Tasa</t>
  </si>
  <si>
    <t>Presupuesto</t>
  </si>
  <si>
    <t>Código</t>
  </si>
  <si>
    <t>Licencias</t>
  </si>
  <si>
    <t>1.1</t>
  </si>
  <si>
    <t>1.1.1</t>
  </si>
  <si>
    <t>1.2</t>
  </si>
  <si>
    <t>1.2.1</t>
  </si>
  <si>
    <t>2.1.1</t>
  </si>
  <si>
    <t>Total</t>
  </si>
  <si>
    <t>Reservas</t>
  </si>
  <si>
    <t>% Reserva de Contingencia</t>
  </si>
  <si>
    <t>Costos Indirectos</t>
  </si>
  <si>
    <t>Categoría</t>
  </si>
  <si>
    <t>Recurso</t>
  </si>
  <si>
    <t>Tipo de Recurso</t>
  </si>
  <si>
    <t>Tipo de Unidades</t>
  </si>
  <si>
    <t>Costos Directos</t>
  </si>
  <si>
    <t>Hoja: Tasas</t>
  </si>
  <si>
    <t>Descripción:</t>
  </si>
  <si>
    <t>Se usa para registrar los datos maestros para el cálculo del Presupuesto a partir de los recursos.</t>
  </si>
  <si>
    <t>Aquí se especifica el nombre del Recurso, por ejemplo Analista de Sistemas 1, Electricista 1, Gerente de Proyectos, etc.</t>
  </si>
  <si>
    <t>Indica si es un Recurso de tipo Labor, cuando es una persona, Consultor, para servicios especializados contratados a terceros, Materiales (por ej. Componentes Electronicos, Piezas, entre otros.), Licencias de Propiedad Intelectual, Gastos por viajes, Gastos indirectos, o cualquier otro que sea necesario especificar.</t>
  </si>
  <si>
    <t>El tipo de unidad para medir la utilización del recurso, para el caso de personas, pueden ser las horas o jornadas, para materiales, la cantidad de piezas, volumenes o peso. Pueden utilizarse otras según sea el caso.</t>
  </si>
  <si>
    <t>La tasa en moneda a aplicar por la utilización del recurso, por ejemplo para personas esto será el costo por hora o jornada, para consultores la tarifa, para materiales el costo unitario, y así sucesivamente según el tipo de recurso.</t>
  </si>
  <si>
    <t>Hoja: Presupuesto detallado</t>
  </si>
  <si>
    <t>Se detallan los costos por recurso para cada actividad del Proyecto. Luego estos se sumarizan por actividades de mayor nivel</t>
  </si>
  <si>
    <t>Multiplicando la tasa en moneda por el uso del recurso, por las unidades, se obtiene el costo total para la actividad por el uso de dicho recurso.</t>
  </si>
  <si>
    <t>Aquí se registra el número de unidades del Recurso que consumirá la actividad, debe ser especificado según la estimación realizada (según método de estimación seleccionado).</t>
  </si>
  <si>
    <t>La tasa en moneda a aplicar por la utilización del recurso, su valor lo obtiene el libro Excel automáticamente, buscando en la Hoja "Datos" la Tasa que corresponde al Elemento especificado.</t>
  </si>
  <si>
    <t>El tipo de unidad para medir la utilización del recurso, su valor lo obtiene el libro Excel automáticamente, buscando en la Hoja "Datos" la Tasa que corresponde al Elemento especificado.</t>
  </si>
  <si>
    <t>Indica si es un Recurso de tipo Labor, Materiales, Licencias, Gastos por viajes, Gastos indirectos, o cualquier otro. Su valor lo obtiene el libro Excel automáticamente, buscando en la Hoja "Datos" la Tasa que corresponde al Elemento especificado.</t>
  </si>
  <si>
    <t>Aquí se especifica el nombre del Recurso, por ejemplo Analista de Sistemas 1, Electricista 1, Gerente de Proyectos, etc. Es importante que todo Recurso asignado en esta hoja, corresponda con uno registrado en la hoja de "Datos", para que así el libro Excel pueda determinar la tasa automáticamente.</t>
  </si>
  <si>
    <t>Código de Paquete de Trabajo, Tarea de Proyecto o Subtarea, según el método de desglose y codificación de las tareas seleccionado.</t>
  </si>
  <si>
    <t>Nombre de la tarea para la cual se está especificando el Presupuesto. Aquí se puede presentar el desglose en tres niveles y la plantilla esta prefabricada para permitir la totalización.</t>
  </si>
  <si>
    <t>Hoja: Presupuesto por Recursos</t>
  </si>
  <si>
    <t>En esta hoja se totaliza el presupuesto asociado a cada Recurso. Para ello, se sumariza el presupuesto de cada recurso en cada actividad.</t>
  </si>
  <si>
    <t>Se usa esta columna para categorízar los Recursos, como por ejemplo "Costos Directos" y "Costos Indirectos".</t>
  </si>
  <si>
    <t>En esta columna se sumariza el Presupuesto del Recurso en cada actividad de la hoja de Presupuesto Detallado, presentando de esta forma un subtotal por Recurso.</t>
  </si>
  <si>
    <t>Tarea / Actividad</t>
  </si>
  <si>
    <t>Líder del Proyecto: Pablo Rodrigo Burgos Ramírez</t>
  </si>
  <si>
    <t>Desarrollador Backend Web 2</t>
  </si>
  <si>
    <t>Desarrollador Front end Web</t>
  </si>
  <si>
    <t>Diseñador UX/UI</t>
  </si>
  <si>
    <t>Diseño</t>
  </si>
  <si>
    <t>Project manager</t>
  </si>
  <si>
    <t>Ejecutivo</t>
  </si>
  <si>
    <t>Personal</t>
  </si>
  <si>
    <t>Tester</t>
  </si>
  <si>
    <t>Alimentos</t>
  </si>
  <si>
    <t>Productos</t>
  </si>
  <si>
    <t xml:space="preserve">Alimentos </t>
  </si>
  <si>
    <t>Fecha de Inicio: 07-09-2022</t>
  </si>
  <si>
    <t>Inicio del proyecto</t>
  </si>
  <si>
    <t>Bussines case</t>
  </si>
  <si>
    <t>Elaboración del informe</t>
  </si>
  <si>
    <t>Project Manager</t>
  </si>
  <si>
    <t>Documento con los interesados y StakeHolders del proyecto</t>
  </si>
  <si>
    <t>Plan de gestión de interesados</t>
  </si>
  <si>
    <t>Lider del proyecto</t>
  </si>
  <si>
    <t>Ejecutivo desarrollador</t>
  </si>
  <si>
    <t>Desarrollador</t>
  </si>
  <si>
    <t>Arquitecto de software</t>
  </si>
  <si>
    <t>Mes</t>
  </si>
  <si>
    <t>Horas</t>
  </si>
  <si>
    <t>Análisis y diseño del sistema</t>
  </si>
  <si>
    <t>Requerimientos funcionales del sistema</t>
  </si>
  <si>
    <t>2.1.2</t>
  </si>
  <si>
    <t>Especialista en requerimientos de software</t>
  </si>
  <si>
    <t>Servicios de hosting Render</t>
  </si>
  <si>
    <t>Presupuesto y plan de gestión de riesgos</t>
  </si>
  <si>
    <t>Diseño y modelamiento de software</t>
  </si>
  <si>
    <t>Diseñador y analista de software</t>
  </si>
  <si>
    <t>Backlog de sprints organizados</t>
  </si>
  <si>
    <t>Scrum Master</t>
  </si>
  <si>
    <t>Facilitador</t>
  </si>
  <si>
    <t>Proyecto</t>
  </si>
  <si>
    <t>Ejecución del proyecto</t>
  </si>
  <si>
    <t>Base de datos implementada</t>
  </si>
  <si>
    <t>Módulo Paciente</t>
  </si>
  <si>
    <t>Desarrollador Backend Web 1</t>
  </si>
  <si>
    <t>Módulo Doctor</t>
  </si>
  <si>
    <t>Módulo Administrador</t>
  </si>
  <si>
    <t>Desarrollador Backend web 3</t>
  </si>
  <si>
    <t>Interfaces Gráficas completas</t>
  </si>
  <si>
    <t>Diseños de interfaces gráficas</t>
  </si>
  <si>
    <t>Plan de pruebas técnicas</t>
  </si>
  <si>
    <t>Pruebas aplicadas a los módulos del sistema</t>
  </si>
  <si>
    <t>Pruebas aplicadas a interfaces gráficas del sistema</t>
  </si>
  <si>
    <t>Informde de pruebas de seguridad</t>
  </si>
  <si>
    <t xml:space="preserve">Informe de calidad de software </t>
  </si>
  <si>
    <t>Informe general de software</t>
  </si>
  <si>
    <t>QA Tester</t>
  </si>
  <si>
    <t>Implementación y cierre</t>
  </si>
  <si>
    <t>Resumen del proyecto</t>
  </si>
  <si>
    <t>Lanzamiento de la plataforma</t>
  </si>
  <si>
    <t>Seguimiento de producción</t>
  </si>
  <si>
    <t>-</t>
  </si>
  <si>
    <t>Desarrolladores</t>
  </si>
  <si>
    <t>e</t>
  </si>
  <si>
    <t>QA Testers</t>
  </si>
  <si>
    <t>Desarrollador Backend Web 3</t>
  </si>
  <si>
    <t>Scrums Masters</t>
  </si>
  <si>
    <t>Especialistas</t>
  </si>
  <si>
    <t>Seguimiento y pruebas del sistema</t>
  </si>
  <si>
    <t>Bugus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</si>
</sst>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20"/>
      <color theme="1"/>
      <name val="Calibri"/>
      <family val="2"/>
      <scheme val="minor"/>
    </font>
    <font>
      <b/>
      <sz val="14"/>
      <color theme="3"/>
      <name val="Calibri"/>
      <family val="2"/>
      <scheme val="minor"/>
    </font>
    <font>
      <sz val="10"/>
      <color theme="1"/>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31">
    <xf numFmtId="0" fontId="0" fillId="0" borderId="0" xfId="0"/>
    <xf numFmtId="0" fontId="0" fillId="2" borderId="0" xfId="0" applyFill="1"/>
    <xf numFmtId="0" fontId="3" fillId="2" borderId="0" xfId="0" applyFont="1" applyFill="1"/>
    <xf numFmtId="0" fontId="2" fillId="2" borderId="0" xfId="0" applyFont="1" applyFill="1"/>
    <xf numFmtId="0" fontId="4" fillId="2" borderId="0" xfId="0" applyFont="1" applyFill="1"/>
    <xf numFmtId="0" fontId="5" fillId="2" borderId="0" xfId="0" applyFont="1" applyFill="1"/>
    <xf numFmtId="0" fontId="6" fillId="2" borderId="0" xfId="0" applyFont="1" applyFill="1"/>
    <xf numFmtId="0" fontId="7" fillId="2" borderId="0" xfId="0" applyFont="1" applyFill="1"/>
    <xf numFmtId="0" fontId="4" fillId="2" borderId="0" xfId="0" applyFont="1" applyFill="1" applyAlignment="1">
      <alignment horizontal="center" wrapText="1"/>
    </xf>
    <xf numFmtId="0" fontId="4" fillId="2" borderId="0" xfId="0" applyFont="1" applyFill="1" applyAlignment="1">
      <alignment horizontal="center"/>
    </xf>
    <xf numFmtId="0" fontId="2" fillId="3" borderId="0" xfId="0" applyFont="1" applyFill="1" applyAlignment="1">
      <alignment horizontal="left" vertical="top"/>
    </xf>
    <xf numFmtId="0" fontId="0" fillId="3" borderId="0" xfId="0"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indent="2"/>
    </xf>
    <xf numFmtId="0" fontId="0" fillId="2" borderId="0" xfId="0" applyFill="1" applyAlignment="1">
      <alignment horizontal="left" vertical="top" indent="4"/>
    </xf>
    <xf numFmtId="164" fontId="0" fillId="2" borderId="0" xfId="1" applyFont="1" applyFill="1" applyBorder="1" applyAlignment="1">
      <alignment horizontal="left" vertical="top"/>
    </xf>
    <xf numFmtId="164" fontId="0" fillId="2" borderId="0" xfId="0" applyNumberFormat="1" applyFill="1" applyAlignment="1">
      <alignment horizontal="left" vertical="top"/>
    </xf>
    <xf numFmtId="164" fontId="0" fillId="3" borderId="0" xfId="0" applyNumberFormat="1" applyFill="1" applyAlignment="1">
      <alignment horizontal="left" vertical="top"/>
    </xf>
    <xf numFmtId="9" fontId="0" fillId="2" borderId="0" xfId="0" applyNumberFormat="1" applyFill="1"/>
    <xf numFmtId="164" fontId="3" fillId="3" borderId="0" xfId="0" applyNumberFormat="1" applyFont="1" applyFill="1"/>
    <xf numFmtId="0" fontId="0" fillId="2" borderId="0" xfId="0" applyFill="1" applyAlignment="1">
      <alignment horizontal="right" vertical="top"/>
    </xf>
    <xf numFmtId="164" fontId="0" fillId="2" borderId="0" xfId="1" applyFont="1" applyFill="1" applyBorder="1" applyAlignment="1">
      <alignment horizontal="right" vertical="top"/>
    </xf>
    <xf numFmtId="164" fontId="2" fillId="3" borderId="0" xfId="1" applyFont="1" applyFill="1" applyBorder="1" applyAlignment="1">
      <alignment horizontal="left" vertical="top"/>
    </xf>
    <xf numFmtId="0" fontId="0" fillId="3" borderId="0" xfId="0" applyFill="1" applyAlignment="1">
      <alignment horizontal="right" vertical="top"/>
    </xf>
    <xf numFmtId="0" fontId="4" fillId="2" borderId="0" xfId="0" applyFont="1" applyFill="1" applyAlignment="1">
      <alignment horizontal="left"/>
    </xf>
    <xf numFmtId="0" fontId="0" fillId="2" borderId="0" xfId="0" applyFill="1" applyAlignment="1">
      <alignment horizontal="left" vertical="top"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2" borderId="0" xfId="0" applyFill="1" applyAlignment="1">
      <alignment wrapText="1"/>
    </xf>
    <xf numFmtId="164" fontId="0" fillId="2" borderId="0" xfId="0" applyNumberFormat="1" applyFill="1" applyAlignment="1">
      <alignment horizontal="center" vertical="top"/>
    </xf>
    <xf numFmtId="4" fontId="3" fillId="3" borderId="0" xfId="0" applyNumberFormat="1" applyFont="1" applyFill="1"/>
  </cellXfs>
  <cellStyles count="2">
    <cellStyle name="Millares"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G28"/>
  <sheetViews>
    <sheetView tabSelected="1" view="pageBreakPreview" zoomScaleSheetLayoutView="100" workbookViewId="0">
      <selection activeCell="F1" sqref="F1"/>
    </sheetView>
  </sheetViews>
  <sheetFormatPr baseColWidth="10" defaultColWidth="11.44140625" defaultRowHeight="14.4" x14ac:dyDescent="0.3"/>
  <cols>
    <col min="1" max="1" width="1.44140625" style="1" customWidth="1"/>
    <col min="2" max="2" width="11.109375" style="1" customWidth="1"/>
    <col min="3" max="3" width="26.33203125" style="1" customWidth="1"/>
    <col min="4" max="4" width="8" style="1" customWidth="1"/>
    <col min="5" max="5" width="19" style="1" customWidth="1"/>
    <col min="6" max="6" width="9" style="1" customWidth="1"/>
    <col min="7" max="7" width="21.33203125" style="1" customWidth="1"/>
    <col min="8" max="8" width="1.6640625" style="1" customWidth="1"/>
    <col min="9" max="9" width="17.88671875" style="1" customWidth="1"/>
    <col min="10" max="10" width="12.33203125" style="1" bestFit="1" customWidth="1"/>
    <col min="11" max="11" width="2.109375" style="1" customWidth="1"/>
    <col min="12" max="16384" width="11.44140625" style="1"/>
  </cols>
  <sheetData>
    <row r="1" spans="2:7" ht="25.8" x14ac:dyDescent="0.5">
      <c r="B1" s="5" t="s">
        <v>3</v>
      </c>
      <c r="F1" s="3" t="s">
        <v>111</v>
      </c>
    </row>
    <row r="2" spans="2:7" ht="18" x14ac:dyDescent="0.35">
      <c r="B2" s="6"/>
      <c r="E2" s="1" t="s">
        <v>17</v>
      </c>
      <c r="G2" s="18">
        <f>'Presupuesto Detallado'!I2</f>
        <v>0.3</v>
      </c>
    </row>
    <row r="3" spans="2:7" ht="15.6" x14ac:dyDescent="0.3">
      <c r="B3" s="7" t="s">
        <v>46</v>
      </c>
      <c r="D3" s="2"/>
      <c r="E3" s="9" t="s">
        <v>7</v>
      </c>
      <c r="F3" s="9" t="s">
        <v>16</v>
      </c>
      <c r="G3" s="9" t="s">
        <v>15</v>
      </c>
    </row>
    <row r="4" spans="2:7" ht="15.6" x14ac:dyDescent="0.3">
      <c r="B4" s="7" t="s">
        <v>58</v>
      </c>
      <c r="D4" s="4" t="s">
        <v>15</v>
      </c>
      <c r="E4" s="19">
        <f>G7+G27</f>
        <v>28895</v>
      </c>
      <c r="F4" s="30">
        <f>(E4*0.3)</f>
        <v>8668.5</v>
      </c>
      <c r="G4" s="19">
        <f>SUM(E4:F4)</f>
        <v>37563.5</v>
      </c>
    </row>
    <row r="6" spans="2:7" ht="15.6" x14ac:dyDescent="0.3">
      <c r="B6" s="9" t="s">
        <v>19</v>
      </c>
      <c r="C6" s="9" t="s">
        <v>20</v>
      </c>
      <c r="D6" s="9"/>
      <c r="E6" s="9" t="s">
        <v>22</v>
      </c>
      <c r="F6" s="9" t="s">
        <v>6</v>
      </c>
      <c r="G6" s="9" t="s">
        <v>7</v>
      </c>
    </row>
    <row r="7" spans="2:7" x14ac:dyDescent="0.3">
      <c r="B7" s="10" t="s">
        <v>23</v>
      </c>
      <c r="C7" s="10"/>
      <c r="D7" s="10"/>
      <c r="E7" s="10"/>
      <c r="F7" s="10"/>
      <c r="G7" s="22">
        <f>G8+G14+G16+G19+G21+G23+G25</f>
        <v>28795</v>
      </c>
    </row>
    <row r="8" spans="2:7" x14ac:dyDescent="0.3">
      <c r="B8" s="13" t="s">
        <v>104</v>
      </c>
      <c r="C8" s="12"/>
      <c r="D8" s="12"/>
      <c r="E8" s="12"/>
      <c r="F8" s="12"/>
      <c r="G8" s="15">
        <f>G9+G10+G11+G12+G13</f>
        <v>12940</v>
      </c>
    </row>
    <row r="9" spans="2:7" x14ac:dyDescent="0.3">
      <c r="B9" s="14"/>
      <c r="C9" s="12" t="s">
        <v>86</v>
      </c>
      <c r="D9" s="12"/>
      <c r="E9" s="12" t="str">
        <f>VLOOKUP(C9,Datos!$B$8:$E$23,3,)</f>
        <v>Horas</v>
      </c>
      <c r="F9" s="20">
        <f>VLOOKUP(C9,Datos!$B$8:$E$23,4,)</f>
        <v>20</v>
      </c>
      <c r="G9" s="21">
        <v>2240</v>
      </c>
    </row>
    <row r="10" spans="2:7" x14ac:dyDescent="0.3">
      <c r="B10" s="14"/>
      <c r="C10" s="12" t="s">
        <v>47</v>
      </c>
      <c r="D10" s="12"/>
      <c r="E10" s="12" t="str">
        <f>VLOOKUP(C10,Datos!$B$8:$E$23,3,)</f>
        <v>Horas</v>
      </c>
      <c r="F10" s="20">
        <f>VLOOKUP(C10,Datos!$B$8:$E$23,4,)</f>
        <v>20</v>
      </c>
      <c r="G10" s="21">
        <v>2240</v>
      </c>
    </row>
    <row r="11" spans="2:7" x14ac:dyDescent="0.3">
      <c r="B11" s="14"/>
      <c r="C11" s="12" t="s">
        <v>48</v>
      </c>
      <c r="D11" s="12"/>
      <c r="E11" s="12" t="str">
        <f>VLOOKUP(C11,Datos!$B$8:$E$23,3,)</f>
        <v>Horas</v>
      </c>
      <c r="F11" s="20">
        <f>VLOOKUP(C11,Datos!$B$8:$E$23,4,)</f>
        <v>10</v>
      </c>
      <c r="G11" s="21">
        <v>960</v>
      </c>
    </row>
    <row r="12" spans="2:7" x14ac:dyDescent="0.3">
      <c r="B12" s="14"/>
      <c r="C12" s="12" t="s">
        <v>107</v>
      </c>
      <c r="D12" s="12"/>
      <c r="E12" s="12" t="str">
        <f>VLOOKUP(C12,Datos!$B$8:$E$23,3,)</f>
        <v>Horas</v>
      </c>
      <c r="F12" s="20">
        <f>VLOOKUP(C12,Datos!$B$8:$E$23,4,)</f>
        <v>25</v>
      </c>
      <c r="G12" s="21">
        <v>3000</v>
      </c>
    </row>
    <row r="13" spans="2:7" x14ac:dyDescent="0.3">
      <c r="B13" s="14"/>
      <c r="C13" s="12" t="s">
        <v>65</v>
      </c>
      <c r="D13" s="12"/>
      <c r="E13" s="12" t="str">
        <f>VLOOKUP(C13,Datos!$B$8:$E$23,3,)</f>
        <v>Proyecto</v>
      </c>
      <c r="F13" s="20">
        <f>VLOOKUP(C13,Datos!$B$8:$E$23,4,)</f>
        <v>4500</v>
      </c>
      <c r="G13" s="21">
        <v>4500</v>
      </c>
    </row>
    <row r="14" spans="2:7" x14ac:dyDescent="0.3">
      <c r="B14" s="14" t="s">
        <v>106</v>
      </c>
      <c r="C14" s="12"/>
      <c r="D14" s="12"/>
      <c r="E14" s="12"/>
      <c r="F14" s="20"/>
      <c r="G14" s="21">
        <f>G15</f>
        <v>1845</v>
      </c>
    </row>
    <row r="15" spans="2:7" x14ac:dyDescent="0.3">
      <c r="B15" s="14"/>
      <c r="C15" s="12" t="s">
        <v>98</v>
      </c>
      <c r="D15" s="12"/>
      <c r="E15" s="12" t="str">
        <f>VLOOKUP(C15,Datos!$B$8:$E$23,3,)</f>
        <v>Horas</v>
      </c>
      <c r="F15" s="20">
        <f>VLOOKUP(C15,Datos!$B$8:$E$23,4,)</f>
        <v>15</v>
      </c>
      <c r="G15" s="21">
        <v>1845</v>
      </c>
    </row>
    <row r="16" spans="2:7" x14ac:dyDescent="0.3">
      <c r="B16" s="12" t="s">
        <v>50</v>
      </c>
      <c r="C16" s="12"/>
      <c r="D16" s="12"/>
      <c r="E16" s="12"/>
      <c r="F16" s="20"/>
      <c r="G16" s="15">
        <f>SUM(G18:G18)</f>
        <v>3000</v>
      </c>
    </row>
    <row r="17" spans="2:7" x14ac:dyDescent="0.3">
      <c r="B17" s="12"/>
      <c r="C17" s="12" t="s">
        <v>78</v>
      </c>
      <c r="D17" s="12"/>
      <c r="E17" s="12" t="str">
        <f>VLOOKUP(C17,Datos!$B$8:$E$23,3,)</f>
        <v>Proyecto</v>
      </c>
      <c r="F17" s="20">
        <f>VLOOKUP(C17,Datos!$B$8:$E$23,4,)</f>
        <v>3000</v>
      </c>
      <c r="G17" s="15">
        <v>3000</v>
      </c>
    </row>
    <row r="18" spans="2:7" x14ac:dyDescent="0.3">
      <c r="B18" s="12"/>
      <c r="C18" s="12" t="s">
        <v>49</v>
      </c>
      <c r="D18" s="12"/>
      <c r="E18" s="12" t="str">
        <f>VLOOKUP(C18,Datos!$B$8:$E$23,3,)</f>
        <v>Proyecto</v>
      </c>
      <c r="F18" s="20">
        <f>VLOOKUP(C18,Datos!$B$8:$E$23,4,)</f>
        <v>3000</v>
      </c>
      <c r="G18" s="21">
        <v>3000</v>
      </c>
    </row>
    <row r="19" spans="2:7" x14ac:dyDescent="0.3">
      <c r="B19" s="12" t="s">
        <v>52</v>
      </c>
      <c r="C19" s="12"/>
      <c r="D19" s="12"/>
      <c r="E19" s="12"/>
      <c r="F19" s="15"/>
      <c r="G19" s="15">
        <f>SUM(G20:G20)</f>
        <v>5000</v>
      </c>
    </row>
    <row r="20" spans="2:7" x14ac:dyDescent="0.3">
      <c r="B20" s="12"/>
      <c r="C20" s="12" t="s">
        <v>51</v>
      </c>
      <c r="D20" s="12"/>
      <c r="E20" s="12" t="str">
        <f>VLOOKUP(C20,Datos!$B$8:$E$23,3,)</f>
        <v>Proyecto</v>
      </c>
      <c r="F20" s="20">
        <f>VLOOKUP(C20,Datos!$B$8:$E$23,4,)</f>
        <v>5000</v>
      </c>
      <c r="G20" s="21">
        <v>5000</v>
      </c>
    </row>
    <row r="21" spans="2:7" x14ac:dyDescent="0.3">
      <c r="B21" s="12" t="s">
        <v>108</v>
      </c>
      <c r="C21" s="12"/>
      <c r="D21" s="12"/>
      <c r="E21" s="12"/>
      <c r="F21" s="20"/>
      <c r="G21" s="21">
        <f>G22</f>
        <v>3000</v>
      </c>
    </row>
    <row r="22" spans="2:7" x14ac:dyDescent="0.3">
      <c r="B22" s="12"/>
      <c r="C22" s="12" t="s">
        <v>80</v>
      </c>
      <c r="D22" s="12"/>
      <c r="E22" s="12" t="str">
        <f>VLOOKUP(C22,Datos!$B$8:$E$23,3,)</f>
        <v>Proyecto</v>
      </c>
      <c r="F22" s="20">
        <f>VLOOKUP(C22,Datos!$B$8:$E$23,4,)</f>
        <v>3000</v>
      </c>
      <c r="G22" s="21">
        <v>3000</v>
      </c>
    </row>
    <row r="23" spans="2:7" x14ac:dyDescent="0.3">
      <c r="B23" s="12" t="s">
        <v>109</v>
      </c>
      <c r="C23" s="12"/>
      <c r="D23" s="12"/>
      <c r="E23" s="12"/>
      <c r="F23" s="20"/>
      <c r="G23" s="21">
        <f>G24</f>
        <v>3000</v>
      </c>
    </row>
    <row r="24" spans="2:7" x14ac:dyDescent="0.3">
      <c r="B24" s="12"/>
      <c r="C24" s="12" t="s">
        <v>74</v>
      </c>
      <c r="D24" s="12"/>
      <c r="E24" s="12" t="str">
        <f>VLOOKUP(C24,Datos!$B$8:$E$23,3,)</f>
        <v>Proyecto</v>
      </c>
      <c r="F24" s="20">
        <f>VLOOKUP(C24,Datos!$B$8:$E$23,4,)</f>
        <v>3000</v>
      </c>
      <c r="G24" s="21">
        <v>3000</v>
      </c>
    </row>
    <row r="25" spans="2:7" x14ac:dyDescent="0.3">
      <c r="B25" s="12" t="s">
        <v>9</v>
      </c>
      <c r="C25" s="12"/>
      <c r="D25" s="12"/>
      <c r="E25" s="12"/>
      <c r="F25" s="20"/>
      <c r="G25" s="21">
        <f>G26</f>
        <v>10</v>
      </c>
    </row>
    <row r="26" spans="2:7" x14ac:dyDescent="0.3">
      <c r="B26" s="12"/>
      <c r="C26" s="12" t="s">
        <v>75</v>
      </c>
      <c r="D26" s="12"/>
      <c r="E26" s="12" t="str">
        <f>VLOOKUP(C26,Datos!$B$8:$E$23,3,)</f>
        <v>Mes</v>
      </c>
      <c r="F26" s="20">
        <f>VLOOKUP(C26,Datos!$B$8:$E$23,4,)</f>
        <v>10</v>
      </c>
      <c r="G26" s="21">
        <v>10</v>
      </c>
    </row>
    <row r="27" spans="2:7" x14ac:dyDescent="0.3">
      <c r="B27" s="10" t="s">
        <v>18</v>
      </c>
      <c r="C27" s="10"/>
      <c r="D27" s="10"/>
      <c r="E27" s="10"/>
      <c r="F27" s="10"/>
      <c r="G27" s="22">
        <f>SUM(G28:G28)</f>
        <v>100</v>
      </c>
    </row>
    <row r="28" spans="2:7" x14ac:dyDescent="0.3">
      <c r="B28" s="12"/>
      <c r="C28" s="12" t="s">
        <v>57</v>
      </c>
      <c r="D28" s="12"/>
      <c r="E28" s="12" t="str">
        <f>VLOOKUP(C28,Datos!$B$8:$E$23,3,)</f>
        <v>Productos</v>
      </c>
      <c r="F28" s="20">
        <f>VLOOKUP(C28,Datos!$B$8:$E$23,4,)</f>
        <v>100</v>
      </c>
      <c r="G28" s="21">
        <v>100</v>
      </c>
    </row>
  </sheetData>
  <pageMargins left="0.70866141732283472" right="0.70866141732283472" top="0.74803149606299213" bottom="0.74803149606299213" header="0.31496062992125984" footer="0.31496062992125984"/>
  <pageSetup scale="92"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I77"/>
  <sheetViews>
    <sheetView view="pageBreakPreview" zoomScaleSheetLayoutView="100" workbookViewId="0">
      <selection activeCell="G1" sqref="G1"/>
    </sheetView>
  </sheetViews>
  <sheetFormatPr baseColWidth="10" defaultColWidth="11.44140625" defaultRowHeight="14.4" x14ac:dyDescent="0.3"/>
  <cols>
    <col min="1" max="1" width="1.44140625" style="1" customWidth="1"/>
    <col min="2" max="2" width="7.88671875" style="1" customWidth="1"/>
    <col min="3" max="3" width="16.44140625" style="1" customWidth="1"/>
    <col min="4" max="4" width="27" style="1" customWidth="1"/>
    <col min="5" max="5" width="16.33203125" style="1" bestFit="1" customWidth="1"/>
    <col min="6" max="6" width="18" style="1" bestFit="1" customWidth="1"/>
    <col min="7" max="7" width="14.5546875" style="1" customWidth="1"/>
    <col min="8" max="8" width="9.44140625" style="1" customWidth="1"/>
    <col min="9" max="9" width="13.109375" style="1" bestFit="1" customWidth="1"/>
    <col min="10" max="10" width="2" style="1" customWidth="1"/>
    <col min="11" max="11" width="12.33203125" style="1" bestFit="1" customWidth="1"/>
    <col min="12" max="12" width="2.109375" style="1" customWidth="1"/>
    <col min="13" max="16384" width="11.44140625" style="1"/>
  </cols>
  <sheetData>
    <row r="1" spans="2:9" ht="25.8" x14ac:dyDescent="0.5">
      <c r="B1" s="5" t="s">
        <v>3</v>
      </c>
      <c r="G1" s="3" t="s">
        <v>111</v>
      </c>
    </row>
    <row r="2" spans="2:9" ht="18" x14ac:dyDescent="0.35">
      <c r="B2" s="6"/>
      <c r="G2" s="1" t="s">
        <v>17</v>
      </c>
      <c r="I2" s="18">
        <v>0.3</v>
      </c>
    </row>
    <row r="3" spans="2:9" ht="15.75" customHeight="1" x14ac:dyDescent="0.3">
      <c r="B3" s="7" t="s">
        <v>46</v>
      </c>
      <c r="E3" s="2"/>
      <c r="F3" s="2"/>
      <c r="G3" s="9" t="s">
        <v>7</v>
      </c>
      <c r="H3" s="9" t="s">
        <v>16</v>
      </c>
      <c r="I3" s="9" t="s">
        <v>15</v>
      </c>
    </row>
    <row r="4" spans="2:9" ht="15" customHeight="1" x14ac:dyDescent="0.3">
      <c r="B4" s="7" t="s">
        <v>58</v>
      </c>
      <c r="E4" s="4" t="s">
        <v>15</v>
      </c>
      <c r="F4" s="4"/>
      <c r="G4" s="19">
        <f>I7+I14+I25+I36+I49</f>
        <v>28785</v>
      </c>
      <c r="H4" s="30">
        <f>(G4*0.3)</f>
        <v>8635.5</v>
      </c>
      <c r="I4" s="19">
        <f>SUM(G4:H4)</f>
        <v>37420.5</v>
      </c>
    </row>
    <row r="6" spans="2:9" ht="15.6" x14ac:dyDescent="0.3">
      <c r="B6" s="8" t="s">
        <v>8</v>
      </c>
      <c r="C6" s="9" t="s">
        <v>45</v>
      </c>
      <c r="D6" s="9" t="s">
        <v>4</v>
      </c>
      <c r="E6" s="9" t="s">
        <v>21</v>
      </c>
      <c r="F6" s="9" t="s">
        <v>22</v>
      </c>
      <c r="G6" s="9" t="s">
        <v>5</v>
      </c>
      <c r="H6" s="9" t="s">
        <v>6</v>
      </c>
      <c r="I6" s="9" t="s">
        <v>7</v>
      </c>
    </row>
    <row r="7" spans="2:9" ht="15" customHeight="1" x14ac:dyDescent="0.3">
      <c r="B7" s="10">
        <v>1</v>
      </c>
      <c r="C7" s="10" t="s">
        <v>59</v>
      </c>
      <c r="D7" s="11"/>
      <c r="E7" s="11"/>
      <c r="F7" s="11"/>
      <c r="G7" s="23"/>
      <c r="H7" s="11"/>
      <c r="I7" s="17">
        <f>I8+I11</f>
        <v>5000</v>
      </c>
    </row>
    <row r="8" spans="2:9" x14ac:dyDescent="0.3">
      <c r="B8" s="12" t="s">
        <v>10</v>
      </c>
      <c r="C8" s="13" t="s">
        <v>60</v>
      </c>
      <c r="D8" s="12"/>
      <c r="E8" s="12"/>
      <c r="F8" s="12"/>
      <c r="G8" s="20"/>
      <c r="H8" s="12"/>
      <c r="I8" s="16">
        <v>5000</v>
      </c>
    </row>
    <row r="9" spans="2:9" x14ac:dyDescent="0.3">
      <c r="B9" s="12" t="s">
        <v>11</v>
      </c>
      <c r="C9" s="14" t="s">
        <v>61</v>
      </c>
      <c r="D9" s="12"/>
      <c r="E9" s="12"/>
      <c r="F9" s="12"/>
      <c r="G9" s="20"/>
      <c r="H9" s="12"/>
      <c r="I9" s="16">
        <v>0</v>
      </c>
    </row>
    <row r="10" spans="2:9" x14ac:dyDescent="0.3">
      <c r="B10" s="12"/>
      <c r="C10" s="12"/>
      <c r="D10" s="12" t="s">
        <v>62</v>
      </c>
      <c r="E10" s="15" t="str">
        <f>VLOOKUP(D10,Datos!$B$8:$E$23,2,)</f>
        <v>Ejecutivo</v>
      </c>
      <c r="F10" s="15" t="str">
        <f>VLOOKUP(D10,Datos!$B$8:$E$23,3,)</f>
        <v>Proyecto</v>
      </c>
      <c r="G10" s="20">
        <v>1</v>
      </c>
      <c r="H10" s="15">
        <f>VLOOKUP(D10,Datos!$B$8:$E$23,4,)</f>
        <v>5000</v>
      </c>
      <c r="I10" s="29" t="s">
        <v>103</v>
      </c>
    </row>
    <row r="11" spans="2:9" x14ac:dyDescent="0.3">
      <c r="B11" s="12" t="s">
        <v>12</v>
      </c>
      <c r="C11" s="13" t="s">
        <v>63</v>
      </c>
      <c r="D11" s="12"/>
      <c r="E11" s="12"/>
      <c r="F11" s="12"/>
      <c r="G11" s="20"/>
      <c r="H11" s="12"/>
      <c r="I11" s="16">
        <f>I12</f>
        <v>0</v>
      </c>
    </row>
    <row r="12" spans="2:9" x14ac:dyDescent="0.3">
      <c r="B12" s="12" t="s">
        <v>13</v>
      </c>
      <c r="C12" s="14" t="s">
        <v>64</v>
      </c>
      <c r="D12" s="12"/>
      <c r="E12" s="12"/>
      <c r="F12" s="12"/>
      <c r="G12" s="20"/>
      <c r="H12" s="12"/>
      <c r="I12" s="16">
        <f>SUM(I13:I13)</f>
        <v>0</v>
      </c>
    </row>
    <row r="13" spans="2:9" x14ac:dyDescent="0.3">
      <c r="B13" s="12"/>
      <c r="C13" s="12"/>
      <c r="D13" s="12" t="s">
        <v>62</v>
      </c>
      <c r="E13" s="15" t="str">
        <f>VLOOKUP(D13,Datos!$B$8:$E$23,2,)</f>
        <v>Ejecutivo</v>
      </c>
      <c r="F13" s="15" t="str">
        <f>VLOOKUP(D13,Datos!$B$8:$E$23,3,)</f>
        <v>Proyecto</v>
      </c>
      <c r="G13" s="20">
        <v>1</v>
      </c>
      <c r="H13" s="15">
        <f>VLOOKUP(D13,Datos!$B$8:$E$23,4,)</f>
        <v>5000</v>
      </c>
      <c r="I13" s="29" t="s">
        <v>103</v>
      </c>
    </row>
    <row r="14" spans="2:9" x14ac:dyDescent="0.3">
      <c r="B14" s="10">
        <v>2</v>
      </c>
      <c r="C14" s="10" t="s">
        <v>71</v>
      </c>
      <c r="D14" s="11"/>
      <c r="E14" s="11"/>
      <c r="F14" s="11"/>
      <c r="G14" s="23"/>
      <c r="H14" s="11"/>
      <c r="I14" s="17">
        <f>I15+I19+I21+I23</f>
        <v>9000</v>
      </c>
    </row>
    <row r="15" spans="2:9" x14ac:dyDescent="0.3">
      <c r="B15" s="12" t="s">
        <v>14</v>
      </c>
      <c r="C15" s="14" t="s">
        <v>72</v>
      </c>
      <c r="D15" s="12"/>
      <c r="E15" s="12"/>
      <c r="F15" s="12"/>
      <c r="G15" s="20"/>
      <c r="H15" s="12"/>
      <c r="I15" s="16">
        <f>SUM(I16:I16)</f>
        <v>3000</v>
      </c>
    </row>
    <row r="16" spans="2:9" x14ac:dyDescent="0.3">
      <c r="B16" s="12"/>
      <c r="C16" s="12"/>
      <c r="D16" s="12" t="s">
        <v>74</v>
      </c>
      <c r="E16" s="15" t="str">
        <f>VLOOKUP(D16,Datos!$B$8:$E$23,2,)</f>
        <v>Personal</v>
      </c>
      <c r="F16" s="15" t="str">
        <f>VLOOKUP(D16,Datos!$B$8:$E$23,3,)</f>
        <v>Proyecto</v>
      </c>
      <c r="G16" s="20">
        <v>1</v>
      </c>
      <c r="H16" s="15">
        <f>VLOOKUP(D16,Datos!$B$8:$E$23,4,)</f>
        <v>3000</v>
      </c>
      <c r="I16" s="16">
        <f>G16*H16</f>
        <v>3000</v>
      </c>
    </row>
    <row r="17" spans="2:9" x14ac:dyDescent="0.3">
      <c r="B17" s="12" t="s">
        <v>14</v>
      </c>
      <c r="C17" s="14" t="s">
        <v>76</v>
      </c>
      <c r="D17" s="12"/>
      <c r="E17" s="12"/>
      <c r="F17" s="12"/>
      <c r="G17" s="20"/>
      <c r="H17" s="12"/>
      <c r="I17" s="16"/>
    </row>
    <row r="18" spans="2:9" x14ac:dyDescent="0.3">
      <c r="B18" s="12"/>
      <c r="C18" s="14"/>
      <c r="D18" s="12" t="s">
        <v>62</v>
      </c>
      <c r="E18" s="12"/>
      <c r="F18" s="15" t="str">
        <f>VLOOKUP(D18,Datos!$B$8:$E$23,3,)</f>
        <v>Proyecto</v>
      </c>
      <c r="G18" s="20">
        <v>1</v>
      </c>
      <c r="H18" s="15">
        <f>VLOOKUP(D18,Datos!$B$8:$E$23,4,)</f>
        <v>5000</v>
      </c>
      <c r="I18" s="29" t="s">
        <v>103</v>
      </c>
    </row>
    <row r="19" spans="2:9" x14ac:dyDescent="0.3">
      <c r="B19" s="12" t="s">
        <v>14</v>
      </c>
      <c r="C19" s="14" t="s">
        <v>77</v>
      </c>
      <c r="D19" s="12"/>
      <c r="E19" s="12"/>
      <c r="F19" s="12"/>
      <c r="G19" s="20"/>
      <c r="H19" s="12"/>
      <c r="I19" s="16"/>
    </row>
    <row r="20" spans="2:9" x14ac:dyDescent="0.3">
      <c r="B20" s="12"/>
      <c r="C20" s="12"/>
      <c r="D20" s="12" t="s">
        <v>78</v>
      </c>
      <c r="E20" s="15" t="str">
        <f>VLOOKUP(D20,Datos!$B$8:$E$23,2,)</f>
        <v>Arquitecto de software</v>
      </c>
      <c r="F20" s="15" t="str">
        <f>VLOOKUP(D20,Datos!$B$8:$E$23,3,)</f>
        <v>Proyecto</v>
      </c>
      <c r="G20" s="20">
        <v>1</v>
      </c>
      <c r="H20" s="15">
        <f>VLOOKUP(D20,Datos!$B$8:$E$23,4,)</f>
        <v>3000</v>
      </c>
      <c r="I20" s="16">
        <f>G20*H20</f>
        <v>3000</v>
      </c>
    </row>
    <row r="21" spans="2:9" x14ac:dyDescent="0.3">
      <c r="B21" s="12" t="s">
        <v>14</v>
      </c>
      <c r="C21" s="14" t="s">
        <v>91</v>
      </c>
      <c r="D21" s="12"/>
      <c r="E21" s="12"/>
      <c r="F21" s="12"/>
      <c r="G21" s="20"/>
      <c r="H21" s="12"/>
      <c r="I21" s="16">
        <f>SUM(I22:I22)</f>
        <v>3000</v>
      </c>
    </row>
    <row r="22" spans="2:9" x14ac:dyDescent="0.3">
      <c r="B22" s="12"/>
      <c r="C22" s="12"/>
      <c r="D22" s="12" t="s">
        <v>49</v>
      </c>
      <c r="E22" s="15" t="str">
        <f>VLOOKUP(D22,Datos!$B$8:$E$23,2,)</f>
        <v>Desarrollador</v>
      </c>
      <c r="F22" s="15" t="str">
        <f>VLOOKUP(D22,Datos!$B$8:$E$23,3,)</f>
        <v>Proyecto</v>
      </c>
      <c r="G22" s="20">
        <v>1</v>
      </c>
      <c r="H22" s="15">
        <f>VLOOKUP(D22,Datos!$B$8:$E$23,4,)</f>
        <v>3000</v>
      </c>
      <c r="I22" s="16">
        <f>G22*H22</f>
        <v>3000</v>
      </c>
    </row>
    <row r="23" spans="2:9" x14ac:dyDescent="0.3">
      <c r="B23" s="12" t="s">
        <v>14</v>
      </c>
      <c r="C23" s="14" t="s">
        <v>79</v>
      </c>
      <c r="D23" s="12"/>
      <c r="E23" s="12"/>
      <c r="F23" s="12"/>
      <c r="G23" s="20"/>
      <c r="H23" s="12"/>
      <c r="I23" s="16">
        <f>SUM(I24:I24)</f>
        <v>3000</v>
      </c>
    </row>
    <row r="24" spans="2:9" x14ac:dyDescent="0.3">
      <c r="B24" s="12"/>
      <c r="C24" s="12"/>
      <c r="D24" s="12" t="s">
        <v>80</v>
      </c>
      <c r="E24" s="15" t="str">
        <f>VLOOKUP(D24,Datos!$B$8:$E$23,2,)</f>
        <v>Facilitador</v>
      </c>
      <c r="F24" s="15" t="str">
        <f>VLOOKUP(D24,Datos!$B$8:$E$23,3,)</f>
        <v>Proyecto</v>
      </c>
      <c r="G24" s="20">
        <v>1</v>
      </c>
      <c r="H24" s="15">
        <f>VLOOKUP(D24,Datos!$B$8:$E$23,4,)</f>
        <v>3000</v>
      </c>
      <c r="I24" s="16">
        <f>G24*H24</f>
        <v>3000</v>
      </c>
    </row>
    <row r="25" spans="2:9" x14ac:dyDescent="0.3">
      <c r="B25" s="10">
        <v>3</v>
      </c>
      <c r="C25" s="10" t="s">
        <v>83</v>
      </c>
      <c r="D25" s="11"/>
      <c r="E25" s="11"/>
      <c r="F25" s="11"/>
      <c r="G25" s="23"/>
      <c r="H25" s="11"/>
      <c r="I25" s="17">
        <f>I27+I29+I31+I33+I35</f>
        <v>8440</v>
      </c>
    </row>
    <row r="26" spans="2:9" x14ac:dyDescent="0.3">
      <c r="B26" s="12" t="s">
        <v>14</v>
      </c>
      <c r="C26" s="14" t="s">
        <v>84</v>
      </c>
      <c r="D26" s="12"/>
      <c r="E26" s="12"/>
      <c r="F26" s="12"/>
      <c r="G26" s="20"/>
      <c r="H26" s="12"/>
      <c r="I26" s="16">
        <f>SUM(I27:I27)</f>
        <v>600</v>
      </c>
    </row>
    <row r="27" spans="2:9" x14ac:dyDescent="0.3">
      <c r="B27" s="12"/>
      <c r="C27" s="12"/>
      <c r="D27" s="12" t="s">
        <v>89</v>
      </c>
      <c r="E27" s="15" t="str">
        <f>VLOOKUP(D27,Datos!$B$8:$E$23,2,)</f>
        <v>Desarrollador</v>
      </c>
      <c r="F27" s="15" t="str">
        <f>VLOOKUP(D27,Datos!$B$8:$E$23,3,)</f>
        <v>Horas</v>
      </c>
      <c r="G27" s="20">
        <v>24</v>
      </c>
      <c r="H27" s="15">
        <f>VLOOKUP(D27,Datos!$B$8:$E$23,4,)</f>
        <v>25</v>
      </c>
      <c r="I27" s="16">
        <f>G27*H27</f>
        <v>600</v>
      </c>
    </row>
    <row r="28" spans="2:9" x14ac:dyDescent="0.3">
      <c r="B28" s="12" t="s">
        <v>14</v>
      </c>
      <c r="C28" s="14" t="s">
        <v>85</v>
      </c>
      <c r="D28" s="12"/>
      <c r="E28" s="12"/>
      <c r="F28" s="12"/>
      <c r="G28" s="20"/>
      <c r="H28" s="12"/>
      <c r="I28" s="16">
        <f>SUM(I29:I29)</f>
        <v>2240</v>
      </c>
    </row>
    <row r="29" spans="2:9" x14ac:dyDescent="0.3">
      <c r="B29" s="12"/>
      <c r="C29" s="12"/>
      <c r="D29" s="12" t="s">
        <v>47</v>
      </c>
      <c r="E29" s="15" t="str">
        <f>VLOOKUP(D29,Datos!$B$8:$E$23,2,)</f>
        <v>Desarrollador</v>
      </c>
      <c r="F29" s="15" t="str">
        <f>VLOOKUP(D29,Datos!$B$8:$E$23,3,)</f>
        <v>Horas</v>
      </c>
      <c r="G29" s="20">
        <v>112</v>
      </c>
      <c r="H29" s="15">
        <f>VLOOKUP(D29,Datos!$B$8:$E$23,4,)</f>
        <v>20</v>
      </c>
      <c r="I29" s="16">
        <f>G29*H29</f>
        <v>2240</v>
      </c>
    </row>
    <row r="30" spans="2:9" x14ac:dyDescent="0.3">
      <c r="B30" s="12" t="s">
        <v>14</v>
      </c>
      <c r="C30" s="14" t="s">
        <v>87</v>
      </c>
      <c r="D30" s="12"/>
      <c r="E30" s="12"/>
      <c r="F30" s="12"/>
      <c r="G30" s="20"/>
      <c r="H30" s="12"/>
      <c r="I30" s="16">
        <f>SUM(I31:I31)</f>
        <v>2240</v>
      </c>
    </row>
    <row r="31" spans="2:9" x14ac:dyDescent="0.3">
      <c r="B31" s="12"/>
      <c r="C31" s="12"/>
      <c r="D31" s="12" t="s">
        <v>86</v>
      </c>
      <c r="E31" s="15" t="str">
        <f>VLOOKUP(D31,Datos!$B$8:$E$23,2,)</f>
        <v>Desarrollador</v>
      </c>
      <c r="F31" s="15" t="str">
        <f>VLOOKUP(D31,Datos!$B$8:$E$23,3,)</f>
        <v>Horas</v>
      </c>
      <c r="G31" s="20">
        <v>112</v>
      </c>
      <c r="H31" s="15">
        <f>VLOOKUP(D31,Datos!$B$8:$E$23,4,)</f>
        <v>20</v>
      </c>
      <c r="I31" s="16">
        <f>G31*H31</f>
        <v>2240</v>
      </c>
    </row>
    <row r="32" spans="2:9" x14ac:dyDescent="0.3">
      <c r="B32" s="12" t="s">
        <v>73</v>
      </c>
      <c r="C32" s="14" t="s">
        <v>88</v>
      </c>
      <c r="D32" s="12"/>
      <c r="E32" s="12"/>
      <c r="F32" s="12"/>
      <c r="G32" s="20"/>
      <c r="H32" s="12"/>
      <c r="I32" s="16">
        <f>SUM(I33:I33)</f>
        <v>2400</v>
      </c>
    </row>
    <row r="33" spans="2:9" x14ac:dyDescent="0.3">
      <c r="B33" s="12"/>
      <c r="C33" s="12"/>
      <c r="D33" s="12" t="s">
        <v>89</v>
      </c>
      <c r="E33" s="15" t="str">
        <f>VLOOKUP(D33,Datos!$B$8:$E$23,2,)</f>
        <v>Desarrollador</v>
      </c>
      <c r="F33" s="15" t="str">
        <f>VLOOKUP(D33,Datos!$B$8:$E$23,3,)</f>
        <v>Horas</v>
      </c>
      <c r="G33" s="20">
        <v>96</v>
      </c>
      <c r="H33" s="15">
        <f>VLOOKUP(D33,Datos!$B$8:$E$23,4,)</f>
        <v>25</v>
      </c>
      <c r="I33" s="16">
        <f>G33*H33</f>
        <v>2400</v>
      </c>
    </row>
    <row r="34" spans="2:9" x14ac:dyDescent="0.3">
      <c r="B34" s="12" t="s">
        <v>73</v>
      </c>
      <c r="C34" s="14" t="s">
        <v>90</v>
      </c>
      <c r="D34" s="12"/>
      <c r="E34" s="12"/>
      <c r="F34" s="12"/>
      <c r="G34" s="20"/>
      <c r="H34" s="12"/>
      <c r="I34" s="16">
        <f>SUM(I35:I35)</f>
        <v>960</v>
      </c>
    </row>
    <row r="35" spans="2:9" x14ac:dyDescent="0.3">
      <c r="B35" s="12"/>
      <c r="C35" s="12"/>
      <c r="D35" s="12" t="s">
        <v>48</v>
      </c>
      <c r="E35" s="15" t="str">
        <f>VLOOKUP(D35,Datos!$B$8:$E$23,2,)</f>
        <v>Desarrollador</v>
      </c>
      <c r="F35" s="15" t="str">
        <f>VLOOKUP(D35,Datos!$B$8:$E$23,3,)</f>
        <v>Horas</v>
      </c>
      <c r="G35" s="20">
        <v>96</v>
      </c>
      <c r="H35" s="15">
        <f>VLOOKUP(D35,Datos!$B$8:$E$23,4,)</f>
        <v>10</v>
      </c>
      <c r="I35" s="16">
        <f>G35*H35</f>
        <v>960</v>
      </c>
    </row>
    <row r="36" spans="2:9" x14ac:dyDescent="0.3">
      <c r="B36" s="10">
        <v>4</v>
      </c>
      <c r="C36" s="10" t="s">
        <v>110</v>
      </c>
      <c r="D36" s="11"/>
      <c r="E36" s="11"/>
      <c r="F36" s="11"/>
      <c r="G36" s="23"/>
      <c r="H36" s="11"/>
      <c r="I36" s="17">
        <f>I37+I39+I41+I43+I45+I47</f>
        <v>1845</v>
      </c>
    </row>
    <row r="37" spans="2:9" x14ac:dyDescent="0.3">
      <c r="B37" s="12" t="s">
        <v>14</v>
      </c>
      <c r="C37" s="14" t="s">
        <v>92</v>
      </c>
      <c r="D37" s="12"/>
      <c r="E37" s="12"/>
      <c r="F37" s="12"/>
      <c r="G37" s="20"/>
      <c r="H37" s="12"/>
      <c r="I37" s="16">
        <f>SUM(I38:I38)</f>
        <v>45</v>
      </c>
    </row>
    <row r="38" spans="2:9" x14ac:dyDescent="0.3">
      <c r="B38" s="12"/>
      <c r="C38" s="12"/>
      <c r="D38" s="12" t="s">
        <v>98</v>
      </c>
      <c r="E38" s="15" t="str">
        <f>VLOOKUP(D38,Datos!$B$8:$E$23,2,)</f>
        <v>Tester</v>
      </c>
      <c r="F38" s="15" t="str">
        <f>VLOOKUP(D38,Datos!$B$8:$E$23,3,)</f>
        <v>Horas</v>
      </c>
      <c r="G38" s="20">
        <v>3</v>
      </c>
      <c r="H38" s="15">
        <f>VLOOKUP(D38,Datos!$B$8:$E$23,4,)</f>
        <v>15</v>
      </c>
      <c r="I38" s="16">
        <f>G38*H38</f>
        <v>45</v>
      </c>
    </row>
    <row r="39" spans="2:9" x14ac:dyDescent="0.3">
      <c r="B39" s="12" t="s">
        <v>14</v>
      </c>
      <c r="C39" s="14" t="s">
        <v>93</v>
      </c>
      <c r="D39" s="12"/>
      <c r="E39" s="12"/>
      <c r="F39" s="12"/>
      <c r="G39" s="20"/>
      <c r="H39" s="12"/>
      <c r="I39" s="16">
        <f>SUM(I40:I40)</f>
        <v>720</v>
      </c>
    </row>
    <row r="40" spans="2:9" x14ac:dyDescent="0.3">
      <c r="B40" s="12"/>
      <c r="C40" s="12"/>
      <c r="D40" s="12" t="s">
        <v>98</v>
      </c>
      <c r="E40" s="15" t="str">
        <f>VLOOKUP(D40,Datos!$B$8:$E$23,2,)</f>
        <v>Tester</v>
      </c>
      <c r="F40" s="15" t="str">
        <f>VLOOKUP(D40,Datos!$B$8:$E$23,3,)</f>
        <v>Horas</v>
      </c>
      <c r="G40" s="20">
        <v>48</v>
      </c>
      <c r="H40" s="15">
        <f>VLOOKUP(D40,Datos!$B$8:$E$23,4,)</f>
        <v>15</v>
      </c>
      <c r="I40" s="16">
        <f>G40*H40</f>
        <v>720</v>
      </c>
    </row>
    <row r="41" spans="2:9" x14ac:dyDescent="0.3">
      <c r="B41" s="12" t="s">
        <v>14</v>
      </c>
      <c r="C41" s="14" t="s">
        <v>94</v>
      </c>
      <c r="D41" s="12"/>
      <c r="E41" s="12"/>
      <c r="F41" s="12"/>
      <c r="G41" s="20"/>
      <c r="H41" s="12"/>
      <c r="I41" s="16">
        <f>SUM(I42:I42)</f>
        <v>600</v>
      </c>
    </row>
    <row r="42" spans="2:9" x14ac:dyDescent="0.3">
      <c r="B42" s="12"/>
      <c r="C42" s="12"/>
      <c r="D42" s="12" t="s">
        <v>98</v>
      </c>
      <c r="E42" s="15" t="str">
        <f>VLOOKUP(D42,Datos!$B$8:$E$23,2,)</f>
        <v>Tester</v>
      </c>
      <c r="F42" s="15" t="str">
        <f>VLOOKUP(D42,Datos!$B$8:$E$23,3,)</f>
        <v>Horas</v>
      </c>
      <c r="G42" s="20">
        <v>40</v>
      </c>
      <c r="H42" s="15">
        <f>VLOOKUP(D42,Datos!$B$8:$E$23,4,)</f>
        <v>15</v>
      </c>
      <c r="I42" s="16">
        <f>G42*H42</f>
        <v>600</v>
      </c>
    </row>
    <row r="43" spans="2:9" x14ac:dyDescent="0.3">
      <c r="B43" s="12" t="s">
        <v>14</v>
      </c>
      <c r="C43" s="14" t="s">
        <v>95</v>
      </c>
      <c r="D43" s="12"/>
      <c r="E43" s="12"/>
      <c r="F43" s="12"/>
      <c r="G43" s="20"/>
      <c r="H43" s="12"/>
      <c r="I43" s="16">
        <f>SUM(I44:I44)</f>
        <v>120</v>
      </c>
    </row>
    <row r="44" spans="2:9" x14ac:dyDescent="0.3">
      <c r="B44" s="12"/>
      <c r="C44" s="12"/>
      <c r="D44" s="12" t="s">
        <v>98</v>
      </c>
      <c r="E44" s="15" t="str">
        <f>VLOOKUP(D44,Datos!$B$8:$E$23,2,)</f>
        <v>Tester</v>
      </c>
      <c r="F44" s="15" t="str">
        <f>VLOOKUP(D44,Datos!$B$8:$E$23,3,)</f>
        <v>Horas</v>
      </c>
      <c r="G44" s="20">
        <v>8</v>
      </c>
      <c r="H44" s="15">
        <f>VLOOKUP(D44,Datos!$B$8:$E$23,4,)</f>
        <v>15</v>
      </c>
      <c r="I44" s="16">
        <f>G44*H44</f>
        <v>120</v>
      </c>
    </row>
    <row r="45" spans="2:9" x14ac:dyDescent="0.3">
      <c r="B45" s="12" t="s">
        <v>14</v>
      </c>
      <c r="C45" s="14" t="s">
        <v>96</v>
      </c>
      <c r="D45" s="12"/>
      <c r="E45" s="12"/>
      <c r="F45" s="12"/>
      <c r="G45" s="20"/>
      <c r="H45" s="12"/>
      <c r="I45" s="16">
        <f>SUM(I46:I46)</f>
        <v>120</v>
      </c>
    </row>
    <row r="46" spans="2:9" x14ac:dyDescent="0.3">
      <c r="B46" s="12"/>
      <c r="C46" s="12"/>
      <c r="D46" s="12" t="s">
        <v>98</v>
      </c>
      <c r="E46" s="15" t="str">
        <f>VLOOKUP(D46,Datos!$B$8:$E$23,2,)</f>
        <v>Tester</v>
      </c>
      <c r="F46" s="15" t="str">
        <f>VLOOKUP(D46,Datos!$B$8:$E$23,3,)</f>
        <v>Horas</v>
      </c>
      <c r="G46" s="20">
        <v>8</v>
      </c>
      <c r="H46" s="15">
        <f>VLOOKUP(D46,Datos!$B$8:$E$23,4,)</f>
        <v>15</v>
      </c>
      <c r="I46" s="16">
        <f>G46*H46</f>
        <v>120</v>
      </c>
    </row>
    <row r="47" spans="2:9" x14ac:dyDescent="0.3">
      <c r="B47" s="12" t="s">
        <v>73</v>
      </c>
      <c r="C47" s="14" t="s">
        <v>97</v>
      </c>
      <c r="D47" s="12"/>
      <c r="E47" s="12"/>
      <c r="F47" s="12"/>
      <c r="G47" s="20"/>
      <c r="H47" s="12"/>
      <c r="I47" s="16">
        <f>SUM(I48:I48)</f>
        <v>240</v>
      </c>
    </row>
    <row r="48" spans="2:9" x14ac:dyDescent="0.3">
      <c r="B48" s="12"/>
      <c r="C48" s="12"/>
      <c r="D48" s="12" t="s">
        <v>98</v>
      </c>
      <c r="E48" s="15" t="str">
        <f>VLOOKUP(D48,Datos!$B$8:$E$23,2,)</f>
        <v>Tester</v>
      </c>
      <c r="F48" s="15" t="str">
        <f>VLOOKUP(D48,Datos!$B$8:$E$23,3,)</f>
        <v>Horas</v>
      </c>
      <c r="G48" s="20">
        <v>16</v>
      </c>
      <c r="H48" s="15">
        <f>VLOOKUP(D48,Datos!$B$8:$E$23,4,)</f>
        <v>15</v>
      </c>
      <c r="I48" s="16">
        <f>G48*H48</f>
        <v>240</v>
      </c>
    </row>
    <row r="49" spans="2:9" x14ac:dyDescent="0.3">
      <c r="B49" s="10">
        <v>5</v>
      </c>
      <c r="C49" s="10" t="s">
        <v>99</v>
      </c>
      <c r="D49" s="11"/>
      <c r="E49" s="11"/>
      <c r="F49" s="11"/>
      <c r="G49" s="23"/>
      <c r="H49" s="11"/>
      <c r="I49" s="17">
        <v>4500</v>
      </c>
    </row>
    <row r="50" spans="2:9" x14ac:dyDescent="0.3">
      <c r="B50" s="12" t="s">
        <v>14</v>
      </c>
      <c r="C50" s="14" t="s">
        <v>100</v>
      </c>
      <c r="D50" s="12"/>
      <c r="E50" s="12"/>
      <c r="F50" s="12"/>
      <c r="G50" s="20"/>
      <c r="H50" s="12"/>
      <c r="I50" s="16">
        <f>SUM(I51:I51)</f>
        <v>4500</v>
      </c>
    </row>
    <row r="51" spans="2:9" x14ac:dyDescent="0.3">
      <c r="B51" s="12"/>
      <c r="C51" s="12"/>
      <c r="D51" s="12" t="s">
        <v>65</v>
      </c>
      <c r="E51" s="15" t="str">
        <f>VLOOKUP(D51,Datos!$B$8:$E$23,2,)</f>
        <v>Ejecutivo desarrollador</v>
      </c>
      <c r="F51" s="15" t="str">
        <f>VLOOKUP(D51,Datos!$B$8:$E$23,3,)</f>
        <v>Proyecto</v>
      </c>
      <c r="G51" s="20">
        <v>1</v>
      </c>
      <c r="H51" s="15">
        <f>VLOOKUP(D51,Datos!$B$8:$E$23,4,)</f>
        <v>4500</v>
      </c>
      <c r="I51" s="16">
        <f>G51*H51</f>
        <v>4500</v>
      </c>
    </row>
    <row r="52" spans="2:9" x14ac:dyDescent="0.3">
      <c r="B52" s="12" t="s">
        <v>14</v>
      </c>
      <c r="C52" s="14" t="s">
        <v>101</v>
      </c>
      <c r="D52" s="12"/>
      <c r="E52" s="12"/>
      <c r="F52" s="12"/>
      <c r="G52" s="20"/>
      <c r="H52" s="12"/>
      <c r="I52" s="16">
        <f>SUM(I53:I53)</f>
        <v>0</v>
      </c>
    </row>
    <row r="53" spans="2:9" x14ac:dyDescent="0.3">
      <c r="B53" s="12"/>
      <c r="C53" s="12"/>
      <c r="D53" s="12" t="s">
        <v>65</v>
      </c>
      <c r="E53" s="15" t="str">
        <f>VLOOKUP(D53,Datos!$B$8:$E$23,2,)</f>
        <v>Ejecutivo desarrollador</v>
      </c>
      <c r="F53" s="15" t="str">
        <f>VLOOKUP(D53,Datos!$B$8:$E$23,3,)</f>
        <v>Proyecto</v>
      </c>
      <c r="G53" s="20">
        <v>0</v>
      </c>
      <c r="H53" s="15">
        <f>VLOOKUP(D53,Datos!$B$8:$E$23,4,)</f>
        <v>4500</v>
      </c>
      <c r="I53" s="16">
        <f>G53*H53</f>
        <v>0</v>
      </c>
    </row>
    <row r="54" spans="2:9" x14ac:dyDescent="0.3">
      <c r="B54" s="12" t="s">
        <v>73</v>
      </c>
      <c r="C54" s="14" t="s">
        <v>102</v>
      </c>
      <c r="D54" s="12"/>
      <c r="E54" s="12"/>
      <c r="F54" s="12"/>
      <c r="G54" s="20"/>
      <c r="H54" s="12"/>
      <c r="I54" s="16">
        <f>SUM(I55:I55)</f>
        <v>0</v>
      </c>
    </row>
    <row r="55" spans="2:9" ht="15" customHeight="1" x14ac:dyDescent="0.3">
      <c r="B55" s="12"/>
      <c r="C55" s="12"/>
      <c r="D55" s="12" t="s">
        <v>62</v>
      </c>
      <c r="E55" s="15" t="str">
        <f>VLOOKUP(D55,Datos!$B$8:$E$23,2,)</f>
        <v>Ejecutivo</v>
      </c>
      <c r="F55" s="15" t="str">
        <f>VLOOKUP(D55,Datos!$B$8:$E$23,3,)</f>
        <v>Proyecto</v>
      </c>
      <c r="G55" s="20">
        <v>0</v>
      </c>
      <c r="H55" s="15">
        <f>VLOOKUP(D55,Datos!$B$8:$E$23,4,)</f>
        <v>5000</v>
      </c>
      <c r="I55" s="16">
        <f>G55*H55</f>
        <v>0</v>
      </c>
    </row>
    <row r="77" spans="4:4" x14ac:dyDescent="0.3">
      <c r="D77" s="12"/>
    </row>
  </sheetData>
  <pageMargins left="0.23622047244094491" right="0.23622047244094491" top="0.74803149606299213" bottom="0.74803149606299213" header="0.31496062992125984" footer="0.31496062992125984"/>
  <pageSetup scale="8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23"/>
  <sheetViews>
    <sheetView zoomScaleNormal="100" zoomScaleSheetLayoutView="115" workbookViewId="0">
      <selection activeCell="D1" sqref="D1"/>
    </sheetView>
  </sheetViews>
  <sheetFormatPr baseColWidth="10" defaultColWidth="11.44140625" defaultRowHeight="14.4" x14ac:dyDescent="0.3"/>
  <cols>
    <col min="1" max="1" width="1.44140625" style="1" customWidth="1"/>
    <col min="2" max="2" width="27.109375" style="1" customWidth="1"/>
    <col min="3" max="3" width="22.5546875" style="1" customWidth="1"/>
    <col min="4" max="4" width="25.109375" style="1" customWidth="1"/>
    <col min="5" max="5" width="9" style="1" bestFit="1" customWidth="1"/>
    <col min="6" max="6" width="5.44140625" style="1" bestFit="1" customWidth="1"/>
    <col min="7" max="7" width="14.5546875" style="1" customWidth="1"/>
    <col min="8" max="8" width="9.88671875" style="1" customWidth="1"/>
    <col min="9" max="9" width="13.109375" style="1" bestFit="1" customWidth="1"/>
    <col min="10" max="10" width="17.88671875" style="1" customWidth="1"/>
    <col min="11" max="11" width="12.33203125" style="1" bestFit="1" customWidth="1"/>
    <col min="12" max="12" width="2.109375" style="1" customWidth="1"/>
    <col min="13" max="16384" width="11.44140625" style="1"/>
  </cols>
  <sheetData>
    <row r="1" spans="2:6" ht="25.8" x14ac:dyDescent="0.5">
      <c r="B1" s="5" t="s">
        <v>3</v>
      </c>
      <c r="D1" s="3" t="s">
        <v>111</v>
      </c>
    </row>
    <row r="2" spans="2:6" ht="18" x14ac:dyDescent="0.35">
      <c r="B2" s="6" t="s">
        <v>2</v>
      </c>
    </row>
    <row r="3" spans="2:6" ht="15.6" x14ac:dyDescent="0.3">
      <c r="B3" s="7" t="s">
        <v>46</v>
      </c>
      <c r="E3" s="2"/>
      <c r="F3" s="2"/>
    </row>
    <row r="4" spans="2:6" ht="15.6" x14ac:dyDescent="0.3">
      <c r="B4" s="7" t="s">
        <v>58</v>
      </c>
      <c r="E4" s="2"/>
      <c r="F4" s="4"/>
    </row>
    <row r="6" spans="2:6" ht="15.6" x14ac:dyDescent="0.3">
      <c r="B6" s="9" t="s">
        <v>4</v>
      </c>
      <c r="C6" s="9" t="s">
        <v>21</v>
      </c>
      <c r="D6" s="9" t="s">
        <v>22</v>
      </c>
      <c r="E6" s="9" t="s">
        <v>6</v>
      </c>
    </row>
    <row r="7" spans="2:6" x14ac:dyDescent="0.3">
      <c r="B7" s="11"/>
      <c r="C7" s="11"/>
      <c r="D7" s="11"/>
      <c r="E7" s="11"/>
    </row>
    <row r="8" spans="2:6" x14ac:dyDescent="0.3">
      <c r="B8" s="12" t="s">
        <v>86</v>
      </c>
      <c r="C8" s="12" t="s">
        <v>67</v>
      </c>
      <c r="D8" s="12" t="s">
        <v>70</v>
      </c>
      <c r="E8" s="15">
        <v>20</v>
      </c>
      <c r="F8" s="1" t="s">
        <v>105</v>
      </c>
    </row>
    <row r="9" spans="2:6" x14ac:dyDescent="0.3">
      <c r="B9" s="12" t="s">
        <v>47</v>
      </c>
      <c r="C9" s="12" t="s">
        <v>67</v>
      </c>
      <c r="D9" s="12" t="s">
        <v>70</v>
      </c>
      <c r="E9" s="15">
        <v>20</v>
      </c>
      <c r="F9" s="1" t="s">
        <v>105</v>
      </c>
    </row>
    <row r="10" spans="2:6" x14ac:dyDescent="0.3">
      <c r="B10" s="12" t="s">
        <v>48</v>
      </c>
      <c r="C10" s="12" t="s">
        <v>67</v>
      </c>
      <c r="D10" s="12" t="s">
        <v>70</v>
      </c>
      <c r="E10" s="15">
        <v>10</v>
      </c>
      <c r="F10" s="1" t="s">
        <v>105</v>
      </c>
    </row>
    <row r="11" spans="2:6" x14ac:dyDescent="0.3">
      <c r="B11" s="12" t="s">
        <v>89</v>
      </c>
      <c r="C11" s="12" t="s">
        <v>67</v>
      </c>
      <c r="D11" s="12" t="s">
        <v>70</v>
      </c>
      <c r="E11" s="15">
        <v>25</v>
      </c>
      <c r="F11" s="1" t="s">
        <v>105</v>
      </c>
    </row>
    <row r="12" spans="2:6" x14ac:dyDescent="0.3">
      <c r="B12" s="12" t="s">
        <v>49</v>
      </c>
      <c r="C12" s="12" t="s">
        <v>67</v>
      </c>
      <c r="D12" s="12" t="s">
        <v>82</v>
      </c>
      <c r="E12" s="15">
        <v>3000</v>
      </c>
      <c r="F12" s="1" t="s">
        <v>105</v>
      </c>
    </row>
    <row r="13" spans="2:6" x14ac:dyDescent="0.3">
      <c r="B13" s="12" t="s">
        <v>80</v>
      </c>
      <c r="C13" s="12" t="s">
        <v>81</v>
      </c>
      <c r="D13" s="12" t="s">
        <v>82</v>
      </c>
      <c r="E13" s="15">
        <v>3000</v>
      </c>
      <c r="F13" s="1" t="s">
        <v>105</v>
      </c>
    </row>
    <row r="14" spans="2:6" x14ac:dyDescent="0.3">
      <c r="B14" s="12" t="s">
        <v>51</v>
      </c>
      <c r="C14" s="12" t="s">
        <v>52</v>
      </c>
      <c r="D14" s="12" t="s">
        <v>82</v>
      </c>
      <c r="E14" s="15">
        <v>5000</v>
      </c>
      <c r="F14" s="1" t="s">
        <v>105</v>
      </c>
    </row>
    <row r="15" spans="2:6" x14ac:dyDescent="0.3">
      <c r="B15" s="12" t="s">
        <v>78</v>
      </c>
      <c r="C15" s="12" t="s">
        <v>68</v>
      </c>
      <c r="D15" s="12" t="s">
        <v>82</v>
      </c>
      <c r="E15" s="15">
        <v>3000</v>
      </c>
      <c r="F15" s="1" t="s">
        <v>105</v>
      </c>
    </row>
    <row r="16" spans="2:6" x14ac:dyDescent="0.3">
      <c r="B16" s="12" t="s">
        <v>74</v>
      </c>
      <c r="C16" s="12" t="s">
        <v>53</v>
      </c>
      <c r="D16" s="12" t="s">
        <v>82</v>
      </c>
      <c r="E16" s="15">
        <v>3000</v>
      </c>
      <c r="F16" s="1" t="s">
        <v>105</v>
      </c>
    </row>
    <row r="17" spans="2:6" x14ac:dyDescent="0.3">
      <c r="B17" s="12" t="s">
        <v>65</v>
      </c>
      <c r="C17" s="12" t="s">
        <v>66</v>
      </c>
      <c r="D17" s="12" t="s">
        <v>82</v>
      </c>
      <c r="E17" s="15">
        <v>4500</v>
      </c>
      <c r="F17" s="1" t="s">
        <v>105</v>
      </c>
    </row>
    <row r="18" spans="2:6" x14ac:dyDescent="0.3">
      <c r="B18" s="12" t="s">
        <v>98</v>
      </c>
      <c r="C18" s="12" t="s">
        <v>54</v>
      </c>
      <c r="D18" s="12" t="s">
        <v>70</v>
      </c>
      <c r="E18" s="15">
        <v>15</v>
      </c>
      <c r="F18" s="1" t="s">
        <v>105</v>
      </c>
    </row>
    <row r="19" spans="2:6" x14ac:dyDescent="0.3">
      <c r="B19" s="12" t="s">
        <v>75</v>
      </c>
      <c r="C19" s="12" t="s">
        <v>9</v>
      </c>
      <c r="D19" s="12" t="s">
        <v>69</v>
      </c>
      <c r="E19" s="15">
        <v>10</v>
      </c>
      <c r="F19" s="1" t="s">
        <v>105</v>
      </c>
    </row>
    <row r="20" spans="2:6" x14ac:dyDescent="0.3">
      <c r="B20" s="12" t="s">
        <v>57</v>
      </c>
      <c r="C20" s="12" t="s">
        <v>55</v>
      </c>
      <c r="D20" s="12" t="s">
        <v>56</v>
      </c>
      <c r="E20" s="15">
        <v>100</v>
      </c>
    </row>
    <row r="21" spans="2:6" x14ac:dyDescent="0.3">
      <c r="B21" s="12"/>
      <c r="C21" s="12"/>
      <c r="D21" s="12"/>
      <c r="E21" s="15"/>
    </row>
    <row r="22" spans="2:6" x14ac:dyDescent="0.3">
      <c r="B22" s="12"/>
      <c r="C22" s="12"/>
      <c r="D22" s="12"/>
      <c r="E22" s="15"/>
    </row>
    <row r="23" spans="2:6" x14ac:dyDescent="0.3">
      <c r="B23" s="12"/>
      <c r="C23" s="12"/>
      <c r="D23" s="12"/>
      <c r="E23" s="15"/>
    </row>
  </sheetData>
  <phoneticPr fontId="8"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34"/>
  <sheetViews>
    <sheetView view="pageBreakPreview" topLeftCell="A22" zoomScaleSheetLayoutView="100" workbookViewId="0">
      <selection activeCell="C24" sqref="C24"/>
    </sheetView>
  </sheetViews>
  <sheetFormatPr baseColWidth="10" defaultColWidth="11.44140625" defaultRowHeight="14.4" x14ac:dyDescent="0.3"/>
  <cols>
    <col min="1" max="1" width="1.5546875" style="1" customWidth="1"/>
    <col min="2" max="2" width="27.6640625" style="1" customWidth="1"/>
    <col min="3" max="3" width="86" style="1" customWidth="1"/>
    <col min="4" max="4" width="2.88671875" style="1" customWidth="1"/>
    <col min="5" max="16384" width="11.44140625" style="1"/>
  </cols>
  <sheetData>
    <row r="1" spans="2:5" ht="25.8" x14ac:dyDescent="0.5">
      <c r="B1" s="5" t="s">
        <v>3</v>
      </c>
      <c r="D1" s="3"/>
    </row>
    <row r="2" spans="2:5" ht="18" x14ac:dyDescent="0.35">
      <c r="B2" s="6"/>
    </row>
    <row r="4" spans="2:5" ht="15.6" x14ac:dyDescent="0.3">
      <c r="B4" s="24" t="s">
        <v>24</v>
      </c>
    </row>
    <row r="5" spans="2:5" ht="15.6" x14ac:dyDescent="0.3">
      <c r="B5" s="24" t="s">
        <v>25</v>
      </c>
      <c r="C5" s="1" t="s">
        <v>26</v>
      </c>
    </row>
    <row r="6" spans="2:5" ht="15.6" x14ac:dyDescent="0.3">
      <c r="B6" s="9" t="s">
        <v>0</v>
      </c>
      <c r="C6" s="9" t="s">
        <v>1</v>
      </c>
    </row>
    <row r="7" spans="2:5" x14ac:dyDescent="0.3">
      <c r="B7" s="11"/>
      <c r="C7" s="11"/>
      <c r="D7" s="12"/>
      <c r="E7" s="11"/>
    </row>
    <row r="8" spans="2:5" ht="28.8" x14ac:dyDescent="0.3">
      <c r="B8" s="26" t="s">
        <v>4</v>
      </c>
      <c r="C8" s="27" t="s">
        <v>27</v>
      </c>
      <c r="D8" s="12"/>
      <c r="E8" s="15"/>
    </row>
    <row r="9" spans="2:5" ht="57.6" x14ac:dyDescent="0.3">
      <c r="B9" s="26" t="s">
        <v>21</v>
      </c>
      <c r="C9" s="27" t="s">
        <v>28</v>
      </c>
    </row>
    <row r="10" spans="2:5" ht="43.2" x14ac:dyDescent="0.3">
      <c r="B10" s="26" t="s">
        <v>22</v>
      </c>
      <c r="C10" s="27" t="s">
        <v>29</v>
      </c>
    </row>
    <row r="11" spans="2:5" ht="43.2" x14ac:dyDescent="0.3">
      <c r="B11" s="26" t="s">
        <v>6</v>
      </c>
      <c r="C11" s="27" t="s">
        <v>30</v>
      </c>
    </row>
    <row r="12" spans="2:5" x14ac:dyDescent="0.3">
      <c r="B12" s="12"/>
      <c r="C12" s="25"/>
    </row>
    <row r="13" spans="2:5" ht="15.6" x14ac:dyDescent="0.3">
      <c r="B13" s="24" t="s">
        <v>31</v>
      </c>
    </row>
    <row r="14" spans="2:5" ht="28.8" x14ac:dyDescent="0.3">
      <c r="B14" s="24" t="s">
        <v>25</v>
      </c>
      <c r="C14" s="28" t="s">
        <v>32</v>
      </c>
    </row>
    <row r="15" spans="2:5" ht="15.6" x14ac:dyDescent="0.3">
      <c r="B15" s="9" t="s">
        <v>0</v>
      </c>
      <c r="C15" s="9" t="s">
        <v>1</v>
      </c>
    </row>
    <row r="16" spans="2:5" x14ac:dyDescent="0.3">
      <c r="B16" s="11"/>
      <c r="C16" s="11"/>
      <c r="D16" s="12"/>
      <c r="E16" s="11"/>
    </row>
    <row r="17" spans="2:5" ht="28.8" x14ac:dyDescent="0.3">
      <c r="B17" s="26" t="s">
        <v>8</v>
      </c>
      <c r="C17" s="27" t="s">
        <v>39</v>
      </c>
      <c r="D17" s="12"/>
      <c r="E17" s="15"/>
    </row>
    <row r="18" spans="2:5" ht="28.8" x14ac:dyDescent="0.3">
      <c r="B18" s="26" t="s">
        <v>45</v>
      </c>
      <c r="C18" s="27" t="s">
        <v>40</v>
      </c>
    </row>
    <row r="19" spans="2:5" ht="43.2" x14ac:dyDescent="0.3">
      <c r="B19" s="26" t="s">
        <v>4</v>
      </c>
      <c r="C19" s="27" t="s">
        <v>38</v>
      </c>
    </row>
    <row r="20" spans="2:5" ht="43.2" x14ac:dyDescent="0.3">
      <c r="B20" s="26" t="s">
        <v>21</v>
      </c>
      <c r="C20" s="27" t="s">
        <v>37</v>
      </c>
    </row>
    <row r="21" spans="2:5" ht="28.8" x14ac:dyDescent="0.3">
      <c r="B21" s="26" t="s">
        <v>22</v>
      </c>
      <c r="C21" s="27" t="s">
        <v>36</v>
      </c>
    </row>
    <row r="22" spans="2:5" ht="28.8" x14ac:dyDescent="0.3">
      <c r="B22" s="26" t="s">
        <v>5</v>
      </c>
      <c r="C22" s="27" t="s">
        <v>34</v>
      </c>
    </row>
    <row r="23" spans="2:5" ht="28.8" x14ac:dyDescent="0.3">
      <c r="B23" s="26" t="s">
        <v>6</v>
      </c>
      <c r="C23" s="27" t="s">
        <v>35</v>
      </c>
    </row>
    <row r="24" spans="2:5" ht="28.8" x14ac:dyDescent="0.3">
      <c r="B24" s="26" t="s">
        <v>7</v>
      </c>
      <c r="C24" s="27" t="s">
        <v>33</v>
      </c>
    </row>
    <row r="26" spans="2:5" ht="15.6" x14ac:dyDescent="0.3">
      <c r="B26" s="24" t="s">
        <v>41</v>
      </c>
    </row>
    <row r="27" spans="2:5" ht="28.8" x14ac:dyDescent="0.3">
      <c r="B27" s="24" t="s">
        <v>25</v>
      </c>
      <c r="C27" s="28" t="s">
        <v>42</v>
      </c>
    </row>
    <row r="28" spans="2:5" ht="15.6" x14ac:dyDescent="0.3">
      <c r="B28" s="9" t="s">
        <v>0</v>
      </c>
      <c r="C28" s="9" t="s">
        <v>1</v>
      </c>
    </row>
    <row r="29" spans="2:5" x14ac:dyDescent="0.3">
      <c r="B29" s="11"/>
      <c r="C29" s="11"/>
      <c r="D29" s="12"/>
      <c r="E29" s="11"/>
    </row>
    <row r="30" spans="2:5" ht="28.8" x14ac:dyDescent="0.3">
      <c r="B30" s="26" t="s">
        <v>19</v>
      </c>
      <c r="C30" s="27" t="s">
        <v>43</v>
      </c>
      <c r="D30" s="12"/>
      <c r="E30" s="15"/>
    </row>
    <row r="31" spans="2:5" ht="43.2" x14ac:dyDescent="0.3">
      <c r="B31" s="26" t="s">
        <v>20</v>
      </c>
      <c r="C31" s="27" t="s">
        <v>38</v>
      </c>
    </row>
    <row r="32" spans="2:5" ht="28.8" x14ac:dyDescent="0.3">
      <c r="B32" s="26" t="s">
        <v>22</v>
      </c>
      <c r="C32" s="27" t="s">
        <v>36</v>
      </c>
    </row>
    <row r="33" spans="2:3" ht="28.8" x14ac:dyDescent="0.3">
      <c r="B33" s="26" t="s">
        <v>6</v>
      </c>
      <c r="C33" s="27" t="s">
        <v>35</v>
      </c>
    </row>
    <row r="34" spans="2:3" ht="28.8" x14ac:dyDescent="0.3">
      <c r="B34" s="26" t="s">
        <v>7</v>
      </c>
      <c r="C34" s="27" t="s">
        <v>44</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5</vt:i4>
      </vt:variant>
    </vt:vector>
  </HeadingPairs>
  <TitlesOfParts>
    <vt:vector size="9" baseType="lpstr">
      <vt:lpstr>Por Recursos</vt:lpstr>
      <vt:lpstr>Presupuesto Detallado</vt:lpstr>
      <vt:lpstr>Datos</vt:lpstr>
      <vt:lpstr>Instructivo</vt:lpstr>
      <vt:lpstr>Instructivo!Área_de_impresión</vt:lpstr>
      <vt:lpstr>'Por Recursos'!Área_de_impresión</vt:lpstr>
      <vt:lpstr>'Presupuesto Detallado'!Área_de_impresión</vt:lpstr>
      <vt:lpstr>'Por Recursos'!Títulos_a_imprimir</vt:lpstr>
      <vt:lpstr>'Presupuesto Detallado'!Títulos_a_imprimir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Camila Ortiz</cp:lastModifiedBy>
  <cp:lastPrinted>2014-10-16T17:27:06Z</cp:lastPrinted>
  <dcterms:created xsi:type="dcterms:W3CDTF">2012-09-02T03:53:17Z</dcterms:created>
  <dcterms:modified xsi:type="dcterms:W3CDTF">2022-09-12T00:25:44Z</dcterms:modified>
</cp:coreProperties>
</file>