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GOSACK\Dropbox (NSCDA-VA)\Wilton Financials\2022.2023\"/>
    </mc:Choice>
  </mc:AlternateContent>
  <bookViews>
    <workbookView xWindow="0" yWindow="0" windowWidth="17976" windowHeight="8196"/>
  </bookViews>
  <sheets>
    <sheet name="Sheet1" sheetId="1" r:id="rId1"/>
  </sheets>
  <definedNames>
    <definedName name="_xlnm.Print_Titles" localSheetId="0">Sheet1!$A:$I,Sheet1!$4:$5</definedName>
    <definedName name="QB_BASIS_4" localSheetId="0" hidden="1">Sheet1!$L$3</definedName>
    <definedName name="QB_COLUMN_59200" localSheetId="0" hidden="1">Sheet1!#REF!</definedName>
    <definedName name="QB_COLUMN_62220" localSheetId="0" hidden="1">Sheet1!$J$5</definedName>
    <definedName name="QB_COLUMN_76210" localSheetId="0" hidden="1">Sheet1!#REF!</definedName>
    <definedName name="QB_COLUMN_76230" localSheetId="0" hidden="1">Sheet1!$K$5</definedName>
    <definedName name="QB_COLUMN_76240" localSheetId="0" hidden="1">Sheet1!$L$5</definedName>
    <definedName name="QB_COMPANY_0" localSheetId="0" hidden="1">Sheet1!$A$1</definedName>
    <definedName name="QB_DATA_0" localSheetId="0" hidden="1">Sheet1!$8:$8,Sheet1!$12:$12,Sheet1!$13:$13,Sheet1!$17:$17,Sheet1!$18:$18,Sheet1!$22:$22,Sheet1!$23:$23,Sheet1!$25:$25,Sheet1!$26:$26,Sheet1!$29:$29,Sheet1!$30:$30,Sheet1!$31:$31,Sheet1!$32:$32,Sheet1!$34:$34,Sheet1!$35:$35,Sheet1!$36:$36</definedName>
    <definedName name="QB_DATA_1" localSheetId="0" hidden="1">Sheet1!$37:$37,Sheet1!$40:$40,Sheet1!$41:$41,Sheet1!$43:$43,Sheet1!$44:$44,Sheet1!$45:$45,Sheet1!$48:$48,Sheet1!$49:$49,Sheet1!$50:$50,Sheet1!$51:$51,Sheet1!$52:$52,Sheet1!$54:$54,Sheet1!$59:$59,Sheet1!$60:$60,Sheet1!$62:$62,Sheet1!$64:$64</definedName>
    <definedName name="QB_DATA_2" localSheetId="0" hidden="1">Sheet1!$68:$68,Sheet1!$69:$69,Sheet1!$70:$70,Sheet1!$72:$72,Sheet1!$74:$74,Sheet1!$75:$75,Sheet1!$78:$78,Sheet1!$80:$80,Sheet1!$83:$83,Sheet1!$84:$84,Sheet1!$86:$86,Sheet1!$87:$87,Sheet1!$89:$89,Sheet1!$91:$91,Sheet1!$92:$92,Sheet1!$93:$93</definedName>
    <definedName name="QB_DATA_3" localSheetId="0" hidden="1">Sheet1!$95:$95,Sheet1!$96:$96,Sheet1!$97:$97,Sheet1!$100:$100,Sheet1!$101:$101,Sheet1!$104:$104,Sheet1!$106:$106,Sheet1!$107:$107,Sheet1!$109:$109,Sheet1!$112:$112,Sheet1!$113:$113,Sheet1!$114:$114,Sheet1!$115:$115,Sheet1!$116:$116,Sheet1!$120:$120,Sheet1!$121:$121</definedName>
    <definedName name="QB_DATA_4" localSheetId="0" hidden="1">Sheet1!$122:$122,Sheet1!$123:$123,Sheet1!$124:$124,Sheet1!$125:$125,Sheet1!$126:$126,Sheet1!$128:$128,Sheet1!$130:$130,Sheet1!$131:$131,Sheet1!$133:$133,Sheet1!$137:$137,Sheet1!$138:$138,Sheet1!$139:$139,Sheet1!$141:$141,Sheet1!$143:$143,Sheet1!$144:$144,Sheet1!$146:$146</definedName>
    <definedName name="QB_DATA_5" localSheetId="0" hidden="1">Sheet1!$149:$149,Sheet1!$150:$150,Sheet1!$151:$151,Sheet1!$152:$152,Sheet1!$153:$153,Sheet1!$154:$154,Sheet1!$155:$155,Sheet1!$163:$163</definedName>
    <definedName name="QB_DATE_1" localSheetId="0" hidden="1">Sheet1!$L$2</definedName>
    <definedName name="QB_FORMULA_0" localSheetId="0" hidden="1">Sheet1!#REF!,Sheet1!#REF!,Sheet1!$J$14,Sheet1!$K$14,Sheet1!$L$14,Sheet1!#REF!,Sheet1!#REF!,Sheet1!$J$19,Sheet1!$K$19,Sheet1!$L$19,Sheet1!#REF!,Sheet1!#REF!,Sheet1!$J$20,Sheet1!$K$20,Sheet1!$L$20,Sheet1!#REF!</definedName>
    <definedName name="QB_FORMULA_1" localSheetId="0" hidden="1">Sheet1!$J$24,Sheet1!$K$24,Sheet1!$L$24,Sheet1!#REF!,Sheet1!$J$33,Sheet1!#REF!,Sheet1!#REF!,Sheet1!$J$38,Sheet1!$K$38,Sheet1!$L$38,Sheet1!#REF!,Sheet1!#REF!,Sheet1!$J$39,Sheet1!$K$39,Sheet1!$L$39,Sheet1!#REF!</definedName>
    <definedName name="QB_FORMULA_10" localSheetId="0" hidden="1">Sheet1!$J$159,Sheet1!$K$159,Sheet1!$L$159,Sheet1!#REF!,Sheet1!$J$164,Sheet1!#REF!,Sheet1!$J$165,Sheet1!#REF!,Sheet1!$J$166,Sheet1!#REF!,Sheet1!#REF!,Sheet1!$J$167,Sheet1!$K$167,Sheet1!$L$167</definedName>
    <definedName name="QB_FORMULA_2" localSheetId="0" hidden="1">Sheet1!#REF!,Sheet1!$J$46,Sheet1!$K$46,Sheet1!$L$46,Sheet1!#REF!,Sheet1!#REF!,Sheet1!$J$53,Sheet1!$K$53,Sheet1!$L$53,Sheet1!#REF!,Sheet1!#REF!,Sheet1!$J$55,Sheet1!$K$55,Sheet1!$L$55,Sheet1!#REF!,Sheet1!#REF!</definedName>
    <definedName name="QB_FORMULA_3" localSheetId="0" hidden="1">Sheet1!$J$56,Sheet1!$K$56,Sheet1!$L$56,Sheet1!#REF!,Sheet1!#REF!,Sheet1!$J$57,Sheet1!$K$57,Sheet1!$L$57,Sheet1!#REF!,Sheet1!$J$63,Sheet1!#REF!,Sheet1!#REF!,Sheet1!$J$71,Sheet1!$K$71,Sheet1!$L$71,Sheet1!#REF!</definedName>
    <definedName name="QB_FORMULA_4" localSheetId="0" hidden="1">Sheet1!#REF!,Sheet1!$J$76,Sheet1!$K$76,Sheet1!$L$76,Sheet1!#REF!,Sheet1!#REF!,Sheet1!$J$77,Sheet1!$K$77,Sheet1!$L$77,Sheet1!#REF!,Sheet1!#REF!,Sheet1!$J$81,Sheet1!$K$81,Sheet1!$L$81,Sheet1!#REF!,Sheet1!#REF!</definedName>
    <definedName name="QB_FORMULA_5" localSheetId="0" hidden="1">Sheet1!$J$88,Sheet1!$K$88,Sheet1!$L$88,Sheet1!#REF!,Sheet1!#REF!,Sheet1!$J$94,Sheet1!$K$94,Sheet1!$L$94,Sheet1!#REF!,Sheet1!#REF!,Sheet1!$J$98,Sheet1!$K$98,Sheet1!$L$98,Sheet1!#REF!,Sheet1!#REF!,Sheet1!$J$102</definedName>
    <definedName name="QB_FORMULA_6" localSheetId="0" hidden="1">Sheet1!$K$102,Sheet1!$L$102,Sheet1!#REF!,Sheet1!#REF!,Sheet1!$J$108,Sheet1!$K$108,Sheet1!$L$108,Sheet1!#REF!,Sheet1!#REF!,Sheet1!$J$110,Sheet1!$K$110,Sheet1!$L$110,Sheet1!#REF!,Sheet1!#REF!,Sheet1!$J$117,Sheet1!$K$117</definedName>
    <definedName name="QB_FORMULA_7" localSheetId="0" hidden="1">Sheet1!$L$117,Sheet1!#REF!,Sheet1!#REF!,Sheet1!$J$127,Sheet1!$K$127,Sheet1!$L$127,Sheet1!#REF!,Sheet1!#REF!,Sheet1!$J$132,Sheet1!$K$132,Sheet1!$L$132,Sheet1!#REF!,Sheet1!#REF!,Sheet1!$J$134,Sheet1!$K$134,Sheet1!$L$134</definedName>
    <definedName name="QB_FORMULA_8" localSheetId="0" hidden="1">Sheet1!#REF!,Sheet1!#REF!,Sheet1!$J$140,Sheet1!$K$140,Sheet1!$L$140,Sheet1!#REF!,Sheet1!#REF!,Sheet1!$J$145,Sheet1!$K$145,Sheet1!$L$145,Sheet1!#REF!,Sheet1!#REF!,Sheet1!$J$147,Sheet1!$K$147,Sheet1!$L$147,Sheet1!#REF!</definedName>
    <definedName name="QB_FORMULA_9" localSheetId="0" hidden="1">Sheet1!#REF!,Sheet1!$J$156,Sheet1!$K$156,Sheet1!$L$156,Sheet1!#REF!,Sheet1!#REF!,Sheet1!$J$157,Sheet1!$K$157,Sheet1!$L$157,Sheet1!#REF!,Sheet1!#REF!,Sheet1!$J$158,Sheet1!$K$158,Sheet1!$L$158,Sheet1!#REF!,Sheet1!#REF!</definedName>
    <definedName name="QB_ROW_100260" localSheetId="0" hidden="1">Sheet1!$G$146</definedName>
    <definedName name="QB_ROW_103060" localSheetId="0" hidden="1">Sheet1!$G$90</definedName>
    <definedName name="QB_ROW_103270" localSheetId="0" hidden="1">Sheet1!$H$93</definedName>
    <definedName name="QB_ROW_103360" localSheetId="0" hidden="1">Sheet1!$G$94</definedName>
    <definedName name="QB_ROW_105270" localSheetId="0" hidden="1">Sheet1!$H$91</definedName>
    <definedName name="QB_ROW_111260" localSheetId="0" hidden="1">Sheet1!$G$133</definedName>
    <definedName name="QB_ROW_112360" localSheetId="0" hidden="1">Sheet1!$G$97</definedName>
    <definedName name="QB_ROW_114260" localSheetId="0" hidden="1">Sheet1!$G$113</definedName>
    <definedName name="QB_ROW_115060" localSheetId="0" hidden="1">Sheet1!$G$85</definedName>
    <definedName name="QB_ROW_115270" localSheetId="0" hidden="1">Sheet1!$H$87</definedName>
    <definedName name="QB_ROW_115360" localSheetId="0" hidden="1">Sheet1!$G$88</definedName>
    <definedName name="QB_ROW_120260" localSheetId="0" hidden="1">Sheet1!$G$114</definedName>
    <definedName name="QB_ROW_121260" localSheetId="0" hidden="1">Sheet1!$G$112</definedName>
    <definedName name="QB_ROW_122260" localSheetId="0" hidden="1">Sheet1!$G$109</definedName>
    <definedName name="QB_ROW_123260" localSheetId="0" hidden="1">Sheet1!$G$115</definedName>
    <definedName name="QB_ROW_124270" localSheetId="0" hidden="1">Sheet1!$H$137</definedName>
    <definedName name="QB_ROW_125370" localSheetId="0" hidden="1">Sheet1!$H$138</definedName>
    <definedName name="QB_ROW_126050" localSheetId="0" hidden="1">Sheet1!$F$118</definedName>
    <definedName name="QB_ROW_126350" localSheetId="0" hidden="1">Sheet1!$F$134</definedName>
    <definedName name="QB_ROW_128270" localSheetId="0" hidden="1">Sheet1!$H$35</definedName>
    <definedName name="QB_ROW_129260" localSheetId="0" hidden="1">Sheet1!$G$155</definedName>
    <definedName name="QB_ROW_130050" localSheetId="0" hidden="1">Sheet1!$F$111</definedName>
    <definedName name="QB_ROW_130350" localSheetId="0" hidden="1">Sheet1!$F$117</definedName>
    <definedName name="QB_ROW_131050" localSheetId="0" hidden="1">Sheet1!$F$82</definedName>
    <definedName name="QB_ROW_131350" localSheetId="0" hidden="1">Sheet1!$F$98</definedName>
    <definedName name="QB_ROW_132060" localSheetId="0" hidden="1">Sheet1!$G$129</definedName>
    <definedName name="QB_ROW_132270" localSheetId="0" hidden="1">Sheet1!$H$131</definedName>
    <definedName name="QB_ROW_132360" localSheetId="0" hidden="1">Sheet1!$G$132</definedName>
    <definedName name="QB_ROW_134270" localSheetId="0" hidden="1">Sheet1!$H$123</definedName>
    <definedName name="QB_ROW_136270" localSheetId="0" hidden="1">Sheet1!$H$124</definedName>
    <definedName name="QB_ROW_137270" localSheetId="0" hidden="1">Sheet1!$H$36</definedName>
    <definedName name="QB_ROW_138270" localSheetId="0" hidden="1">Sheet1!$H$125</definedName>
    <definedName name="QB_ROW_140050" localSheetId="0" hidden="1">Sheet1!$F$148</definedName>
    <definedName name="QB_ROW_140350" localSheetId="0" hidden="1">Sheet1!$F$156</definedName>
    <definedName name="QB_ROW_141260" localSheetId="0" hidden="1">Sheet1!$G$149</definedName>
    <definedName name="QB_ROW_142260" localSheetId="0" hidden="1">Sheet1!$G$152</definedName>
    <definedName name="QB_ROW_143360" localSheetId="0" hidden="1">Sheet1!$G$153</definedName>
    <definedName name="QB_ROW_147260" localSheetId="0" hidden="1">Sheet1!$G$72</definedName>
    <definedName name="QB_ROW_153060" localSheetId="0" hidden="1">Sheet1!$G$73</definedName>
    <definedName name="QB_ROW_153270" localSheetId="0" hidden="1">Sheet1!$H$75</definedName>
    <definedName name="QB_ROW_153360" localSheetId="0" hidden="1">Sheet1!$G$76</definedName>
    <definedName name="QB_ROW_157260" localSheetId="0" hidden="1">Sheet1!$G$141</definedName>
    <definedName name="QB_ROW_162260" localSheetId="0" hidden="1">Sheet1!$G$89</definedName>
    <definedName name="QB_ROW_170060" localSheetId="0" hidden="1">Sheet1!$G$142</definedName>
    <definedName name="QB_ROW_170270" localSheetId="0" hidden="1">Sheet1!$H$144</definedName>
    <definedName name="QB_ROW_170360" localSheetId="0" hidden="1">Sheet1!$G$145</definedName>
    <definedName name="QB_ROW_173260" localSheetId="0" hidden="1">Sheet1!$G$84</definedName>
    <definedName name="QB_ROW_174260" localSheetId="0" hidden="1">Sheet1!$G$150</definedName>
    <definedName name="QB_ROW_176270" localSheetId="0" hidden="1">Sheet1!$H$126</definedName>
    <definedName name="QB_ROW_18301" localSheetId="0" hidden="1">Sheet1!$A$167</definedName>
    <definedName name="QB_ROW_186270" localSheetId="0" hidden="1">Sheet1!$H$22</definedName>
    <definedName name="QB_ROW_19011" localSheetId="0" hidden="1">Sheet1!$B$6</definedName>
    <definedName name="QB_ROW_19311" localSheetId="0" hidden="1">Sheet1!$B$159</definedName>
    <definedName name="QB_ROW_200270" localSheetId="0" hidden="1">Sheet1!$H$130</definedName>
    <definedName name="QB_ROW_20031" localSheetId="0" hidden="1">Sheet1!$D$7</definedName>
    <definedName name="QB_ROW_20331" localSheetId="0" hidden="1">Sheet1!$D$56</definedName>
    <definedName name="QB_ROW_206250" localSheetId="0" hidden="1">Sheet1!$F$78</definedName>
    <definedName name="QB_ROW_21031" localSheetId="0" hidden="1">Sheet1!$D$58</definedName>
    <definedName name="QB_ROW_213060" localSheetId="0" hidden="1">Sheet1!$G$105</definedName>
    <definedName name="QB_ROW_213270" localSheetId="0" hidden="1">Sheet1!$H$107</definedName>
    <definedName name="QB_ROW_21331" localSheetId="0" hidden="1">Sheet1!$D$158</definedName>
    <definedName name="QB_ROW_213360" localSheetId="0" hidden="1">Sheet1!$G$108</definedName>
    <definedName name="QB_ROW_215260" localSheetId="0" hidden="1">Sheet1!$G$104</definedName>
    <definedName name="QB_ROW_216260" localSheetId="0" hidden="1">Sheet1!$G$25</definedName>
    <definedName name="QB_ROW_217260" localSheetId="0" hidden="1">Sheet1!$G$95</definedName>
    <definedName name="QB_ROW_22011" localSheetId="0" hidden="1">Sheet1!$B$160</definedName>
    <definedName name="QB_ROW_22311" localSheetId="0" hidden="1">Sheet1!$B$166</definedName>
    <definedName name="QB_ROW_224040" localSheetId="0" hidden="1">Sheet1!$E$65</definedName>
    <definedName name="QB_ROW_224340" localSheetId="0" hidden="1">Sheet1!$E$157</definedName>
    <definedName name="QB_ROW_2260" localSheetId="0" hidden="1">Sheet1!$G$100</definedName>
    <definedName name="QB_ROW_234270" localSheetId="0" hidden="1">Sheet1!$H$68</definedName>
    <definedName name="QB_ROW_238060" localSheetId="0" hidden="1">Sheet1!$G$15</definedName>
    <definedName name="QB_ROW_238360" localSheetId="0" hidden="1">Sheet1!$G$20</definedName>
    <definedName name="QB_ROW_24021" localSheetId="0" hidden="1">Sheet1!$C$161</definedName>
    <definedName name="QB_ROW_240260" localSheetId="0" hidden="1">Sheet1!$G$50</definedName>
    <definedName name="QB_ROW_24321" localSheetId="0" hidden="1">Sheet1!$C$165</definedName>
    <definedName name="QB_ROW_262270" localSheetId="0" hidden="1">Sheet1!$H$122</definedName>
    <definedName name="QB_ROW_265260" localSheetId="0" hidden="1">Sheet1!$G$151</definedName>
    <definedName name="QB_ROW_271270" localSheetId="0" hidden="1">Sheet1!$H$143</definedName>
    <definedName name="QB_ROW_279250" localSheetId="0" hidden="1">Sheet1!$F$62</definedName>
    <definedName name="QB_ROW_292260" localSheetId="0" hidden="1">Sheet1!$G$51</definedName>
    <definedName name="QB_ROW_293260" localSheetId="0" hidden="1">Sheet1!$G$52</definedName>
    <definedName name="QB_ROW_294050" localSheetId="0" hidden="1">Sheet1!$F$47</definedName>
    <definedName name="QB_ROW_294350" localSheetId="0" hidden="1">Sheet1!$F$53</definedName>
    <definedName name="QB_ROW_295270" localSheetId="0" hidden="1">Sheet1!$H$121</definedName>
    <definedName name="QB_ROW_302260" localSheetId="0" hidden="1">Sheet1!$G$154</definedName>
    <definedName name="QB_ROW_307060" localSheetId="0" hidden="1">Sheet1!$G$11</definedName>
    <definedName name="QB_ROW_307270" localSheetId="0" hidden="1">Sheet1!$H$13</definedName>
    <definedName name="QB_ROW_307360" localSheetId="0" hidden="1">Sheet1!$G$14</definedName>
    <definedName name="QB_ROW_309270" localSheetId="0" hidden="1">Sheet1!$H$120</definedName>
    <definedName name="QB_ROW_310060" localSheetId="0" hidden="1">Sheet1!$G$27</definedName>
    <definedName name="QB_ROW_310270" localSheetId="0" hidden="1">Sheet1!$H$37</definedName>
    <definedName name="QB_ROW_310360" localSheetId="0" hidden="1">Sheet1!$G$38</definedName>
    <definedName name="QB_ROW_332260" localSheetId="0" hidden="1">Sheet1!$G$96</definedName>
    <definedName name="QB_ROW_333050" localSheetId="0" hidden="1">Sheet1!$F$66</definedName>
    <definedName name="QB_ROW_333350" localSheetId="0" hidden="1">Sheet1!$F$77</definedName>
    <definedName name="QB_ROW_336040" localSheetId="0" hidden="1">Sheet1!$E$61</definedName>
    <definedName name="QB_ROW_336340" localSheetId="0" hidden="1">Sheet1!$E$63</definedName>
    <definedName name="QB_ROW_342240" localSheetId="0" hidden="1">Sheet1!$E$8</definedName>
    <definedName name="QB_ROW_343340" localSheetId="0" hidden="1">Sheet1!$E$60</definedName>
    <definedName name="QB_ROW_344050" localSheetId="0" hidden="1">Sheet1!$F$10</definedName>
    <definedName name="QB_ROW_344350" localSheetId="0" hidden="1">Sheet1!$F$39</definedName>
    <definedName name="QB_ROW_345270" localSheetId="0" hidden="1">Sheet1!$H$12</definedName>
    <definedName name="QB_ROW_347050" localSheetId="0" hidden="1">Sheet1!$F$135</definedName>
    <definedName name="QB_ROW_347350" localSheetId="0" hidden="1">Sheet1!$F$147</definedName>
    <definedName name="QB_ROW_348050" localSheetId="0" hidden="1">Sheet1!$F$99</definedName>
    <definedName name="QB_ROW_348350" localSheetId="0" hidden="1">Sheet1!$F$102</definedName>
    <definedName name="QB_ROW_349060" localSheetId="0" hidden="1">Sheet1!$G$119</definedName>
    <definedName name="QB_ROW_349360" localSheetId="0" hidden="1">Sheet1!$G$127</definedName>
    <definedName name="QB_ROW_350050" localSheetId="0" hidden="1">Sheet1!$F$79</definedName>
    <definedName name="QB_ROW_350350" localSheetId="0" hidden="1">Sheet1!$F$81</definedName>
    <definedName name="QB_ROW_361240" localSheetId="0" hidden="1">Sheet1!$E$64</definedName>
    <definedName name="QB_ROW_362030" localSheetId="0" hidden="1">Sheet1!$D$162</definedName>
    <definedName name="QB_ROW_362330" localSheetId="0" hidden="1">Sheet1!$D$164</definedName>
    <definedName name="QB_ROW_43040" localSheetId="0" hidden="1">Sheet1!$E$9</definedName>
    <definedName name="QB_ROW_43250" localSheetId="0" hidden="1">Sheet1!$F$54</definedName>
    <definedName name="QB_ROW_43340" localSheetId="0" hidden="1">Sheet1!$E$55</definedName>
    <definedName name="QB_ROW_44250" localSheetId="0" hidden="1">Sheet1!$F$40</definedName>
    <definedName name="QB_ROW_476280" localSheetId="0" hidden="1">Sheet1!$I$31</definedName>
    <definedName name="QB_ROW_478280" localSheetId="0" hidden="1">Sheet1!$I$32</definedName>
    <definedName name="QB_ROW_479070" localSheetId="0" hidden="1">Sheet1!$H$28</definedName>
    <definedName name="QB_ROW_479370" localSheetId="0" hidden="1">Sheet1!$H$33</definedName>
    <definedName name="QB_ROW_49060" localSheetId="0" hidden="1">Sheet1!$G$136</definedName>
    <definedName name="QB_ROW_49270" localSheetId="0" hidden="1">Sheet1!$H$139</definedName>
    <definedName name="QB_ROW_49360" localSheetId="0" hidden="1">Sheet1!$G$140</definedName>
    <definedName name="QB_ROW_53260" localSheetId="0" hidden="1">Sheet1!$G$101</definedName>
    <definedName name="QB_ROW_533270" localSheetId="0" hidden="1">Sheet1!$H$74</definedName>
    <definedName name="QB_ROW_538240" localSheetId="0" hidden="1">Sheet1!$E$59</definedName>
    <definedName name="QB_ROW_541240" localSheetId="0" hidden="1">Sheet1!$E$163</definedName>
    <definedName name="QB_ROW_54260" localSheetId="0" hidden="1">Sheet1!$G$44</definedName>
    <definedName name="QB_ROW_55360" localSheetId="0" hidden="1">Sheet1!$G$26</definedName>
    <definedName name="QB_ROW_556270" localSheetId="0" hidden="1">Sheet1!$H$69</definedName>
    <definedName name="QB_ROW_56250" localSheetId="0" hidden="1">Sheet1!$F$41</definedName>
    <definedName name="QB_ROW_571280" localSheetId="0" hidden="1">Sheet1!$I$30</definedName>
    <definedName name="QB_ROW_572280" localSheetId="0" hidden="1">Sheet1!$I$29</definedName>
    <definedName name="QB_ROW_579280" localSheetId="0" hidden="1">Sheet1!$I$17</definedName>
    <definedName name="QB_ROW_580270" localSheetId="0" hidden="1">Sheet1!$H$106</definedName>
    <definedName name="QB_ROW_58070" localSheetId="0" hidden="1">Sheet1!$H$16</definedName>
    <definedName name="QB_ROW_58280" localSheetId="0" hidden="1">Sheet1!$I$18</definedName>
    <definedName name="QB_ROW_58370" localSheetId="0" hidden="1">Sheet1!$H$19</definedName>
    <definedName name="QB_ROW_59270" localSheetId="0" hidden="1">Sheet1!$H$92</definedName>
    <definedName name="QB_ROW_61260" localSheetId="0" hidden="1">Sheet1!$G$49</definedName>
    <definedName name="QB_ROW_62270" localSheetId="0" hidden="1">Sheet1!$H$86</definedName>
    <definedName name="QB_ROW_67270" localSheetId="0" hidden="1">Sheet1!$H$34</definedName>
    <definedName name="QB_ROW_68060" localSheetId="0" hidden="1">Sheet1!$G$21</definedName>
    <definedName name="QB_ROW_68270" localSheetId="0" hidden="1">Sheet1!$H$23</definedName>
    <definedName name="QB_ROW_68360" localSheetId="0" hidden="1">Sheet1!$G$24</definedName>
    <definedName name="QB_ROW_72050" localSheetId="0" hidden="1">Sheet1!$F$42</definedName>
    <definedName name="QB_ROW_72260" localSheetId="0" hidden="1">Sheet1!$G$45</definedName>
    <definedName name="QB_ROW_72350" localSheetId="0" hidden="1">Sheet1!$F$46</definedName>
    <definedName name="QB_ROW_74260" localSheetId="0" hidden="1">Sheet1!$G$43</definedName>
    <definedName name="QB_ROW_85260" localSheetId="0" hidden="1">Sheet1!$G$48</definedName>
    <definedName name="QB_ROW_86321" localSheetId="0" hidden="1">Sheet1!$C$57</definedName>
    <definedName name="QB_ROW_87060" localSheetId="0" hidden="1">Sheet1!$G$67</definedName>
    <definedName name="QB_ROW_87270" localSheetId="0" hidden="1">Sheet1!$H$70</definedName>
    <definedName name="QB_ROW_87360" localSheetId="0" hidden="1">Sheet1!$G$71</definedName>
    <definedName name="QB_ROW_88260" localSheetId="0" hidden="1">Sheet1!$G$116</definedName>
    <definedName name="QB_ROW_94260" localSheetId="0" hidden="1">Sheet1!$G$128</definedName>
    <definedName name="QB_ROW_95050" localSheetId="0" hidden="1">Sheet1!$F$103</definedName>
    <definedName name="QB_ROW_95350" localSheetId="0" hidden="1">Sheet1!$F$110</definedName>
    <definedName name="QB_ROW_96260" localSheetId="0" hidden="1">Sheet1!$G$80</definedName>
    <definedName name="QB_ROW_99260" localSheetId="0" hidden="1">Sheet1!$G$83</definedName>
    <definedName name="QB_SUBTITLE_3" localSheetId="0" hidden="1">Sheet1!$A$3</definedName>
    <definedName name="QB_TIME_5" localSheetId="0" hidden="1">Sheet1!$L$1</definedName>
    <definedName name="QB_TITLE_2" localSheetId="0" hidden="1">Sheet1!$A$2</definedName>
    <definedName name="QBCANSUPPORTUPDATE" localSheetId="0">TRUE</definedName>
    <definedName name="QBCOMPANYFILENAME" localSheetId="0">"Q:\Data\damesUSE_ME.QBW"</definedName>
    <definedName name="QBENDDATE" localSheetId="0">20220228</definedName>
    <definedName name="QBHEADERSONSCREEN" localSheetId="0">TRUE</definedName>
    <definedName name="QBMETADATASIZE" localSheetId="0">5924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FALSE</definedName>
    <definedName name="QBREPORTCOLAXIS" localSheetId="0">0</definedName>
    <definedName name="QBREPORTCOMPANYID" localSheetId="0">"6c9b9ec489c24654b762f23f7063a48e"</definedName>
    <definedName name="QBREPORTCOMPARECOL_ANNUALBUDGET" localSheetId="0">TRUE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TRUE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TRUE</definedName>
    <definedName name="QBREPORTCOMPARECOL_YTDBUDGET" localSheetId="0">TRUE</definedName>
    <definedName name="QBREPORTCOMPARECOL_YTDPCT" localSheetId="0">FALSE</definedName>
    <definedName name="QBREPORTROWAXIS" localSheetId="0">11</definedName>
    <definedName name="QBREPORTSUBCOLAXIS" localSheetId="0">24</definedName>
    <definedName name="QBREPORTTYPE" localSheetId="0">273</definedName>
    <definedName name="QBROWHEADERS" localSheetId="0">9</definedName>
    <definedName name="QBSTARTDATE" localSheetId="0">20220201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40" i="1" l="1"/>
  <c r="O80" i="1" l="1"/>
  <c r="P41" i="1"/>
  <c r="O41" i="1"/>
  <c r="M156" i="1"/>
  <c r="M145" i="1"/>
  <c r="M147" i="1"/>
  <c r="M134" i="1"/>
  <c r="M132" i="1"/>
  <c r="M127" i="1"/>
  <c r="M117" i="1"/>
  <c r="M110" i="1"/>
  <c r="M108" i="1"/>
  <c r="M102" i="1"/>
  <c r="M94" i="1"/>
  <c r="M98" i="1" s="1"/>
  <c r="M88" i="1"/>
  <c r="M81" i="1"/>
  <c r="M76" i="1"/>
  <c r="M77" i="1" s="1"/>
  <c r="M71" i="1"/>
  <c r="M53" i="1"/>
  <c r="M46" i="1"/>
  <c r="M38" i="1"/>
  <c r="M24" i="1"/>
  <c r="M19" i="1"/>
  <c r="M20" i="1" s="1"/>
  <c r="M14" i="1"/>
  <c r="J164" i="1"/>
  <c r="J165" i="1" s="1"/>
  <c r="J166" i="1" s="1"/>
  <c r="L156" i="1"/>
  <c r="K156" i="1"/>
  <c r="J156" i="1"/>
  <c r="K147" i="1"/>
  <c r="L145" i="1"/>
  <c r="K145" i="1"/>
  <c r="J145" i="1"/>
  <c r="L140" i="1"/>
  <c r="L147" i="1" s="1"/>
  <c r="K140" i="1"/>
  <c r="J140" i="1"/>
  <c r="J147" i="1" s="1"/>
  <c r="L134" i="1"/>
  <c r="L132" i="1"/>
  <c r="K132" i="1"/>
  <c r="J132" i="1"/>
  <c r="L127" i="1"/>
  <c r="K127" i="1"/>
  <c r="K134" i="1" s="1"/>
  <c r="J127" i="1"/>
  <c r="J134" i="1" s="1"/>
  <c r="L117" i="1"/>
  <c r="K117" i="1"/>
  <c r="J117" i="1"/>
  <c r="L110" i="1"/>
  <c r="J110" i="1"/>
  <c r="L108" i="1"/>
  <c r="K108" i="1"/>
  <c r="K110" i="1" s="1"/>
  <c r="J108" i="1"/>
  <c r="L102" i="1"/>
  <c r="K102" i="1"/>
  <c r="J102" i="1"/>
  <c r="L94" i="1"/>
  <c r="K94" i="1"/>
  <c r="J94" i="1"/>
  <c r="J98" i="1" s="1"/>
  <c r="L88" i="1"/>
  <c r="L98" i="1" s="1"/>
  <c r="K88" i="1"/>
  <c r="K98" i="1" s="1"/>
  <c r="J88" i="1"/>
  <c r="L81" i="1"/>
  <c r="K81" i="1"/>
  <c r="J81" i="1"/>
  <c r="J77" i="1"/>
  <c r="L76" i="1"/>
  <c r="K76" i="1"/>
  <c r="J76" i="1"/>
  <c r="L71" i="1"/>
  <c r="L77" i="1" s="1"/>
  <c r="L157" i="1" s="1"/>
  <c r="L158" i="1" s="1"/>
  <c r="K71" i="1"/>
  <c r="K77" i="1" s="1"/>
  <c r="K157" i="1" s="1"/>
  <c r="K158" i="1" s="1"/>
  <c r="J71" i="1"/>
  <c r="J63" i="1"/>
  <c r="L53" i="1"/>
  <c r="K53" i="1"/>
  <c r="J53" i="1"/>
  <c r="L46" i="1"/>
  <c r="K46" i="1"/>
  <c r="J46" i="1"/>
  <c r="L38" i="1"/>
  <c r="K38" i="1"/>
  <c r="J33" i="1"/>
  <c r="J38" i="1" s="1"/>
  <c r="L24" i="1"/>
  <c r="K24" i="1"/>
  <c r="J24" i="1"/>
  <c r="L20" i="1"/>
  <c r="J20" i="1"/>
  <c r="L19" i="1"/>
  <c r="K19" i="1"/>
  <c r="K20" i="1" s="1"/>
  <c r="J19" i="1"/>
  <c r="L14" i="1"/>
  <c r="L39" i="1" s="1"/>
  <c r="L55" i="1" s="1"/>
  <c r="L56" i="1" s="1"/>
  <c r="L57" i="1" s="1"/>
  <c r="L159" i="1" s="1"/>
  <c r="L167" i="1" s="1"/>
  <c r="K14" i="1"/>
  <c r="J14" i="1"/>
  <c r="M157" i="1" l="1"/>
  <c r="M158" i="1" s="1"/>
  <c r="M39" i="1"/>
  <c r="M55" i="1" s="1"/>
  <c r="M56" i="1" s="1"/>
  <c r="M57" i="1" s="1"/>
  <c r="J39" i="1"/>
  <c r="J55" i="1" s="1"/>
  <c r="J56" i="1" s="1"/>
  <c r="J57" i="1" s="1"/>
  <c r="J157" i="1"/>
  <c r="J158" i="1" s="1"/>
  <c r="K39" i="1"/>
  <c r="K55" i="1" s="1"/>
  <c r="K56" i="1" s="1"/>
  <c r="K57" i="1" s="1"/>
  <c r="K159" i="1" s="1"/>
  <c r="K167" i="1" s="1"/>
  <c r="M159" i="1" l="1"/>
  <c r="M167" i="1" s="1"/>
  <c r="J159" i="1"/>
  <c r="J167" i="1" s="1"/>
</calcChain>
</file>

<file path=xl/sharedStrings.xml><?xml version="1.0" encoding="utf-8"?>
<sst xmlns="http://schemas.openxmlformats.org/spreadsheetml/2006/main" count="197" uniqueCount="177">
  <si>
    <t>11:33 AM</t>
  </si>
  <si>
    <t>National Society of the Colonial Dames of America</t>
  </si>
  <si>
    <t>Accrual Basis</t>
  </si>
  <si>
    <t>Jun '21 - Feb 22</t>
  </si>
  <si>
    <t>YTD Budget</t>
  </si>
  <si>
    <t>Ordinary Income/Expense</t>
  </si>
  <si>
    <t>Income</t>
  </si>
  <si>
    <t>DISASTER INCOME</t>
  </si>
  <si>
    <t>4000 · INCOME</t>
  </si>
  <si>
    <t>ADMISSIONS &amp; PROGRAMS</t>
  </si>
  <si>
    <t>4001 · Admission Income</t>
  </si>
  <si>
    <t>Donations</t>
  </si>
  <si>
    <t>4001 · Admission Income - Other</t>
  </si>
  <si>
    <t>Total 4001 · Admission Income</t>
  </si>
  <si>
    <t>4075 · Public Programs</t>
  </si>
  <si>
    <t>4074 · Public Education &amp; Programs</t>
  </si>
  <si>
    <t>Symposium</t>
  </si>
  <si>
    <t>4074 · Public Education &amp; Programs - Other</t>
  </si>
  <si>
    <t>Total 4074 · Public Education &amp; Programs</t>
  </si>
  <si>
    <t>Total 4075 · Public Programs</t>
  </si>
  <si>
    <t>4350 · Entertainment</t>
  </si>
  <si>
    <t>4160 · Entertainment Receipts</t>
  </si>
  <si>
    <t>4350 · Entertainment - Other</t>
  </si>
  <si>
    <t>Total 4350 · Entertainment</t>
  </si>
  <si>
    <t>4018 · Board lunches</t>
  </si>
  <si>
    <t>4065 · Dependency Rentals</t>
  </si>
  <si>
    <t>Gift Shop Sales</t>
  </si>
  <si>
    <t>Scarves · 125th</t>
  </si>
  <si>
    <t>Exp. 48" Celebration Shawl</t>
  </si>
  <si>
    <t>Inc. 48" Celebration Shawl</t>
  </si>
  <si>
    <t>Inc-42" · 125th 42" Income</t>
  </si>
  <si>
    <t>Exp-42" · 125th 42" expense</t>
  </si>
  <si>
    <t>Total Scarves · 125th</t>
  </si>
  <si>
    <t>4300 · Sales</t>
  </si>
  <si>
    <t>5300 · Items Purchased for Resale</t>
  </si>
  <si>
    <t>5445 · VA State Sales Tax</t>
  </si>
  <si>
    <t>Gift Shop Sales - Other</t>
  </si>
  <si>
    <t>Total Gift Shop Sales</t>
  </si>
  <si>
    <t>Total ADMISSIONS &amp; PROGRAMS</t>
  </si>
  <si>
    <t>4010 · DEVELOPMENT</t>
  </si>
  <si>
    <t>4080 · DUES</t>
  </si>
  <si>
    <t>4100 · INTEREST INCOME</t>
  </si>
  <si>
    <t>4120 · Interest/Operating Accts.</t>
  </si>
  <si>
    <t>4150 · Davenport</t>
  </si>
  <si>
    <t>4100 · INTEREST INCOME - Other</t>
  </si>
  <si>
    <t>Total 4100 · INTEREST INCOME</t>
  </si>
  <si>
    <t>4660 · REGISTRAR'S INCOME</t>
  </si>
  <si>
    <t>4730 · Virginia Initiation Fees</t>
  </si>
  <si>
    <t>4500 · Associate Membership Fees</t>
  </si>
  <si>
    <t>4732 · Genealogy</t>
  </si>
  <si>
    <t>4731 · Application Fee - Registrars</t>
  </si>
  <si>
    <t>4715 · Registrar Copy Fees</t>
  </si>
  <si>
    <t>Total 4660 · REGISTRAR'S INCOME</t>
  </si>
  <si>
    <t>4000 · INCOME - Other</t>
  </si>
  <si>
    <t>Total 4000 · INCOME</t>
  </si>
  <si>
    <t>Total Income</t>
  </si>
  <si>
    <t>Gross Profit</t>
  </si>
  <si>
    <t>Expense</t>
  </si>
  <si>
    <t>5001 · Admissions expense</t>
  </si>
  <si>
    <t>DISASTER EXPENSE</t>
  </si>
  <si>
    <t>UNUSED EXP ACCOUNTS 2011-13</t>
  </si>
  <si>
    <t>66900 · Reconciliation Discrepancies</t>
  </si>
  <si>
    <t>Total UNUSED EXP ACCOUNTS 2011-13</t>
  </si>
  <si>
    <t>Ask Client for More Info</t>
  </si>
  <si>
    <t>5000 · EXPENSES</t>
  </si>
  <si>
    <t>PROFESSIONAL SERVICES</t>
  </si>
  <si>
    <t>5017 · Audit/Bookkeeping</t>
  </si>
  <si>
    <t>5275 · Processing &amp; Bank Fees</t>
  </si>
  <si>
    <t>5275E · Fees - Paypal, Square</t>
  </si>
  <si>
    <t>5017 · Audit/Bookkeeping - Other</t>
  </si>
  <si>
    <t>Total 5017 · Audit/Bookkeeping</t>
  </si>
  <si>
    <t>5570 · Genealogist</t>
  </si>
  <si>
    <t>5660 · Registrar's Expenses</t>
  </si>
  <si>
    <t>5715 · Registrar Copy Expenses</t>
  </si>
  <si>
    <t>5660 · Registrar's Expenses - Other</t>
  </si>
  <si>
    <t>Total 5660 · Registrar's Expenses</t>
  </si>
  <si>
    <t>Total PROFESSIONAL SERVICES</t>
  </si>
  <si>
    <t>6565 · LEASED EQUIPMENT</t>
  </si>
  <si>
    <t>DUES &amp; SUBSCRIPTIONS</t>
  </si>
  <si>
    <t>5080 · Dues</t>
  </si>
  <si>
    <t>Total DUES &amp; SUBSCRIPTIONS</t>
  </si>
  <si>
    <t>5400 · ADMINISTRATIVE COSTS</t>
  </si>
  <si>
    <t>5010 · Development Expense</t>
  </si>
  <si>
    <t>5190 · Postage</t>
  </si>
  <si>
    <t>5195 · Printing</t>
  </si>
  <si>
    <t>5200 · Printing</t>
  </si>
  <si>
    <t>5195 · Printing - Other</t>
  </si>
  <si>
    <t>Total 5195 · Printing</t>
  </si>
  <si>
    <t>5162 · Office Expenses</t>
  </si>
  <si>
    <t>5110 · Insurance</t>
  </si>
  <si>
    <t>5120 · Insurance/Employee Benefits</t>
  </si>
  <si>
    <t>5135 · Insurance/Workman's Comp</t>
  </si>
  <si>
    <t>5110 · Insurance - Other</t>
  </si>
  <si>
    <t>Total 5110 · Insurance</t>
  </si>
  <si>
    <t>5018 · Board Lunch Expense</t>
  </si>
  <si>
    <t>IT Services</t>
  </si>
  <si>
    <t>5165 · Organizational Memberships</t>
  </si>
  <si>
    <t>Total 5400 · ADMINISTRATIVE COSTS</t>
  </si>
  <si>
    <t>TRAVEL</t>
  </si>
  <si>
    <t>5192 · President's Expenses</t>
  </si>
  <si>
    <t>5415 · Staff</t>
  </si>
  <si>
    <t>Total TRAVEL</t>
  </si>
  <si>
    <t>5075 · Public Programs</t>
  </si>
  <si>
    <t>5048 · Interpretations/Exhibits</t>
  </si>
  <si>
    <t>5074 · Public Programming</t>
  </si>
  <si>
    <t>5074 · Public Programming - Other</t>
  </si>
  <si>
    <t>Total 5074 · Public Programming</t>
  </si>
  <si>
    <t>5240 · Publicity</t>
  </si>
  <si>
    <t>Total 5075 · Public Programs</t>
  </si>
  <si>
    <t>5350 · PROGRAMS SOCIETY</t>
  </si>
  <si>
    <t>5235 · Town &amp; County Projects</t>
  </si>
  <si>
    <t>5185 · Patriotic Service/Expense</t>
  </si>
  <si>
    <t>5230 · Entertainment</t>
  </si>
  <si>
    <t>5245 · Outreach and Gifts</t>
  </si>
  <si>
    <t>5015 · Annual Meeting Expense</t>
  </si>
  <si>
    <t>Total 5350 · PROGRAMS SOCIETY</t>
  </si>
  <si>
    <t>5270 · STAFFING COSTS</t>
  </si>
  <si>
    <t>Wages</t>
  </si>
  <si>
    <t>Society Staff Wages</t>
  </si>
  <si>
    <t>5271 · Museum</t>
  </si>
  <si>
    <t>5285- · Staff Bonus</t>
  </si>
  <si>
    <t>5430 · Taxes/FICA</t>
  </si>
  <si>
    <t>5440 · Taxes/Medicare</t>
  </si>
  <si>
    <t>5450 · Taxes/VEC (State)</t>
  </si>
  <si>
    <t>6560 · Payroll Processing</t>
  </si>
  <si>
    <t>Total Wages</t>
  </si>
  <si>
    <t>5065 · Dependency Rental Expenses</t>
  </si>
  <si>
    <t>5410 · Professional Development</t>
  </si>
  <si>
    <t>5405 · Executive Director - Networking</t>
  </si>
  <si>
    <t>5410 · Professional Development - Other</t>
  </si>
  <si>
    <t>Total 5410 · Professional Development</t>
  </si>
  <si>
    <t>5160 · Staff Recognition</t>
  </si>
  <si>
    <t>Total 5270 · STAFFING COSTS</t>
  </si>
  <si>
    <t>REPAIRS &amp; MAINTENANCE</t>
  </si>
  <si>
    <t>5250 · Building Equipment</t>
  </si>
  <si>
    <t>5255 · Dependency R &amp; M</t>
  </si>
  <si>
    <t>5260 · Wilton R&amp; M</t>
  </si>
  <si>
    <t>5250 · Building Equipment - Other</t>
  </si>
  <si>
    <t>Total 5250 · Building Equipment</t>
  </si>
  <si>
    <t>5188 · Pest Control</t>
  </si>
  <si>
    <t>5253 · Collections</t>
  </si>
  <si>
    <t>5254 · Conservator supplies</t>
  </si>
  <si>
    <t>5253 · Collections - Other</t>
  </si>
  <si>
    <t>Total 5253 · Collections</t>
  </si>
  <si>
    <t>5092 · Gardens &amp; Grounds</t>
  </si>
  <si>
    <t>Total REPAIRS &amp; MAINTENANCE</t>
  </si>
  <si>
    <t>5500 · UTILITIES</t>
  </si>
  <si>
    <t>5510 · Electricity</t>
  </si>
  <si>
    <t>5512 · Gas/Wilton</t>
  </si>
  <si>
    <t>5513 · Gas/Dependency</t>
  </si>
  <si>
    <t>5515 · Telephone/Communications</t>
  </si>
  <si>
    <t>5520 · Water / Garbage Collection</t>
  </si>
  <si>
    <t>5520D · Storm Water Tax</t>
  </si>
  <si>
    <t>5325 · Security</t>
  </si>
  <si>
    <t>Total 5500 · UTILITIES</t>
  </si>
  <si>
    <t>Total 5000 · EXPENSES</t>
  </si>
  <si>
    <t>Total Expense</t>
  </si>
  <si>
    <t>Net Ordinary Income</t>
  </si>
  <si>
    <t>Other Income/Expense</t>
  </si>
  <si>
    <t>Other Expense</t>
  </si>
  <si>
    <t>Extraordinary / One-Time</t>
  </si>
  <si>
    <t>Museum Special Projects</t>
  </si>
  <si>
    <t>Total Extraordinary / One-Time</t>
  </si>
  <si>
    <t>Total Other Expense</t>
  </si>
  <si>
    <t>Net Other Income</t>
  </si>
  <si>
    <t>Net Income</t>
  </si>
  <si>
    <t>Proposed 2022-2023</t>
  </si>
  <si>
    <t>Annual Budget 2021-2022</t>
  </si>
  <si>
    <t>Proposed 2022-2023 Budget</t>
  </si>
  <si>
    <t>leave</t>
  </si>
  <si>
    <t>*eventbrite hasn't been posted</t>
  </si>
  <si>
    <t>increase</t>
  </si>
  <si>
    <t>2371 net, planned net 3100</t>
  </si>
  <si>
    <t>drop</t>
  </si>
  <si>
    <t>decrease</t>
  </si>
  <si>
    <t>deposit paid</t>
  </si>
  <si>
    <t>Chris is here - and in staffing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</si>
</sst>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yy"/>
    <numFmt numFmtId="165" formatCode="#,##0.00;\-#,##0.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80"/>
      <name val="Arial"/>
      <family val="2"/>
    </font>
    <font>
      <b/>
      <sz val="11"/>
      <color rgb="FF00008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 applyAlignment="1">
      <alignment horizontal="centerContinuous"/>
    </xf>
    <xf numFmtId="165" fontId="1" fillId="0" borderId="0" xfId="0" applyNumberFormat="1" applyFont="1"/>
    <xf numFmtId="165" fontId="1" fillId="0" borderId="2" xfId="0" applyNumberFormat="1" applyFont="1" applyBorder="1"/>
    <xf numFmtId="165" fontId="1" fillId="0" borderId="0" xfId="0" applyNumberFormat="1" applyFont="1" applyBorder="1"/>
    <xf numFmtId="165" fontId="1" fillId="0" borderId="3" xfId="0" applyNumberFormat="1" applyFont="1" applyBorder="1"/>
    <xf numFmtId="165" fontId="1" fillId="0" borderId="4" xfId="0" applyNumberFormat="1" applyFont="1" applyBorder="1"/>
    <xf numFmtId="165" fontId="1" fillId="0" borderId="5" xfId="0" applyNumberFormat="1" applyFont="1" applyBorder="1"/>
    <xf numFmtId="0" fontId="1" fillId="0" borderId="0" xfId="0" applyFont="1"/>
    <xf numFmtId="49" fontId="2" fillId="0" borderId="0" xfId="0" applyNumberFormat="1" applyFont="1" applyAlignment="1">
      <alignment horizontal="centerContinuous"/>
    </xf>
    <xf numFmtId="49" fontId="1" fillId="0" borderId="0" xfId="0" applyNumberFormat="1" applyFont="1" applyAlignment="1">
      <alignment horizontal="centerContinuous"/>
    </xf>
    <xf numFmtId="49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  <xf numFmtId="49" fontId="3" fillId="0" borderId="0" xfId="0" applyNumberFormat="1" applyFont="1" applyAlignment="1">
      <alignment horizontal="centerContinuous"/>
    </xf>
    <xf numFmtId="49" fontId="1" fillId="0" borderId="1" xfId="0" applyNumberFormat="1" applyFont="1" applyBorder="1" applyAlignment="1">
      <alignment horizontal="center" wrapText="1"/>
    </xf>
    <xf numFmtId="165" fontId="4" fillId="0" borderId="0" xfId="0" applyNumberFormat="1" applyFont="1"/>
    <xf numFmtId="165" fontId="5" fillId="0" borderId="0" xfId="0" applyNumberFormat="1" applyFont="1"/>
    <xf numFmtId="165" fontId="4" fillId="0" borderId="2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750B6DF-467A-4DA4-89A0-D7ECF17921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114300</xdr:colOff>
          <xdr:row>1</xdr:row>
          <xdr:rowOff>38100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1013596-0207-43E1-A125-1F8968C2CD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P168"/>
  <sheetViews>
    <sheetView tabSelected="1" workbookViewId="0">
      <pane xSplit="9" ySplit="5" topLeftCell="J113" activePane="bottomRight" state="frozenSplit"/>
      <selection pane="topRight" activeCell="J1" sqref="J1"/>
      <selection pane="bottomLeft" activeCell="A6" sqref="A6"/>
      <selection pane="bottomRight" activeCell="M41" sqref="M41"/>
    </sheetView>
  </sheetViews>
  <sheetFormatPr defaultRowHeight="14.4" x14ac:dyDescent="0.3"/>
  <cols>
    <col min="1" max="8" width="3" style="18" customWidth="1"/>
    <col min="9" max="9" width="38.44140625" style="18" customWidth="1"/>
    <col min="10" max="10" width="14.33203125" style="19" bestFit="1" customWidth="1"/>
    <col min="11" max="11" width="11" style="19" bestFit="1" customWidth="1"/>
    <col min="12" max="13" width="13.33203125" style="19" bestFit="1" customWidth="1"/>
  </cols>
  <sheetData>
    <row r="1" spans="1:14" x14ac:dyDescent="0.3">
      <c r="A1" s="11" t="s">
        <v>1</v>
      </c>
      <c r="B1" s="12"/>
      <c r="C1" s="12"/>
      <c r="D1" s="12"/>
      <c r="E1" s="12"/>
      <c r="F1" s="12"/>
      <c r="G1" s="12"/>
      <c r="H1" s="12"/>
      <c r="I1" s="12"/>
      <c r="J1" s="1"/>
      <c r="K1" s="1"/>
      <c r="L1" s="13" t="s">
        <v>0</v>
      </c>
      <c r="M1" s="13" t="s">
        <v>0</v>
      </c>
    </row>
    <row r="2" spans="1:14" x14ac:dyDescent="0.3">
      <c r="A2" s="20" t="s">
        <v>166</v>
      </c>
      <c r="B2" s="12"/>
      <c r="C2" s="12"/>
      <c r="D2" s="12"/>
      <c r="E2" s="12"/>
      <c r="F2" s="12"/>
      <c r="G2" s="12"/>
      <c r="H2" s="12"/>
      <c r="I2" s="12"/>
      <c r="J2" s="1"/>
      <c r="K2" s="1"/>
      <c r="L2" s="14">
        <v>44600</v>
      </c>
      <c r="M2" s="14">
        <v>44600</v>
      </c>
    </row>
    <row r="3" spans="1:14" x14ac:dyDescent="0.3">
      <c r="A3" s="11"/>
      <c r="B3" s="12"/>
      <c r="C3" s="12"/>
      <c r="D3" s="12"/>
      <c r="E3" s="12"/>
      <c r="F3" s="12"/>
      <c r="G3" s="12"/>
      <c r="H3" s="12"/>
      <c r="I3" s="12"/>
      <c r="J3" s="1"/>
      <c r="K3" s="1"/>
      <c r="L3" s="13" t="s">
        <v>2</v>
      </c>
      <c r="M3" s="13" t="s">
        <v>2</v>
      </c>
    </row>
    <row r="4" spans="1:14" ht="15" thickBot="1" x14ac:dyDescent="0.35">
      <c r="A4" s="2"/>
      <c r="B4" s="2"/>
      <c r="C4" s="2"/>
      <c r="D4" s="2"/>
      <c r="E4" s="2"/>
      <c r="F4" s="2"/>
      <c r="G4" s="2"/>
      <c r="H4" s="2"/>
      <c r="I4" s="2"/>
      <c r="J4" s="3"/>
      <c r="K4" s="3"/>
      <c r="L4" s="3"/>
      <c r="M4" s="3"/>
    </row>
    <row r="5" spans="1:14" s="17" customFormat="1" ht="41.4" thickTop="1" thickBot="1" x14ac:dyDescent="0.35">
      <c r="A5" s="15"/>
      <c r="B5" s="15"/>
      <c r="C5" s="15"/>
      <c r="D5" s="15"/>
      <c r="E5" s="15"/>
      <c r="F5" s="15"/>
      <c r="G5" s="15"/>
      <c r="H5" s="15"/>
      <c r="I5" s="15"/>
      <c r="J5" s="16" t="s">
        <v>3</v>
      </c>
      <c r="K5" s="16" t="s">
        <v>4</v>
      </c>
      <c r="L5" s="21" t="s">
        <v>167</v>
      </c>
      <c r="M5" s="21" t="s">
        <v>168</v>
      </c>
    </row>
    <row r="6" spans="1:14" ht="15" thickTop="1" x14ac:dyDescent="0.3">
      <c r="A6" s="2"/>
      <c r="B6" s="2" t="s">
        <v>5</v>
      </c>
      <c r="C6" s="2"/>
      <c r="D6" s="2"/>
      <c r="E6" s="2"/>
      <c r="F6" s="2"/>
      <c r="G6" s="2"/>
      <c r="H6" s="2"/>
      <c r="I6" s="2"/>
      <c r="J6" s="4"/>
      <c r="K6" s="4"/>
      <c r="L6" s="4"/>
      <c r="M6" s="4"/>
    </row>
    <row r="7" spans="1:14" x14ac:dyDescent="0.3">
      <c r="A7" s="2"/>
      <c r="B7" s="2"/>
      <c r="C7" s="2"/>
      <c r="D7" s="2" t="s">
        <v>6</v>
      </c>
      <c r="E7" s="2"/>
      <c r="F7" s="2"/>
      <c r="G7" s="2"/>
      <c r="H7" s="2"/>
      <c r="I7" s="2"/>
      <c r="J7" s="4"/>
      <c r="K7" s="4"/>
      <c r="L7" s="4"/>
      <c r="M7" s="4"/>
    </row>
    <row r="8" spans="1:14" x14ac:dyDescent="0.3">
      <c r="A8" s="2"/>
      <c r="B8" s="2"/>
      <c r="C8" s="2"/>
      <c r="D8" s="2"/>
      <c r="E8" s="2" t="s">
        <v>7</v>
      </c>
      <c r="F8" s="2"/>
      <c r="G8" s="2"/>
      <c r="H8" s="2"/>
      <c r="I8" s="2"/>
      <c r="J8" s="4">
        <v>-1966.45</v>
      </c>
      <c r="K8" s="4"/>
      <c r="L8" s="4"/>
      <c r="M8" s="4"/>
    </row>
    <row r="9" spans="1:14" x14ac:dyDescent="0.3">
      <c r="A9" s="2"/>
      <c r="B9" s="2"/>
      <c r="C9" s="2"/>
      <c r="D9" s="2"/>
      <c r="E9" s="2" t="s">
        <v>8</v>
      </c>
      <c r="F9" s="2"/>
      <c r="G9" s="2"/>
      <c r="H9" s="2"/>
      <c r="I9" s="2"/>
      <c r="J9" s="4"/>
      <c r="K9" s="4"/>
      <c r="L9" s="4"/>
      <c r="M9" s="4"/>
    </row>
    <row r="10" spans="1:14" x14ac:dyDescent="0.3">
      <c r="A10" s="2"/>
      <c r="B10" s="2"/>
      <c r="C10" s="2"/>
      <c r="D10" s="2"/>
      <c r="E10" s="2"/>
      <c r="F10" s="2" t="s">
        <v>9</v>
      </c>
      <c r="G10" s="2"/>
      <c r="H10" s="2"/>
      <c r="I10" s="2"/>
      <c r="J10" s="4"/>
      <c r="K10" s="4"/>
      <c r="L10" s="4"/>
      <c r="M10" s="4"/>
    </row>
    <row r="11" spans="1:14" x14ac:dyDescent="0.3">
      <c r="A11" s="2"/>
      <c r="B11" s="2"/>
      <c r="C11" s="2"/>
      <c r="D11" s="2"/>
      <c r="E11" s="2"/>
      <c r="F11" s="2"/>
      <c r="G11" s="2" t="s">
        <v>10</v>
      </c>
      <c r="H11" s="2"/>
      <c r="I11" s="2"/>
      <c r="J11" s="4"/>
      <c r="K11" s="4"/>
      <c r="L11" s="4"/>
      <c r="M11" s="4"/>
    </row>
    <row r="12" spans="1:14" x14ac:dyDescent="0.3">
      <c r="A12" s="2"/>
      <c r="B12" s="2"/>
      <c r="C12" s="2"/>
      <c r="D12" s="2"/>
      <c r="E12" s="2"/>
      <c r="F12" s="2"/>
      <c r="G12" s="2"/>
      <c r="H12" s="2" t="s">
        <v>11</v>
      </c>
      <c r="I12" s="2"/>
      <c r="J12" s="4">
        <v>300</v>
      </c>
      <c r="K12" s="4">
        <v>727.27</v>
      </c>
      <c r="L12" s="4">
        <v>1000</v>
      </c>
      <c r="M12" s="4">
        <v>1000</v>
      </c>
      <c r="N12" t="s">
        <v>169</v>
      </c>
    </row>
    <row r="13" spans="1:14" ht="15" thickBot="1" x14ac:dyDescent="0.35">
      <c r="A13" s="2"/>
      <c r="B13" s="2"/>
      <c r="C13" s="2"/>
      <c r="D13" s="2"/>
      <c r="E13" s="2"/>
      <c r="F13" s="2"/>
      <c r="G13" s="2"/>
      <c r="H13" s="2" t="s">
        <v>12</v>
      </c>
      <c r="I13" s="2"/>
      <c r="J13" s="5">
        <v>741.75</v>
      </c>
      <c r="K13" s="5">
        <v>2909.08</v>
      </c>
      <c r="L13" s="5">
        <v>4000</v>
      </c>
      <c r="M13" s="5">
        <v>4000</v>
      </c>
      <c r="N13" t="s">
        <v>169</v>
      </c>
    </row>
    <row r="14" spans="1:14" x14ac:dyDescent="0.3">
      <c r="A14" s="2"/>
      <c r="B14" s="2"/>
      <c r="C14" s="2"/>
      <c r="D14" s="2"/>
      <c r="E14" s="2"/>
      <c r="F14" s="2"/>
      <c r="G14" s="2" t="s">
        <v>13</v>
      </c>
      <c r="H14" s="2"/>
      <c r="I14" s="2"/>
      <c r="J14" s="4">
        <f>ROUND(SUM(J11:J13),5)</f>
        <v>1041.75</v>
      </c>
      <c r="K14" s="4">
        <f>ROUND(SUM(K11:K13),5)</f>
        <v>3636.35</v>
      </c>
      <c r="L14" s="4">
        <f>ROUND(SUM(L11:L13),5)</f>
        <v>5000</v>
      </c>
      <c r="M14" s="4">
        <f>ROUND(SUM(M11:M13),5)</f>
        <v>5000</v>
      </c>
    </row>
    <row r="15" spans="1:14" x14ac:dyDescent="0.3">
      <c r="A15" s="2"/>
      <c r="B15" s="2"/>
      <c r="C15" s="2"/>
      <c r="D15" s="2"/>
      <c r="E15" s="2"/>
      <c r="F15" s="2"/>
      <c r="G15" s="2" t="s">
        <v>14</v>
      </c>
      <c r="H15" s="2"/>
      <c r="I15" s="2"/>
      <c r="J15" s="4"/>
      <c r="K15" s="4"/>
      <c r="L15" s="4"/>
      <c r="M15" s="4"/>
    </row>
    <row r="16" spans="1:14" x14ac:dyDescent="0.3">
      <c r="A16" s="2"/>
      <c r="B16" s="2"/>
      <c r="C16" s="2"/>
      <c r="D16" s="2"/>
      <c r="E16" s="2"/>
      <c r="F16" s="2"/>
      <c r="G16" s="2"/>
      <c r="H16" s="2" t="s">
        <v>15</v>
      </c>
      <c r="I16" s="2"/>
      <c r="J16" s="4"/>
      <c r="K16" s="4"/>
      <c r="L16" s="4"/>
      <c r="M16" s="4"/>
    </row>
    <row r="17" spans="1:15" x14ac:dyDescent="0.3">
      <c r="A17" s="2"/>
      <c r="B17" s="2"/>
      <c r="C17" s="2"/>
      <c r="D17" s="2"/>
      <c r="E17" s="2"/>
      <c r="F17" s="2"/>
      <c r="G17" s="2"/>
      <c r="H17" s="2"/>
      <c r="I17" s="2" t="s">
        <v>16</v>
      </c>
      <c r="J17" s="4">
        <v>398.66</v>
      </c>
      <c r="K17" s="4">
        <v>3000</v>
      </c>
      <c r="L17" s="4">
        <v>3000</v>
      </c>
      <c r="M17" s="4">
        <v>3000</v>
      </c>
      <c r="N17" t="s">
        <v>169</v>
      </c>
    </row>
    <row r="18" spans="1:15" ht="15" thickBot="1" x14ac:dyDescent="0.35">
      <c r="A18" s="2"/>
      <c r="B18" s="2"/>
      <c r="C18" s="2"/>
      <c r="D18" s="2"/>
      <c r="E18" s="2"/>
      <c r="F18" s="2"/>
      <c r="G18" s="2"/>
      <c r="H18" s="2"/>
      <c r="I18" s="2" t="s">
        <v>17</v>
      </c>
      <c r="J18" s="6">
        <v>33.880000000000003</v>
      </c>
      <c r="K18" s="6">
        <v>5625</v>
      </c>
      <c r="L18" s="6">
        <v>7500</v>
      </c>
      <c r="M18" s="6">
        <v>7500</v>
      </c>
      <c r="N18" t="s">
        <v>169</v>
      </c>
      <c r="O18" t="s">
        <v>170</v>
      </c>
    </row>
    <row r="19" spans="1:15" ht="15" thickBot="1" x14ac:dyDescent="0.35">
      <c r="A19" s="2"/>
      <c r="B19" s="2"/>
      <c r="C19" s="2"/>
      <c r="D19" s="2"/>
      <c r="E19" s="2"/>
      <c r="F19" s="2"/>
      <c r="G19" s="2"/>
      <c r="H19" s="2" t="s">
        <v>18</v>
      </c>
      <c r="I19" s="2"/>
      <c r="J19" s="7">
        <f>ROUND(SUM(J16:J18),5)</f>
        <v>432.54</v>
      </c>
      <c r="K19" s="7">
        <f>ROUND(SUM(K16:K18),5)</f>
        <v>8625</v>
      </c>
      <c r="L19" s="7">
        <f>ROUND(SUM(L16:L18),5)</f>
        <v>10500</v>
      </c>
      <c r="M19" s="7">
        <f>ROUND(SUM(M16:M18),5)</f>
        <v>10500</v>
      </c>
    </row>
    <row r="20" spans="1:15" x14ac:dyDescent="0.3">
      <c r="A20" s="2"/>
      <c r="B20" s="2"/>
      <c r="C20" s="2"/>
      <c r="D20" s="2"/>
      <c r="E20" s="2"/>
      <c r="F20" s="2"/>
      <c r="G20" s="2" t="s">
        <v>19</v>
      </c>
      <c r="H20" s="2"/>
      <c r="I20" s="2"/>
      <c r="J20" s="4">
        <f>ROUND(J15+J19,5)</f>
        <v>432.54</v>
      </c>
      <c r="K20" s="4">
        <f>ROUND(K15+K19,5)</f>
        <v>8625</v>
      </c>
      <c r="L20" s="4">
        <f>ROUND(L15+L19,5)</f>
        <v>10500</v>
      </c>
      <c r="M20" s="4">
        <f>ROUND(M15+M19,5)</f>
        <v>10500</v>
      </c>
    </row>
    <row r="21" spans="1:15" x14ac:dyDescent="0.3">
      <c r="A21" s="2"/>
      <c r="B21" s="2"/>
      <c r="C21" s="2"/>
      <c r="D21" s="2"/>
      <c r="E21" s="2"/>
      <c r="F21" s="2"/>
      <c r="G21" s="2" t="s">
        <v>20</v>
      </c>
      <c r="H21" s="2"/>
      <c r="I21" s="2"/>
      <c r="J21" s="4"/>
      <c r="K21" s="4"/>
      <c r="L21" s="4"/>
      <c r="M21" s="4"/>
    </row>
    <row r="22" spans="1:15" x14ac:dyDescent="0.3">
      <c r="A22" s="2"/>
      <c r="B22" s="2"/>
      <c r="C22" s="2"/>
      <c r="D22" s="2"/>
      <c r="E22" s="2"/>
      <c r="F22" s="2"/>
      <c r="G22" s="2"/>
      <c r="H22" s="2" t="s">
        <v>21</v>
      </c>
      <c r="I22" s="2"/>
      <c r="J22" s="4">
        <v>5925</v>
      </c>
      <c r="K22" s="4"/>
      <c r="L22" s="4"/>
      <c r="M22" s="4"/>
      <c r="O22" t="s">
        <v>170</v>
      </c>
    </row>
    <row r="23" spans="1:15" ht="15" thickBot="1" x14ac:dyDescent="0.35">
      <c r="A23" s="2"/>
      <c r="B23" s="2"/>
      <c r="C23" s="2"/>
      <c r="D23" s="2"/>
      <c r="E23" s="2"/>
      <c r="F23" s="2"/>
      <c r="G23" s="2"/>
      <c r="H23" s="2" t="s">
        <v>22</v>
      </c>
      <c r="I23" s="2"/>
      <c r="J23" s="5">
        <v>0</v>
      </c>
      <c r="K23" s="5">
        <v>0</v>
      </c>
      <c r="L23" s="5">
        <v>0</v>
      </c>
      <c r="M23" s="5">
        <v>0</v>
      </c>
    </row>
    <row r="24" spans="1:15" x14ac:dyDescent="0.3">
      <c r="A24" s="2"/>
      <c r="B24" s="2"/>
      <c r="C24" s="2"/>
      <c r="D24" s="2"/>
      <c r="E24" s="2"/>
      <c r="F24" s="2"/>
      <c r="G24" s="2" t="s">
        <v>23</v>
      </c>
      <c r="H24" s="2"/>
      <c r="I24" s="2"/>
      <c r="J24" s="4">
        <f>ROUND(SUM(J21:J23),5)</f>
        <v>5925</v>
      </c>
      <c r="K24" s="4">
        <f>ROUND(SUM(K21:K23),5)</f>
        <v>0</v>
      </c>
      <c r="L24" s="4">
        <f>ROUND(SUM(L21:L23),5)</f>
        <v>0</v>
      </c>
      <c r="M24" s="4">
        <f>ROUND(SUM(M21:M23),5)</f>
        <v>0</v>
      </c>
    </row>
    <row r="25" spans="1:15" x14ac:dyDescent="0.3">
      <c r="A25" s="2"/>
      <c r="B25" s="2"/>
      <c r="C25" s="2"/>
      <c r="D25" s="2"/>
      <c r="E25" s="2"/>
      <c r="F25" s="2"/>
      <c r="G25" s="2" t="s">
        <v>24</v>
      </c>
      <c r="H25" s="2"/>
      <c r="I25" s="2"/>
      <c r="J25" s="4">
        <v>0</v>
      </c>
      <c r="K25" s="4">
        <v>1600</v>
      </c>
      <c r="L25" s="4">
        <v>2000</v>
      </c>
      <c r="M25" s="4">
        <v>2000</v>
      </c>
      <c r="N25" t="s">
        <v>169</v>
      </c>
      <c r="O25" t="s">
        <v>170</v>
      </c>
    </row>
    <row r="26" spans="1:15" x14ac:dyDescent="0.3">
      <c r="A26" s="2"/>
      <c r="B26" s="2"/>
      <c r="C26" s="2"/>
      <c r="D26" s="2"/>
      <c r="E26" s="2"/>
      <c r="F26" s="2"/>
      <c r="G26" s="2" t="s">
        <v>25</v>
      </c>
      <c r="H26" s="2"/>
      <c r="I26" s="2"/>
      <c r="J26" s="4">
        <v>4708.3500000000004</v>
      </c>
      <c r="K26" s="4">
        <v>3300</v>
      </c>
      <c r="L26" s="4">
        <v>5100</v>
      </c>
      <c r="M26" s="22">
        <v>6000</v>
      </c>
      <c r="N26" t="s">
        <v>171</v>
      </c>
      <c r="O26" t="s">
        <v>172</v>
      </c>
    </row>
    <row r="27" spans="1:15" x14ac:dyDescent="0.3">
      <c r="A27" s="2"/>
      <c r="B27" s="2"/>
      <c r="C27" s="2"/>
      <c r="D27" s="2"/>
      <c r="E27" s="2"/>
      <c r="F27" s="2"/>
      <c r="G27" s="2" t="s">
        <v>26</v>
      </c>
      <c r="H27" s="2"/>
      <c r="I27" s="2"/>
      <c r="J27" s="4"/>
      <c r="K27" s="4"/>
      <c r="L27" s="4"/>
      <c r="M27" s="4"/>
    </row>
    <row r="28" spans="1:15" x14ac:dyDescent="0.3">
      <c r="A28" s="2"/>
      <c r="B28" s="2"/>
      <c r="C28" s="2"/>
      <c r="D28" s="2"/>
      <c r="E28" s="2"/>
      <c r="F28" s="2"/>
      <c r="G28" s="2"/>
      <c r="H28" s="2" t="s">
        <v>27</v>
      </c>
      <c r="I28" s="2"/>
      <c r="J28" s="4"/>
      <c r="K28" s="4"/>
      <c r="L28" s="4"/>
      <c r="M28" s="4"/>
    </row>
    <row r="29" spans="1:15" x14ac:dyDescent="0.3">
      <c r="A29" s="2"/>
      <c r="B29" s="2"/>
      <c r="C29" s="2"/>
      <c r="D29" s="2"/>
      <c r="E29" s="2"/>
      <c r="F29" s="2"/>
      <c r="G29" s="2"/>
      <c r="H29" s="2"/>
      <c r="I29" s="2" t="s">
        <v>28</v>
      </c>
      <c r="J29" s="4">
        <v>-51.66</v>
      </c>
      <c r="K29" s="4"/>
      <c r="L29" s="4"/>
      <c r="M29" s="4"/>
    </row>
    <row r="30" spans="1:15" x14ac:dyDescent="0.3">
      <c r="A30" s="2"/>
      <c r="B30" s="2"/>
      <c r="C30" s="2"/>
      <c r="D30" s="2"/>
      <c r="E30" s="2"/>
      <c r="F30" s="2"/>
      <c r="G30" s="2"/>
      <c r="H30" s="2"/>
      <c r="I30" s="2" t="s">
        <v>29</v>
      </c>
      <c r="J30" s="4">
        <v>1858.3</v>
      </c>
      <c r="K30" s="4"/>
      <c r="L30" s="4"/>
      <c r="M30" s="4"/>
    </row>
    <row r="31" spans="1:15" x14ac:dyDescent="0.3">
      <c r="A31" s="2"/>
      <c r="B31" s="2"/>
      <c r="C31" s="2"/>
      <c r="D31" s="2"/>
      <c r="E31" s="2"/>
      <c r="F31" s="2"/>
      <c r="G31" s="2"/>
      <c r="H31" s="2"/>
      <c r="I31" s="2" t="s">
        <v>30</v>
      </c>
      <c r="J31" s="4">
        <v>2103.1999999999998</v>
      </c>
      <c r="K31" s="4"/>
      <c r="L31" s="4"/>
      <c r="M31" s="4"/>
    </row>
    <row r="32" spans="1:15" ht="15" thickBot="1" x14ac:dyDescent="0.35">
      <c r="A32" s="2"/>
      <c r="B32" s="2"/>
      <c r="C32" s="2"/>
      <c r="D32" s="2"/>
      <c r="E32" s="2"/>
      <c r="F32" s="2"/>
      <c r="G32" s="2"/>
      <c r="H32" s="2"/>
      <c r="I32" s="2" t="s">
        <v>31</v>
      </c>
      <c r="J32" s="5">
        <v>-49.5</v>
      </c>
      <c r="K32" s="4"/>
      <c r="L32" s="4"/>
      <c r="M32" s="4"/>
    </row>
    <row r="33" spans="1:16" x14ac:dyDescent="0.3">
      <c r="A33" s="2"/>
      <c r="B33" s="2"/>
      <c r="C33" s="2"/>
      <c r="D33" s="2"/>
      <c r="E33" s="2"/>
      <c r="F33" s="2"/>
      <c r="G33" s="2"/>
      <c r="H33" s="2" t="s">
        <v>32</v>
      </c>
      <c r="I33" s="2"/>
      <c r="J33" s="4">
        <f>ROUND(SUM(J28:J32),5)</f>
        <v>3860.34</v>
      </c>
      <c r="K33" s="4"/>
      <c r="L33" s="4"/>
      <c r="M33" s="4"/>
    </row>
    <row r="34" spans="1:16" x14ac:dyDescent="0.3">
      <c r="A34" s="2"/>
      <c r="B34" s="2"/>
      <c r="C34" s="2"/>
      <c r="D34" s="2"/>
      <c r="E34" s="2"/>
      <c r="F34" s="2"/>
      <c r="G34" s="2"/>
      <c r="H34" s="2" t="s">
        <v>33</v>
      </c>
      <c r="I34" s="2"/>
      <c r="J34" s="4">
        <v>97.9</v>
      </c>
      <c r="K34" s="4">
        <v>0</v>
      </c>
      <c r="L34" s="4">
        <v>0</v>
      </c>
      <c r="M34" s="4">
        <v>0</v>
      </c>
    </row>
    <row r="35" spans="1:16" x14ac:dyDescent="0.3">
      <c r="A35" s="2"/>
      <c r="B35" s="2"/>
      <c r="C35" s="2"/>
      <c r="D35" s="2"/>
      <c r="E35" s="2"/>
      <c r="F35" s="2"/>
      <c r="G35" s="2"/>
      <c r="H35" s="2" t="s">
        <v>34</v>
      </c>
      <c r="I35" s="2"/>
      <c r="J35" s="4">
        <v>-45.86</v>
      </c>
      <c r="K35" s="4"/>
      <c r="L35" s="4"/>
      <c r="M35" s="4"/>
    </row>
    <row r="36" spans="1:16" x14ac:dyDescent="0.3">
      <c r="A36" s="2"/>
      <c r="B36" s="2"/>
      <c r="C36" s="2"/>
      <c r="D36" s="2"/>
      <c r="E36" s="2"/>
      <c r="F36" s="2"/>
      <c r="G36" s="2"/>
      <c r="H36" s="2" t="s">
        <v>35</v>
      </c>
      <c r="I36" s="2"/>
      <c r="J36" s="4">
        <v>-348.06</v>
      </c>
      <c r="K36" s="4"/>
      <c r="L36" s="4"/>
      <c r="M36" s="4"/>
    </row>
    <row r="37" spans="1:16" ht="15" thickBot="1" x14ac:dyDescent="0.35">
      <c r="A37" s="2"/>
      <c r="B37" s="2"/>
      <c r="C37" s="2"/>
      <c r="D37" s="2"/>
      <c r="E37" s="2"/>
      <c r="F37" s="2"/>
      <c r="G37" s="2"/>
      <c r="H37" s="2" t="s">
        <v>36</v>
      </c>
      <c r="I37" s="2"/>
      <c r="J37" s="6">
        <v>0</v>
      </c>
      <c r="K37" s="6">
        <v>3749.99</v>
      </c>
      <c r="L37" s="6">
        <v>5000</v>
      </c>
      <c r="M37" s="6">
        <v>5000</v>
      </c>
    </row>
    <row r="38" spans="1:16" ht="15" thickBot="1" x14ac:dyDescent="0.35">
      <c r="A38" s="2"/>
      <c r="B38" s="2"/>
      <c r="C38" s="2"/>
      <c r="D38" s="2"/>
      <c r="E38" s="2"/>
      <c r="F38" s="2"/>
      <c r="G38" s="2" t="s">
        <v>37</v>
      </c>
      <c r="H38" s="2"/>
      <c r="I38" s="2"/>
      <c r="J38" s="7">
        <f>ROUND(J27+SUM(J33:J37),5)</f>
        <v>3564.32</v>
      </c>
      <c r="K38" s="7">
        <f>ROUND(K27+SUM(K33:K37),5)</f>
        <v>3749.99</v>
      </c>
      <c r="L38" s="7">
        <f>ROUND(L27+SUM(L33:L37),5)</f>
        <v>5000</v>
      </c>
      <c r="M38" s="7">
        <f>ROUND(M27+SUM(M33:M37),5)</f>
        <v>5000</v>
      </c>
      <c r="N38" t="s">
        <v>169</v>
      </c>
    </row>
    <row r="39" spans="1:16" x14ac:dyDescent="0.3">
      <c r="A39" s="2"/>
      <c r="B39" s="2"/>
      <c r="C39" s="2"/>
      <c r="D39" s="2"/>
      <c r="E39" s="2"/>
      <c r="F39" s="2" t="s">
        <v>38</v>
      </c>
      <c r="G39" s="2"/>
      <c r="H39" s="2"/>
      <c r="I39" s="2"/>
      <c r="J39" s="4">
        <f>ROUND(J10+J14+J20+SUM(J24:J26)+J38,5)</f>
        <v>15671.96</v>
      </c>
      <c r="K39" s="4">
        <f>ROUND(K10+K14+K20+SUM(K24:K26)+K38,5)</f>
        <v>20911.34</v>
      </c>
      <c r="L39" s="4">
        <f>ROUND(L10+L14+L20+SUM(L24:L26)+L38,5)</f>
        <v>27600</v>
      </c>
      <c r="M39" s="4">
        <f>ROUND(M10+M14+M20+SUM(M24:M26)+M38,5)</f>
        <v>28500</v>
      </c>
    </row>
    <row r="40" spans="1:16" x14ac:dyDescent="0.3">
      <c r="A40" s="2"/>
      <c r="B40" s="2"/>
      <c r="C40" s="2"/>
      <c r="D40" s="2"/>
      <c r="E40" s="2"/>
      <c r="F40" s="2" t="s">
        <v>39</v>
      </c>
      <c r="G40" s="2"/>
      <c r="H40" s="2"/>
      <c r="I40" s="2"/>
      <c r="J40" s="4">
        <v>100960.92</v>
      </c>
      <c r="K40" s="4">
        <v>110000</v>
      </c>
      <c r="L40" s="4">
        <v>140000</v>
      </c>
      <c r="M40" s="22">
        <v>155000</v>
      </c>
      <c r="N40" t="s">
        <v>171</v>
      </c>
    </row>
    <row r="41" spans="1:16" x14ac:dyDescent="0.3">
      <c r="A41" s="2"/>
      <c r="B41" s="2"/>
      <c r="C41" s="2"/>
      <c r="D41" s="2"/>
      <c r="E41" s="2"/>
      <c r="F41" s="2" t="s">
        <v>40</v>
      </c>
      <c r="G41" s="2"/>
      <c r="H41" s="2"/>
      <c r="I41" s="2"/>
      <c r="J41" s="4">
        <v>52924.47</v>
      </c>
      <c r="K41" s="4">
        <v>43000</v>
      </c>
      <c r="L41" s="4">
        <v>188000</v>
      </c>
      <c r="M41" s="23">
        <v>185000</v>
      </c>
      <c r="N41" t="s">
        <v>173</v>
      </c>
      <c r="O41">
        <f>SUM(1038*175)</f>
        <v>181650</v>
      </c>
      <c r="P41">
        <f>SUM(48*67.5)</f>
        <v>3240</v>
      </c>
    </row>
    <row r="42" spans="1:16" x14ac:dyDescent="0.3">
      <c r="A42" s="2"/>
      <c r="B42" s="2"/>
      <c r="C42" s="2"/>
      <c r="D42" s="2"/>
      <c r="E42" s="2"/>
      <c r="F42" s="2" t="s">
        <v>41</v>
      </c>
      <c r="G42" s="2"/>
      <c r="H42" s="2"/>
      <c r="I42" s="2"/>
      <c r="J42" s="4"/>
      <c r="K42" s="4"/>
      <c r="L42" s="4"/>
      <c r="M42" s="4"/>
    </row>
    <row r="43" spans="1:16" x14ac:dyDescent="0.3">
      <c r="A43" s="2"/>
      <c r="B43" s="2"/>
      <c r="C43" s="2"/>
      <c r="D43" s="2"/>
      <c r="E43" s="2"/>
      <c r="F43" s="2"/>
      <c r="G43" s="2" t="s">
        <v>42</v>
      </c>
      <c r="H43" s="2"/>
      <c r="I43" s="2"/>
      <c r="J43" s="4">
        <v>1010.11</v>
      </c>
      <c r="K43" s="4">
        <v>300.01</v>
      </c>
      <c r="L43" s="4">
        <v>400</v>
      </c>
      <c r="M43" s="4">
        <v>400</v>
      </c>
      <c r="N43" t="s">
        <v>169</v>
      </c>
    </row>
    <row r="44" spans="1:16" x14ac:dyDescent="0.3">
      <c r="A44" s="2"/>
      <c r="B44" s="2"/>
      <c r="C44" s="2"/>
      <c r="D44" s="2"/>
      <c r="E44" s="2"/>
      <c r="F44" s="2"/>
      <c r="G44" s="2" t="s">
        <v>43</v>
      </c>
      <c r="H44" s="2"/>
      <c r="I44" s="2"/>
      <c r="J44" s="4">
        <v>70061.83</v>
      </c>
      <c r="K44" s="4">
        <v>105000</v>
      </c>
      <c r="L44" s="4">
        <v>140000</v>
      </c>
      <c r="M44" s="4">
        <v>140000</v>
      </c>
      <c r="N44" t="s">
        <v>169</v>
      </c>
    </row>
    <row r="45" spans="1:16" ht="15" thickBot="1" x14ac:dyDescent="0.35">
      <c r="A45" s="2"/>
      <c r="B45" s="2"/>
      <c r="C45" s="2"/>
      <c r="D45" s="2"/>
      <c r="E45" s="2"/>
      <c r="F45" s="2"/>
      <c r="G45" s="2" t="s">
        <v>44</v>
      </c>
      <c r="H45" s="2"/>
      <c r="I45" s="2"/>
      <c r="J45" s="5">
        <v>0</v>
      </c>
      <c r="K45" s="5">
        <v>0</v>
      </c>
      <c r="L45" s="5">
        <v>0</v>
      </c>
      <c r="M45" s="5">
        <v>0</v>
      </c>
    </row>
    <row r="46" spans="1:16" x14ac:dyDescent="0.3">
      <c r="A46" s="2"/>
      <c r="B46" s="2"/>
      <c r="C46" s="2"/>
      <c r="D46" s="2"/>
      <c r="E46" s="2"/>
      <c r="F46" s="2" t="s">
        <v>45</v>
      </c>
      <c r="G46" s="2"/>
      <c r="H46" s="2"/>
      <c r="I46" s="2"/>
      <c r="J46" s="4">
        <f>ROUND(SUM(J42:J45),5)</f>
        <v>71071.94</v>
      </c>
      <c r="K46" s="4">
        <f>ROUND(SUM(K42:K45),5)</f>
        <v>105300.01</v>
      </c>
      <c r="L46" s="4">
        <f>ROUND(SUM(L42:L45),5)</f>
        <v>140400</v>
      </c>
      <c r="M46" s="4">
        <f>ROUND(SUM(M42:M45),5)</f>
        <v>140400</v>
      </c>
    </row>
    <row r="47" spans="1:16" x14ac:dyDescent="0.3">
      <c r="A47" s="2"/>
      <c r="B47" s="2"/>
      <c r="C47" s="2"/>
      <c r="D47" s="2"/>
      <c r="E47" s="2"/>
      <c r="F47" s="2" t="s">
        <v>46</v>
      </c>
      <c r="G47" s="2"/>
      <c r="H47" s="2"/>
      <c r="I47" s="2"/>
      <c r="J47" s="4"/>
      <c r="K47" s="4"/>
      <c r="L47" s="4"/>
      <c r="M47" s="4"/>
    </row>
    <row r="48" spans="1:16" x14ac:dyDescent="0.3">
      <c r="A48" s="2"/>
      <c r="B48" s="2"/>
      <c r="C48" s="2"/>
      <c r="D48" s="2"/>
      <c r="E48" s="2"/>
      <c r="F48" s="2"/>
      <c r="G48" s="2" t="s">
        <v>47</v>
      </c>
      <c r="H48" s="2"/>
      <c r="I48" s="2"/>
      <c r="J48" s="4">
        <v>1437.5</v>
      </c>
      <c r="K48" s="4">
        <v>2624.99</v>
      </c>
      <c r="L48" s="4">
        <v>3500</v>
      </c>
      <c r="M48" s="4">
        <v>3500</v>
      </c>
      <c r="N48" t="s">
        <v>169</v>
      </c>
    </row>
    <row r="49" spans="1:14" x14ac:dyDescent="0.3">
      <c r="A49" s="2"/>
      <c r="B49" s="2"/>
      <c r="C49" s="2"/>
      <c r="D49" s="2"/>
      <c r="E49" s="2"/>
      <c r="F49" s="2"/>
      <c r="G49" s="2" t="s">
        <v>48</v>
      </c>
      <c r="H49" s="2"/>
      <c r="I49" s="2"/>
      <c r="J49" s="4">
        <v>5750</v>
      </c>
      <c r="K49" s="4">
        <v>7500.01</v>
      </c>
      <c r="L49" s="4">
        <v>10000</v>
      </c>
      <c r="M49" s="4">
        <v>10000</v>
      </c>
      <c r="N49" t="s">
        <v>169</v>
      </c>
    </row>
    <row r="50" spans="1:14" x14ac:dyDescent="0.3">
      <c r="A50" s="2"/>
      <c r="B50" s="2"/>
      <c r="C50" s="2"/>
      <c r="D50" s="2"/>
      <c r="E50" s="2"/>
      <c r="F50" s="2"/>
      <c r="G50" s="2" t="s">
        <v>49</v>
      </c>
      <c r="H50" s="2"/>
      <c r="I50" s="2"/>
      <c r="J50" s="4">
        <v>5695</v>
      </c>
      <c r="K50" s="4">
        <v>5625</v>
      </c>
      <c r="L50" s="4">
        <v>7500</v>
      </c>
      <c r="M50" s="4">
        <v>7500</v>
      </c>
      <c r="N50" t="s">
        <v>169</v>
      </c>
    </row>
    <row r="51" spans="1:14" x14ac:dyDescent="0.3">
      <c r="A51" s="2"/>
      <c r="B51" s="2"/>
      <c r="C51" s="2"/>
      <c r="D51" s="2"/>
      <c r="E51" s="2"/>
      <c r="F51" s="2"/>
      <c r="G51" s="2" t="s">
        <v>50</v>
      </c>
      <c r="H51" s="2"/>
      <c r="I51" s="2"/>
      <c r="J51" s="4">
        <v>4060</v>
      </c>
      <c r="K51" s="4">
        <v>5250.01</v>
      </c>
      <c r="L51" s="4">
        <v>7000</v>
      </c>
      <c r="M51" s="4">
        <v>7000</v>
      </c>
      <c r="N51" t="s">
        <v>169</v>
      </c>
    </row>
    <row r="52" spans="1:14" ht="15" thickBot="1" x14ac:dyDescent="0.35">
      <c r="A52" s="2"/>
      <c r="B52" s="2"/>
      <c r="C52" s="2"/>
      <c r="D52" s="2"/>
      <c r="E52" s="2"/>
      <c r="F52" s="2"/>
      <c r="G52" s="2" t="s">
        <v>51</v>
      </c>
      <c r="H52" s="2"/>
      <c r="I52" s="2"/>
      <c r="J52" s="5">
        <v>145</v>
      </c>
      <c r="K52" s="5">
        <v>374.99</v>
      </c>
      <c r="L52" s="5">
        <v>500</v>
      </c>
      <c r="M52" s="5">
        <v>500</v>
      </c>
      <c r="N52" t="s">
        <v>169</v>
      </c>
    </row>
    <row r="53" spans="1:14" x14ac:dyDescent="0.3">
      <c r="A53" s="2"/>
      <c r="B53" s="2"/>
      <c r="C53" s="2"/>
      <c r="D53" s="2"/>
      <c r="E53" s="2"/>
      <c r="F53" s="2" t="s">
        <v>52</v>
      </c>
      <c r="G53" s="2"/>
      <c r="H53" s="2"/>
      <c r="I53" s="2"/>
      <c r="J53" s="4">
        <f>ROUND(SUM(J47:J52),5)</f>
        <v>17087.5</v>
      </c>
      <c r="K53" s="4">
        <f>ROUND(SUM(K47:K52),5)</f>
        <v>21375</v>
      </c>
      <c r="L53" s="4">
        <f>ROUND(SUM(L47:L52),5)</f>
        <v>28500</v>
      </c>
      <c r="M53" s="4">
        <f>ROUND(SUM(M47:M52),5)</f>
        <v>28500</v>
      </c>
    </row>
    <row r="54" spans="1:14" ht="15" thickBot="1" x14ac:dyDescent="0.35">
      <c r="A54" s="2"/>
      <c r="B54" s="2"/>
      <c r="C54" s="2"/>
      <c r="D54" s="2"/>
      <c r="E54" s="2"/>
      <c r="F54" s="2" t="s">
        <v>53</v>
      </c>
      <c r="G54" s="2"/>
      <c r="H54" s="2"/>
      <c r="I54" s="2"/>
      <c r="J54" s="6">
        <v>14.51</v>
      </c>
      <c r="K54" s="6"/>
      <c r="L54" s="6"/>
      <c r="M54" s="6"/>
    </row>
    <row r="55" spans="1:14" ht="15" thickBot="1" x14ac:dyDescent="0.35">
      <c r="A55" s="2"/>
      <c r="B55" s="2"/>
      <c r="C55" s="2"/>
      <c r="D55" s="2"/>
      <c r="E55" s="2" t="s">
        <v>54</v>
      </c>
      <c r="F55" s="2"/>
      <c r="G55" s="2"/>
      <c r="H55" s="2"/>
      <c r="I55" s="2"/>
      <c r="J55" s="8">
        <f>ROUND(J9+SUM(J39:J41)+J46+SUM(J53:J54),5)</f>
        <v>257731.3</v>
      </c>
      <c r="K55" s="8">
        <f>ROUND(K9+SUM(K39:K41)+K46+SUM(K53:K54),5)</f>
        <v>300586.34999999998</v>
      </c>
      <c r="L55" s="8">
        <f>ROUND(L9+SUM(L39:L41)+L46+SUM(L53:L54),5)</f>
        <v>524500</v>
      </c>
      <c r="M55" s="8">
        <f>ROUND(M9+SUM(M39:M41)+M46+SUM(M53:M54),5)</f>
        <v>537400</v>
      </c>
    </row>
    <row r="56" spans="1:14" ht="15" thickBot="1" x14ac:dyDescent="0.35">
      <c r="A56" s="2"/>
      <c r="B56" s="2"/>
      <c r="C56" s="2"/>
      <c r="D56" s="2" t="s">
        <v>55</v>
      </c>
      <c r="E56" s="2"/>
      <c r="F56" s="2"/>
      <c r="G56" s="2"/>
      <c r="H56" s="2"/>
      <c r="I56" s="2"/>
      <c r="J56" s="7">
        <f>ROUND(SUM(J7:J8)+J55,5)</f>
        <v>255764.85</v>
      </c>
      <c r="K56" s="7">
        <f>ROUND(SUM(K7:K8)+K55,5)</f>
        <v>300586.34999999998</v>
      </c>
      <c r="L56" s="7">
        <f>ROUND(SUM(L7:L8)+L55,5)</f>
        <v>524500</v>
      </c>
      <c r="M56" s="7">
        <f>ROUND(SUM(M7:M8)+M55,5)</f>
        <v>537400</v>
      </c>
    </row>
    <row r="57" spans="1:14" x14ac:dyDescent="0.3">
      <c r="A57" s="2"/>
      <c r="B57" s="2"/>
      <c r="C57" s="2" t="s">
        <v>56</v>
      </c>
      <c r="D57" s="2"/>
      <c r="E57" s="2"/>
      <c r="F57" s="2"/>
      <c r="G57" s="2"/>
      <c r="H57" s="2"/>
      <c r="I57" s="2"/>
      <c r="J57" s="4">
        <f>J56</f>
        <v>255764.85</v>
      </c>
      <c r="K57" s="4">
        <f>K56</f>
        <v>300586.34999999998</v>
      </c>
      <c r="L57" s="4">
        <f>L56</f>
        <v>524500</v>
      </c>
      <c r="M57" s="4">
        <f>M56</f>
        <v>537400</v>
      </c>
    </row>
    <row r="58" spans="1:14" x14ac:dyDescent="0.3">
      <c r="A58" s="2"/>
      <c r="B58" s="2"/>
      <c r="C58" s="2"/>
      <c r="D58" s="2" t="s">
        <v>57</v>
      </c>
      <c r="E58" s="2"/>
      <c r="F58" s="2"/>
      <c r="G58" s="2"/>
      <c r="H58" s="2"/>
      <c r="I58" s="2"/>
      <c r="J58" s="4"/>
      <c r="K58" s="4"/>
      <c r="L58" s="4"/>
      <c r="M58" s="4"/>
    </row>
    <row r="59" spans="1:14" x14ac:dyDescent="0.3">
      <c r="A59" s="2"/>
      <c r="B59" s="2"/>
      <c r="C59" s="2"/>
      <c r="D59" s="2"/>
      <c r="E59" s="2" t="s">
        <v>58</v>
      </c>
      <c r="F59" s="2"/>
      <c r="G59" s="2"/>
      <c r="H59" s="2"/>
      <c r="I59" s="2"/>
      <c r="J59" s="4">
        <v>1613.43</v>
      </c>
      <c r="K59" s="4"/>
      <c r="L59" s="4"/>
      <c r="M59" s="4"/>
    </row>
    <row r="60" spans="1:14" x14ac:dyDescent="0.3">
      <c r="A60" s="2"/>
      <c r="B60" s="2"/>
      <c r="C60" s="2"/>
      <c r="D60" s="2"/>
      <c r="E60" s="2" t="s">
        <v>59</v>
      </c>
      <c r="F60" s="2"/>
      <c r="G60" s="2"/>
      <c r="H60" s="2"/>
      <c r="I60" s="2"/>
      <c r="J60" s="4">
        <v>195.86</v>
      </c>
      <c r="K60" s="4"/>
      <c r="L60" s="4"/>
      <c r="M60" s="4"/>
    </row>
    <row r="61" spans="1:14" x14ac:dyDescent="0.3">
      <c r="A61" s="2"/>
      <c r="B61" s="2"/>
      <c r="C61" s="2"/>
      <c r="D61" s="2"/>
      <c r="E61" s="2" t="s">
        <v>60</v>
      </c>
      <c r="F61" s="2"/>
      <c r="G61" s="2"/>
      <c r="H61" s="2"/>
      <c r="I61" s="2"/>
      <c r="J61" s="4"/>
      <c r="K61" s="4"/>
      <c r="L61" s="4"/>
      <c r="M61" s="4"/>
    </row>
    <row r="62" spans="1:14" ht="15" thickBot="1" x14ac:dyDescent="0.35">
      <c r="A62" s="2"/>
      <c r="B62" s="2"/>
      <c r="C62" s="2"/>
      <c r="D62" s="2"/>
      <c r="E62" s="2"/>
      <c r="F62" s="2" t="s">
        <v>61</v>
      </c>
      <c r="G62" s="2"/>
      <c r="H62" s="2"/>
      <c r="I62" s="2"/>
      <c r="J62" s="5">
        <v>0.01</v>
      </c>
      <c r="K62" s="4"/>
      <c r="L62" s="4"/>
      <c r="M62" s="4"/>
    </row>
    <row r="63" spans="1:14" x14ac:dyDescent="0.3">
      <c r="A63" s="2"/>
      <c r="B63" s="2"/>
      <c r="C63" s="2"/>
      <c r="D63" s="2"/>
      <c r="E63" s="2" t="s">
        <v>62</v>
      </c>
      <c r="F63" s="2"/>
      <c r="G63" s="2"/>
      <c r="H63" s="2"/>
      <c r="I63" s="2"/>
      <c r="J63" s="4">
        <f>ROUND(SUM(J61:J62),5)</f>
        <v>0.01</v>
      </c>
      <c r="K63" s="4"/>
      <c r="L63" s="4"/>
      <c r="M63" s="4"/>
    </row>
    <row r="64" spans="1:14" x14ac:dyDescent="0.3">
      <c r="A64" s="2"/>
      <c r="B64" s="2"/>
      <c r="C64" s="2"/>
      <c r="D64" s="2"/>
      <c r="E64" s="2" t="s">
        <v>63</v>
      </c>
      <c r="F64" s="2"/>
      <c r="G64" s="2"/>
      <c r="H64" s="2"/>
      <c r="I64" s="2"/>
      <c r="J64" s="4">
        <v>-175</v>
      </c>
      <c r="K64" s="4"/>
      <c r="L64" s="4"/>
      <c r="M64" s="4"/>
    </row>
    <row r="65" spans="1:15" x14ac:dyDescent="0.3">
      <c r="A65" s="2"/>
      <c r="B65" s="2"/>
      <c r="C65" s="2"/>
      <c r="D65" s="2"/>
      <c r="E65" s="2" t="s">
        <v>64</v>
      </c>
      <c r="F65" s="2"/>
      <c r="G65" s="2"/>
      <c r="H65" s="2"/>
      <c r="I65" s="2"/>
      <c r="J65" s="4"/>
      <c r="K65" s="4"/>
      <c r="L65" s="4"/>
      <c r="M65" s="4"/>
    </row>
    <row r="66" spans="1:15" x14ac:dyDescent="0.3">
      <c r="A66" s="2"/>
      <c r="B66" s="2"/>
      <c r="C66" s="2"/>
      <c r="D66" s="2"/>
      <c r="E66" s="2"/>
      <c r="F66" s="2" t="s">
        <v>65</v>
      </c>
      <c r="G66" s="2"/>
      <c r="H66" s="2"/>
      <c r="I66" s="2"/>
      <c r="J66" s="4"/>
      <c r="K66" s="4"/>
      <c r="L66" s="4"/>
      <c r="M66" s="4"/>
    </row>
    <row r="67" spans="1:15" x14ac:dyDescent="0.3">
      <c r="A67" s="2"/>
      <c r="B67" s="2"/>
      <c r="C67" s="2"/>
      <c r="D67" s="2"/>
      <c r="E67" s="2"/>
      <c r="F67" s="2"/>
      <c r="G67" s="2" t="s">
        <v>66</v>
      </c>
      <c r="H67" s="2"/>
      <c r="I67" s="2"/>
      <c r="J67" s="4"/>
      <c r="K67" s="4"/>
      <c r="L67" s="4"/>
      <c r="M67" s="4"/>
    </row>
    <row r="68" spans="1:15" x14ac:dyDescent="0.3">
      <c r="A68" s="2"/>
      <c r="B68" s="2"/>
      <c r="C68" s="2"/>
      <c r="D68" s="2"/>
      <c r="E68" s="2"/>
      <c r="F68" s="2"/>
      <c r="G68" s="2"/>
      <c r="H68" s="2" t="s">
        <v>67</v>
      </c>
      <c r="I68" s="2"/>
      <c r="J68" s="4">
        <v>110.12</v>
      </c>
      <c r="K68" s="4">
        <v>750.01</v>
      </c>
      <c r="L68" s="4">
        <v>1000</v>
      </c>
      <c r="M68" s="4">
        <v>1000</v>
      </c>
    </row>
    <row r="69" spans="1:15" x14ac:dyDescent="0.3">
      <c r="A69" s="2"/>
      <c r="B69" s="2"/>
      <c r="C69" s="2"/>
      <c r="D69" s="2"/>
      <c r="E69" s="2"/>
      <c r="F69" s="2"/>
      <c r="G69" s="2"/>
      <c r="H69" s="2" t="s">
        <v>68</v>
      </c>
      <c r="I69" s="2"/>
      <c r="J69" s="4">
        <v>376.9</v>
      </c>
      <c r="K69" s="4"/>
      <c r="L69" s="4"/>
      <c r="M69" s="4"/>
    </row>
    <row r="70" spans="1:15" ht="15" thickBot="1" x14ac:dyDescent="0.35">
      <c r="A70" s="2"/>
      <c r="B70" s="2"/>
      <c r="C70" s="2"/>
      <c r="D70" s="2"/>
      <c r="E70" s="2"/>
      <c r="F70" s="2"/>
      <c r="G70" s="2"/>
      <c r="H70" s="2" t="s">
        <v>69</v>
      </c>
      <c r="I70" s="2"/>
      <c r="J70" s="5">
        <v>19325</v>
      </c>
      <c r="K70" s="5">
        <v>18050</v>
      </c>
      <c r="L70" s="5">
        <v>18500</v>
      </c>
      <c r="M70" s="5">
        <v>18500</v>
      </c>
    </row>
    <row r="71" spans="1:15" x14ac:dyDescent="0.3">
      <c r="A71" s="2"/>
      <c r="B71" s="2"/>
      <c r="C71" s="2"/>
      <c r="D71" s="2"/>
      <c r="E71" s="2"/>
      <c r="F71" s="2"/>
      <c r="G71" s="2" t="s">
        <v>70</v>
      </c>
      <c r="H71" s="2"/>
      <c r="I71" s="2"/>
      <c r="J71" s="4">
        <f>ROUND(SUM(J67:J70),5)</f>
        <v>19812.02</v>
      </c>
      <c r="K71" s="4">
        <f>ROUND(SUM(K67:K70),5)</f>
        <v>18800.009999999998</v>
      </c>
      <c r="L71" s="4">
        <f>ROUND(SUM(L67:L70),5)</f>
        <v>19500</v>
      </c>
      <c r="M71" s="4">
        <f>ROUND(SUM(M67:M70),5)</f>
        <v>19500</v>
      </c>
    </row>
    <row r="72" spans="1:15" x14ac:dyDescent="0.3">
      <c r="A72" s="2"/>
      <c r="B72" s="2"/>
      <c r="C72" s="2"/>
      <c r="D72" s="2"/>
      <c r="E72" s="2"/>
      <c r="F72" s="2"/>
      <c r="G72" s="2" t="s">
        <v>71</v>
      </c>
      <c r="H72" s="2"/>
      <c r="I72" s="2"/>
      <c r="J72" s="4">
        <v>3625</v>
      </c>
      <c r="K72" s="4">
        <v>3749.99</v>
      </c>
      <c r="L72" s="4">
        <v>5000</v>
      </c>
      <c r="M72" s="4">
        <v>5000</v>
      </c>
    </row>
    <row r="73" spans="1:15" x14ac:dyDescent="0.3">
      <c r="A73" s="2"/>
      <c r="B73" s="2"/>
      <c r="C73" s="2"/>
      <c r="D73" s="2"/>
      <c r="E73" s="2"/>
      <c r="F73" s="2"/>
      <c r="G73" s="2" t="s">
        <v>72</v>
      </c>
      <c r="H73" s="2"/>
      <c r="I73" s="2"/>
      <c r="J73" s="4"/>
      <c r="K73" s="4"/>
      <c r="L73" s="4"/>
      <c r="M73" s="4"/>
    </row>
    <row r="74" spans="1:15" x14ac:dyDescent="0.3">
      <c r="A74" s="2"/>
      <c r="B74" s="2"/>
      <c r="C74" s="2"/>
      <c r="D74" s="2"/>
      <c r="E74" s="2"/>
      <c r="F74" s="2"/>
      <c r="G74" s="2"/>
      <c r="H74" s="2" t="s">
        <v>73</v>
      </c>
      <c r="I74" s="2"/>
      <c r="J74" s="4">
        <v>402.5</v>
      </c>
      <c r="K74" s="4"/>
      <c r="L74" s="4"/>
      <c r="M74" s="4"/>
    </row>
    <row r="75" spans="1:15" ht="15" thickBot="1" x14ac:dyDescent="0.35">
      <c r="A75" s="2"/>
      <c r="B75" s="2"/>
      <c r="C75" s="2"/>
      <c r="D75" s="2"/>
      <c r="E75" s="2"/>
      <c r="F75" s="2"/>
      <c r="G75" s="2"/>
      <c r="H75" s="2" t="s">
        <v>74</v>
      </c>
      <c r="I75" s="2"/>
      <c r="J75" s="6">
        <v>7399.15</v>
      </c>
      <c r="K75" s="6">
        <v>2200.0100000000002</v>
      </c>
      <c r="L75" s="6">
        <v>2600</v>
      </c>
      <c r="M75" s="6">
        <v>2600</v>
      </c>
      <c r="N75" t="s">
        <v>176</v>
      </c>
    </row>
    <row r="76" spans="1:15" ht="15" thickBot="1" x14ac:dyDescent="0.35">
      <c r="A76" s="2"/>
      <c r="B76" s="2"/>
      <c r="C76" s="2"/>
      <c r="D76" s="2"/>
      <c r="E76" s="2"/>
      <c r="F76" s="2"/>
      <c r="G76" s="2" t="s">
        <v>75</v>
      </c>
      <c r="H76" s="2"/>
      <c r="I76" s="2"/>
      <c r="J76" s="7">
        <f>ROUND(SUM(J73:J75),5)</f>
        <v>7801.65</v>
      </c>
      <c r="K76" s="7">
        <f>ROUND(SUM(K73:K75),5)</f>
        <v>2200.0100000000002</v>
      </c>
      <c r="L76" s="7">
        <f>ROUND(SUM(L73:L75),5)</f>
        <v>2600</v>
      </c>
      <c r="M76" s="7">
        <f>ROUND(SUM(M73:M75),5)</f>
        <v>2600</v>
      </c>
    </row>
    <row r="77" spans="1:15" x14ac:dyDescent="0.3">
      <c r="A77" s="2"/>
      <c r="B77" s="2"/>
      <c r="C77" s="2"/>
      <c r="D77" s="2"/>
      <c r="E77" s="2"/>
      <c r="F77" s="2" t="s">
        <v>76</v>
      </c>
      <c r="G77" s="2"/>
      <c r="H77" s="2"/>
      <c r="I77" s="2"/>
      <c r="J77" s="4">
        <f>ROUND(J66+SUM(J71:J72)+J76,5)</f>
        <v>31238.67</v>
      </c>
      <c r="K77" s="4">
        <f>ROUND(K66+SUM(K71:K72)+K76,5)</f>
        <v>24750.01</v>
      </c>
      <c r="L77" s="4">
        <f>ROUND(L66+SUM(L71:L72)+L76,5)</f>
        <v>27100</v>
      </c>
      <c r="M77" s="4">
        <f>ROUND(M66+SUM(M71:M72)+M76,5)</f>
        <v>27100</v>
      </c>
    </row>
    <row r="78" spans="1:15" x14ac:dyDescent="0.3">
      <c r="A78" s="2"/>
      <c r="B78" s="2"/>
      <c r="C78" s="2"/>
      <c r="D78" s="2"/>
      <c r="E78" s="2"/>
      <c r="F78" s="2" t="s">
        <v>77</v>
      </c>
      <c r="G78" s="2"/>
      <c r="H78" s="2"/>
      <c r="I78" s="2"/>
      <c r="J78" s="4">
        <v>5060.17</v>
      </c>
      <c r="K78" s="4">
        <v>5999.99</v>
      </c>
      <c r="L78" s="4">
        <v>8000</v>
      </c>
      <c r="M78" s="4">
        <v>8000</v>
      </c>
    </row>
    <row r="79" spans="1:15" x14ac:dyDescent="0.3">
      <c r="A79" s="2"/>
      <c r="B79" s="2"/>
      <c r="C79" s="2"/>
      <c r="D79" s="2"/>
      <c r="E79" s="2"/>
      <c r="F79" s="2" t="s">
        <v>78</v>
      </c>
      <c r="G79" s="2"/>
      <c r="H79" s="2"/>
      <c r="I79" s="2"/>
      <c r="J79" s="4"/>
      <c r="K79" s="4"/>
      <c r="L79" s="4"/>
      <c r="M79" s="4"/>
    </row>
    <row r="80" spans="1:15" ht="15" thickBot="1" x14ac:dyDescent="0.35">
      <c r="A80" s="2"/>
      <c r="B80" s="2"/>
      <c r="C80" s="2"/>
      <c r="D80" s="2"/>
      <c r="E80" s="2"/>
      <c r="F80" s="2"/>
      <c r="G80" s="2" t="s">
        <v>79</v>
      </c>
      <c r="H80" s="2"/>
      <c r="I80" s="2"/>
      <c r="J80" s="5">
        <v>49080</v>
      </c>
      <c r="K80" s="5">
        <v>51500</v>
      </c>
      <c r="L80" s="5">
        <v>51500</v>
      </c>
      <c r="M80" s="24">
        <v>50000</v>
      </c>
      <c r="N80" t="s">
        <v>174</v>
      </c>
      <c r="O80">
        <f>SUM(1227*40)</f>
        <v>49080</v>
      </c>
    </row>
    <row r="81" spans="1:13" x14ac:dyDescent="0.3">
      <c r="A81" s="2"/>
      <c r="B81" s="2"/>
      <c r="C81" s="2"/>
      <c r="D81" s="2"/>
      <c r="E81" s="2"/>
      <c r="F81" s="2" t="s">
        <v>80</v>
      </c>
      <c r="G81" s="2"/>
      <c r="H81" s="2"/>
      <c r="I81" s="2"/>
      <c r="J81" s="4">
        <f>ROUND(SUM(J79:J80),5)</f>
        <v>49080</v>
      </c>
      <c r="K81" s="4">
        <f>ROUND(SUM(K79:K80),5)</f>
        <v>51500</v>
      </c>
      <c r="L81" s="4">
        <f>ROUND(SUM(L79:L80),5)</f>
        <v>51500</v>
      </c>
      <c r="M81" s="4">
        <f>ROUND(SUM(M79:M80),5)</f>
        <v>50000</v>
      </c>
    </row>
    <row r="82" spans="1:13" x14ac:dyDescent="0.3">
      <c r="A82" s="2"/>
      <c r="B82" s="2"/>
      <c r="C82" s="2"/>
      <c r="D82" s="2"/>
      <c r="E82" s="2"/>
      <c r="F82" s="2" t="s">
        <v>81</v>
      </c>
      <c r="G82" s="2"/>
      <c r="H82" s="2"/>
      <c r="I82" s="2"/>
      <c r="J82" s="4"/>
      <c r="K82" s="4"/>
      <c r="L82" s="4"/>
      <c r="M82" s="4"/>
    </row>
    <row r="83" spans="1:13" x14ac:dyDescent="0.3">
      <c r="A83" s="2"/>
      <c r="B83" s="2"/>
      <c r="C83" s="2"/>
      <c r="D83" s="2"/>
      <c r="E83" s="2"/>
      <c r="F83" s="2"/>
      <c r="G83" s="2" t="s">
        <v>82</v>
      </c>
      <c r="H83" s="2"/>
      <c r="I83" s="2"/>
      <c r="J83" s="4">
        <v>5240.8100000000004</v>
      </c>
      <c r="K83" s="4">
        <v>8833.32</v>
      </c>
      <c r="L83" s="4">
        <v>10500</v>
      </c>
      <c r="M83" s="4">
        <v>10500</v>
      </c>
    </row>
    <row r="84" spans="1:13" x14ac:dyDescent="0.3">
      <c r="A84" s="2"/>
      <c r="B84" s="2"/>
      <c r="C84" s="2"/>
      <c r="D84" s="2"/>
      <c r="E84" s="2"/>
      <c r="F84" s="2"/>
      <c r="G84" s="2" t="s">
        <v>83</v>
      </c>
      <c r="H84" s="2"/>
      <c r="I84" s="2"/>
      <c r="J84" s="4">
        <v>7664.08</v>
      </c>
      <c r="K84" s="4">
        <v>11500</v>
      </c>
      <c r="L84" s="4">
        <v>13000</v>
      </c>
      <c r="M84" s="4">
        <v>13000</v>
      </c>
    </row>
    <row r="85" spans="1:13" x14ac:dyDescent="0.3">
      <c r="A85" s="2"/>
      <c r="B85" s="2"/>
      <c r="C85" s="2"/>
      <c r="D85" s="2"/>
      <c r="E85" s="2"/>
      <c r="F85" s="2"/>
      <c r="G85" s="2" t="s">
        <v>84</v>
      </c>
      <c r="H85" s="2"/>
      <c r="I85" s="2"/>
      <c r="J85" s="4"/>
      <c r="K85" s="4"/>
      <c r="L85" s="4"/>
      <c r="M85" s="4"/>
    </row>
    <row r="86" spans="1:13" x14ac:dyDescent="0.3">
      <c r="A86" s="2"/>
      <c r="B86" s="2"/>
      <c r="C86" s="2"/>
      <c r="D86" s="2"/>
      <c r="E86" s="2"/>
      <c r="F86" s="2"/>
      <c r="G86" s="2"/>
      <c r="H86" s="2" t="s">
        <v>85</v>
      </c>
      <c r="I86" s="2"/>
      <c r="J86" s="4">
        <v>7380.38</v>
      </c>
      <c r="K86" s="4">
        <v>0</v>
      </c>
      <c r="L86" s="4">
        <v>0</v>
      </c>
      <c r="M86" s="4">
        <v>0</v>
      </c>
    </row>
    <row r="87" spans="1:13" ht="15" thickBot="1" x14ac:dyDescent="0.35">
      <c r="A87" s="2"/>
      <c r="B87" s="2"/>
      <c r="C87" s="2"/>
      <c r="D87" s="2"/>
      <c r="E87" s="2"/>
      <c r="F87" s="2"/>
      <c r="G87" s="2"/>
      <c r="H87" s="2" t="s">
        <v>86</v>
      </c>
      <c r="I87" s="2"/>
      <c r="J87" s="5">
        <v>275.58999999999997</v>
      </c>
      <c r="K87" s="5">
        <v>9700</v>
      </c>
      <c r="L87" s="5">
        <v>10000</v>
      </c>
      <c r="M87" s="5">
        <v>10000</v>
      </c>
    </row>
    <row r="88" spans="1:13" x14ac:dyDescent="0.3">
      <c r="A88" s="2"/>
      <c r="B88" s="2"/>
      <c r="C88" s="2"/>
      <c r="D88" s="2"/>
      <c r="E88" s="2"/>
      <c r="F88" s="2"/>
      <c r="G88" s="2" t="s">
        <v>87</v>
      </c>
      <c r="H88" s="2"/>
      <c r="I88" s="2"/>
      <c r="J88" s="4">
        <f>ROUND(SUM(J85:J87),5)</f>
        <v>7655.97</v>
      </c>
      <c r="K88" s="4">
        <f>ROUND(SUM(K85:K87),5)</f>
        <v>9700</v>
      </c>
      <c r="L88" s="4">
        <f>ROUND(SUM(L85:L87),5)</f>
        <v>10000</v>
      </c>
      <c r="M88" s="4">
        <f>ROUND(SUM(M85:M87),5)</f>
        <v>10000</v>
      </c>
    </row>
    <row r="89" spans="1:13" x14ac:dyDescent="0.3">
      <c r="A89" s="2"/>
      <c r="B89" s="2"/>
      <c r="C89" s="2"/>
      <c r="D89" s="2"/>
      <c r="E89" s="2"/>
      <c r="F89" s="2"/>
      <c r="G89" s="2" t="s">
        <v>88</v>
      </c>
      <c r="H89" s="2"/>
      <c r="I89" s="2"/>
      <c r="J89" s="4">
        <v>5639.55</v>
      </c>
      <c r="K89" s="4">
        <v>3375</v>
      </c>
      <c r="L89" s="4">
        <v>4500</v>
      </c>
      <c r="M89" s="4">
        <v>4500</v>
      </c>
    </row>
    <row r="90" spans="1:13" x14ac:dyDescent="0.3">
      <c r="A90" s="2"/>
      <c r="B90" s="2"/>
      <c r="C90" s="2"/>
      <c r="D90" s="2"/>
      <c r="E90" s="2"/>
      <c r="F90" s="2"/>
      <c r="G90" s="2" t="s">
        <v>89</v>
      </c>
      <c r="H90" s="2"/>
      <c r="I90" s="2"/>
      <c r="J90" s="4"/>
      <c r="K90" s="4"/>
      <c r="L90" s="4"/>
      <c r="M90" s="4"/>
    </row>
    <row r="91" spans="1:13" x14ac:dyDescent="0.3">
      <c r="A91" s="2"/>
      <c r="B91" s="2"/>
      <c r="C91" s="2"/>
      <c r="D91" s="2"/>
      <c r="E91" s="2"/>
      <c r="F91" s="2"/>
      <c r="G91" s="2"/>
      <c r="H91" s="2" t="s">
        <v>90</v>
      </c>
      <c r="I91" s="2"/>
      <c r="J91" s="4">
        <v>0</v>
      </c>
      <c r="K91" s="4">
        <v>12000</v>
      </c>
      <c r="L91" s="4">
        <v>12000</v>
      </c>
      <c r="M91" s="4">
        <v>12000</v>
      </c>
    </row>
    <row r="92" spans="1:13" x14ac:dyDescent="0.3">
      <c r="A92" s="2"/>
      <c r="B92" s="2"/>
      <c r="C92" s="2"/>
      <c r="D92" s="2"/>
      <c r="E92" s="2"/>
      <c r="F92" s="2"/>
      <c r="G92" s="2"/>
      <c r="H92" s="2" t="s">
        <v>91</v>
      </c>
      <c r="I92" s="2"/>
      <c r="J92" s="4">
        <v>1125</v>
      </c>
      <c r="K92" s="4"/>
      <c r="L92" s="4"/>
      <c r="M92" s="4"/>
    </row>
    <row r="93" spans="1:13" ht="15" thickBot="1" x14ac:dyDescent="0.35">
      <c r="A93" s="2"/>
      <c r="B93" s="2"/>
      <c r="C93" s="2"/>
      <c r="D93" s="2"/>
      <c r="E93" s="2"/>
      <c r="F93" s="2"/>
      <c r="G93" s="2"/>
      <c r="H93" s="2" t="s">
        <v>92</v>
      </c>
      <c r="I93" s="2"/>
      <c r="J93" s="5">
        <v>0</v>
      </c>
      <c r="K93" s="5">
        <v>12000.01</v>
      </c>
      <c r="L93" s="5">
        <v>16000</v>
      </c>
      <c r="M93" s="5">
        <v>16000</v>
      </c>
    </row>
    <row r="94" spans="1:13" x14ac:dyDescent="0.3">
      <c r="A94" s="2"/>
      <c r="B94" s="2"/>
      <c r="C94" s="2"/>
      <c r="D94" s="2"/>
      <c r="E94" s="2"/>
      <c r="F94" s="2"/>
      <c r="G94" s="2" t="s">
        <v>93</v>
      </c>
      <c r="H94" s="2"/>
      <c r="I94" s="2"/>
      <c r="J94" s="4">
        <f>ROUND(SUM(J90:J93),5)</f>
        <v>1125</v>
      </c>
      <c r="K94" s="4">
        <f>ROUND(SUM(K90:K93),5)</f>
        <v>24000.01</v>
      </c>
      <c r="L94" s="4">
        <f>ROUND(SUM(L90:L93),5)</f>
        <v>28000</v>
      </c>
      <c r="M94" s="4">
        <f>ROUND(SUM(M90:M93),5)</f>
        <v>28000</v>
      </c>
    </row>
    <row r="95" spans="1:13" x14ac:dyDescent="0.3">
      <c r="A95" s="2"/>
      <c r="B95" s="2"/>
      <c r="C95" s="2"/>
      <c r="D95" s="2"/>
      <c r="E95" s="2"/>
      <c r="F95" s="2"/>
      <c r="G95" s="2" t="s">
        <v>94</v>
      </c>
      <c r="H95" s="2"/>
      <c r="I95" s="2"/>
      <c r="J95" s="4">
        <v>363.61</v>
      </c>
      <c r="K95" s="4"/>
      <c r="L95" s="4"/>
      <c r="M95" s="4"/>
    </row>
    <row r="96" spans="1:13" x14ac:dyDescent="0.3">
      <c r="A96" s="2"/>
      <c r="B96" s="2"/>
      <c r="C96" s="2"/>
      <c r="D96" s="2"/>
      <c r="E96" s="2"/>
      <c r="F96" s="2"/>
      <c r="G96" s="2" t="s">
        <v>95</v>
      </c>
      <c r="H96" s="2"/>
      <c r="I96" s="2"/>
      <c r="J96" s="4">
        <v>5851.61</v>
      </c>
      <c r="K96" s="4">
        <v>4050</v>
      </c>
      <c r="L96" s="4">
        <v>5400</v>
      </c>
      <c r="M96" s="4">
        <v>5400</v>
      </c>
    </row>
    <row r="97" spans="1:13" ht="15" thickBot="1" x14ac:dyDescent="0.35">
      <c r="A97" s="2"/>
      <c r="B97" s="2"/>
      <c r="C97" s="2"/>
      <c r="D97" s="2"/>
      <c r="E97" s="2"/>
      <c r="F97" s="2"/>
      <c r="G97" s="2" t="s">
        <v>96</v>
      </c>
      <c r="H97" s="2"/>
      <c r="I97" s="2"/>
      <c r="J97" s="5">
        <v>1297.98</v>
      </c>
      <c r="K97" s="5">
        <v>1274.99</v>
      </c>
      <c r="L97" s="5">
        <v>1700</v>
      </c>
      <c r="M97" s="5">
        <v>1700</v>
      </c>
    </row>
    <row r="98" spans="1:13" x14ac:dyDescent="0.3">
      <c r="A98" s="2"/>
      <c r="B98" s="2"/>
      <c r="C98" s="2"/>
      <c r="D98" s="2"/>
      <c r="E98" s="2"/>
      <c r="F98" s="2" t="s">
        <v>97</v>
      </c>
      <c r="G98" s="2"/>
      <c r="H98" s="2"/>
      <c r="I98" s="2"/>
      <c r="J98" s="4">
        <f>ROUND(SUM(J82:J84)+SUM(J88:J89)+SUM(J94:J97),5)</f>
        <v>34838.61</v>
      </c>
      <c r="K98" s="4">
        <f>ROUND(SUM(K82:K84)+SUM(K88:K89)+SUM(K94:K97),5)</f>
        <v>62733.32</v>
      </c>
      <c r="L98" s="4">
        <f>ROUND(SUM(L82:L84)+SUM(L88:L89)+SUM(L94:L97),5)</f>
        <v>73100</v>
      </c>
      <c r="M98" s="4">
        <f>ROUND(SUM(M82:M84)+SUM(M88:M89)+SUM(M94:M97),5)</f>
        <v>73100</v>
      </c>
    </row>
    <row r="99" spans="1:13" x14ac:dyDescent="0.3">
      <c r="A99" s="2"/>
      <c r="B99" s="2"/>
      <c r="C99" s="2"/>
      <c r="D99" s="2"/>
      <c r="E99" s="2"/>
      <c r="F99" s="2" t="s">
        <v>98</v>
      </c>
      <c r="G99" s="2"/>
      <c r="H99" s="2"/>
      <c r="I99" s="2"/>
      <c r="J99" s="4"/>
      <c r="K99" s="4"/>
      <c r="L99" s="4"/>
      <c r="M99" s="4"/>
    </row>
    <row r="100" spans="1:13" x14ac:dyDescent="0.3">
      <c r="A100" s="2"/>
      <c r="B100" s="2"/>
      <c r="C100" s="2"/>
      <c r="D100" s="2"/>
      <c r="E100" s="2"/>
      <c r="F100" s="2"/>
      <c r="G100" s="2" t="s">
        <v>99</v>
      </c>
      <c r="H100" s="2"/>
      <c r="I100" s="2"/>
      <c r="J100" s="4">
        <v>0</v>
      </c>
      <c r="K100" s="4">
        <v>3000.01</v>
      </c>
      <c r="L100" s="4">
        <v>4000</v>
      </c>
      <c r="M100" s="4">
        <v>4000</v>
      </c>
    </row>
    <row r="101" spans="1:13" ht="15" thickBot="1" x14ac:dyDescent="0.35">
      <c r="A101" s="2"/>
      <c r="B101" s="2"/>
      <c r="C101" s="2"/>
      <c r="D101" s="2"/>
      <c r="E101" s="2"/>
      <c r="F101" s="2"/>
      <c r="G101" s="2" t="s">
        <v>100</v>
      </c>
      <c r="H101" s="2"/>
      <c r="I101" s="2"/>
      <c r="J101" s="5">
        <v>453.57</v>
      </c>
      <c r="K101" s="5">
        <v>2250</v>
      </c>
      <c r="L101" s="5">
        <v>3000</v>
      </c>
      <c r="M101" s="5">
        <v>3000</v>
      </c>
    </row>
    <row r="102" spans="1:13" x14ac:dyDescent="0.3">
      <c r="A102" s="2"/>
      <c r="B102" s="2"/>
      <c r="C102" s="2"/>
      <c r="D102" s="2"/>
      <c r="E102" s="2"/>
      <c r="F102" s="2" t="s">
        <v>101</v>
      </c>
      <c r="G102" s="2"/>
      <c r="H102" s="2"/>
      <c r="I102" s="2"/>
      <c r="J102" s="4">
        <f>ROUND(SUM(J99:J101),5)</f>
        <v>453.57</v>
      </c>
      <c r="K102" s="4">
        <f>ROUND(SUM(K99:K101),5)</f>
        <v>5250.01</v>
      </c>
      <c r="L102" s="4">
        <f>ROUND(SUM(L99:L101),5)</f>
        <v>7000</v>
      </c>
      <c r="M102" s="4">
        <f>ROUND(SUM(M99:M101),5)</f>
        <v>7000</v>
      </c>
    </row>
    <row r="103" spans="1:13" x14ac:dyDescent="0.3">
      <c r="A103" s="2"/>
      <c r="B103" s="2"/>
      <c r="C103" s="2"/>
      <c r="D103" s="2"/>
      <c r="E103" s="2"/>
      <c r="F103" s="2" t="s">
        <v>102</v>
      </c>
      <c r="G103" s="2"/>
      <c r="H103" s="2"/>
      <c r="I103" s="2"/>
      <c r="J103" s="4"/>
      <c r="K103" s="4"/>
      <c r="L103" s="4"/>
      <c r="M103" s="4"/>
    </row>
    <row r="104" spans="1:13" x14ac:dyDescent="0.3">
      <c r="A104" s="2"/>
      <c r="B104" s="2"/>
      <c r="C104" s="2"/>
      <c r="D104" s="2"/>
      <c r="E104" s="2"/>
      <c r="F104" s="2"/>
      <c r="G104" s="2" t="s">
        <v>103</v>
      </c>
      <c r="H104" s="2"/>
      <c r="I104" s="2"/>
      <c r="J104" s="4">
        <v>400</v>
      </c>
      <c r="K104" s="4">
        <v>4500</v>
      </c>
      <c r="L104" s="4">
        <v>6000</v>
      </c>
      <c r="M104" s="4">
        <v>6000</v>
      </c>
    </row>
    <row r="105" spans="1:13" x14ac:dyDescent="0.3">
      <c r="A105" s="2"/>
      <c r="B105" s="2"/>
      <c r="C105" s="2"/>
      <c r="D105" s="2"/>
      <c r="E105" s="2"/>
      <c r="F105" s="2"/>
      <c r="G105" s="2" t="s">
        <v>104</v>
      </c>
      <c r="H105" s="2"/>
      <c r="I105" s="2"/>
      <c r="J105" s="4"/>
      <c r="K105" s="4"/>
      <c r="L105" s="4"/>
      <c r="M105" s="4"/>
    </row>
    <row r="106" spans="1:13" x14ac:dyDescent="0.3">
      <c r="A106" s="2"/>
      <c r="B106" s="2"/>
      <c r="C106" s="2"/>
      <c r="D106" s="2"/>
      <c r="E106" s="2"/>
      <c r="F106" s="2"/>
      <c r="G106" s="2"/>
      <c r="H106" s="2" t="s">
        <v>16</v>
      </c>
      <c r="I106" s="2"/>
      <c r="J106" s="4">
        <v>0</v>
      </c>
      <c r="K106" s="4">
        <v>3000</v>
      </c>
      <c r="L106" s="4">
        <v>3000</v>
      </c>
      <c r="M106" s="4">
        <v>3000</v>
      </c>
    </row>
    <row r="107" spans="1:13" ht="15" thickBot="1" x14ac:dyDescent="0.35">
      <c r="A107" s="2"/>
      <c r="B107" s="2"/>
      <c r="C107" s="2"/>
      <c r="D107" s="2"/>
      <c r="E107" s="2"/>
      <c r="F107" s="2"/>
      <c r="G107" s="2"/>
      <c r="H107" s="2" t="s">
        <v>105</v>
      </c>
      <c r="I107" s="2"/>
      <c r="J107" s="5">
        <v>749.27</v>
      </c>
      <c r="K107" s="5">
        <v>9750.01</v>
      </c>
      <c r="L107" s="5">
        <v>13000</v>
      </c>
      <c r="M107" s="5">
        <v>13000</v>
      </c>
    </row>
    <row r="108" spans="1:13" x14ac:dyDescent="0.3">
      <c r="A108" s="2"/>
      <c r="B108" s="2"/>
      <c r="C108" s="2"/>
      <c r="D108" s="2"/>
      <c r="E108" s="2"/>
      <c r="F108" s="2"/>
      <c r="G108" s="2" t="s">
        <v>106</v>
      </c>
      <c r="H108" s="2"/>
      <c r="I108" s="2"/>
      <c r="J108" s="4">
        <f>ROUND(SUM(J105:J107),5)</f>
        <v>749.27</v>
      </c>
      <c r="K108" s="4">
        <f>ROUND(SUM(K105:K107),5)</f>
        <v>12750.01</v>
      </c>
      <c r="L108" s="4">
        <f>ROUND(SUM(L105:L107),5)</f>
        <v>16000</v>
      </c>
      <c r="M108" s="4">
        <f>ROUND(SUM(M105:M107),5)</f>
        <v>16000</v>
      </c>
    </row>
    <row r="109" spans="1:13" ht="15" thickBot="1" x14ac:dyDescent="0.35">
      <c r="A109" s="2"/>
      <c r="B109" s="2"/>
      <c r="C109" s="2"/>
      <c r="D109" s="2"/>
      <c r="E109" s="2"/>
      <c r="F109" s="2"/>
      <c r="G109" s="2" t="s">
        <v>107</v>
      </c>
      <c r="H109" s="2"/>
      <c r="I109" s="2"/>
      <c r="J109" s="5">
        <v>5941.7</v>
      </c>
      <c r="K109" s="5">
        <v>7500.01</v>
      </c>
      <c r="L109" s="5">
        <v>10000</v>
      </c>
      <c r="M109" s="5">
        <v>10000</v>
      </c>
    </row>
    <row r="110" spans="1:13" x14ac:dyDescent="0.3">
      <c r="A110" s="2"/>
      <c r="B110" s="2"/>
      <c r="C110" s="2"/>
      <c r="D110" s="2"/>
      <c r="E110" s="2"/>
      <c r="F110" s="2" t="s">
        <v>108</v>
      </c>
      <c r="G110" s="2"/>
      <c r="H110" s="2"/>
      <c r="I110" s="2"/>
      <c r="J110" s="4">
        <f>ROUND(SUM(J103:J104)+SUM(J108:J109),5)</f>
        <v>7090.97</v>
      </c>
      <c r="K110" s="4">
        <f>ROUND(SUM(K103:K104)+SUM(K108:K109),5)</f>
        <v>24750.02</v>
      </c>
      <c r="L110" s="4">
        <f>ROUND(SUM(L103:L104)+SUM(L108:L109),5)</f>
        <v>32000</v>
      </c>
      <c r="M110" s="4">
        <f>ROUND(SUM(M103:M104)+SUM(M108:M109),5)</f>
        <v>32000</v>
      </c>
    </row>
    <row r="111" spans="1:13" x14ac:dyDescent="0.3">
      <c r="A111" s="2"/>
      <c r="B111" s="2"/>
      <c r="C111" s="2"/>
      <c r="D111" s="2"/>
      <c r="E111" s="2"/>
      <c r="F111" s="2" t="s">
        <v>109</v>
      </c>
      <c r="G111" s="2"/>
      <c r="H111" s="2"/>
      <c r="I111" s="2"/>
      <c r="J111" s="4"/>
      <c r="K111" s="4"/>
      <c r="L111" s="4"/>
      <c r="M111" s="4"/>
    </row>
    <row r="112" spans="1:13" x14ac:dyDescent="0.3">
      <c r="A112" s="2"/>
      <c r="B112" s="2"/>
      <c r="C112" s="2"/>
      <c r="D112" s="2"/>
      <c r="E112" s="2"/>
      <c r="F112" s="2"/>
      <c r="G112" s="2" t="s">
        <v>110</v>
      </c>
      <c r="H112" s="2"/>
      <c r="I112" s="2"/>
      <c r="J112" s="4">
        <v>4500</v>
      </c>
      <c r="K112" s="4">
        <v>3500</v>
      </c>
      <c r="L112" s="4">
        <v>4500</v>
      </c>
      <c r="M112" s="4">
        <v>4500</v>
      </c>
    </row>
    <row r="113" spans="1:14" x14ac:dyDescent="0.3">
      <c r="A113" s="2"/>
      <c r="B113" s="2"/>
      <c r="C113" s="2"/>
      <c r="D113" s="2"/>
      <c r="E113" s="2"/>
      <c r="F113" s="2"/>
      <c r="G113" s="2" t="s">
        <v>111</v>
      </c>
      <c r="H113" s="2"/>
      <c r="I113" s="2"/>
      <c r="J113" s="4">
        <v>1300</v>
      </c>
      <c r="K113" s="4">
        <v>1500</v>
      </c>
      <c r="L113" s="4">
        <v>1500</v>
      </c>
      <c r="M113" s="4">
        <v>1500</v>
      </c>
    </row>
    <row r="114" spans="1:14" x14ac:dyDescent="0.3">
      <c r="A114" s="2"/>
      <c r="B114" s="2"/>
      <c r="C114" s="2"/>
      <c r="D114" s="2"/>
      <c r="E114" s="2"/>
      <c r="F114" s="2"/>
      <c r="G114" s="2" t="s">
        <v>112</v>
      </c>
      <c r="H114" s="2"/>
      <c r="I114" s="2"/>
      <c r="J114" s="4">
        <v>12137.57</v>
      </c>
      <c r="K114" s="4">
        <v>1000</v>
      </c>
      <c r="L114" s="4">
        <v>1000</v>
      </c>
      <c r="M114" s="4">
        <v>1000</v>
      </c>
    </row>
    <row r="115" spans="1:14" x14ac:dyDescent="0.3">
      <c r="A115" s="2"/>
      <c r="B115" s="2"/>
      <c r="C115" s="2"/>
      <c r="D115" s="2"/>
      <c r="E115" s="2"/>
      <c r="F115" s="2"/>
      <c r="G115" s="2" t="s">
        <v>113</v>
      </c>
      <c r="H115" s="2"/>
      <c r="I115" s="2"/>
      <c r="J115" s="4">
        <v>0</v>
      </c>
      <c r="K115" s="4">
        <v>4333</v>
      </c>
      <c r="L115" s="4">
        <v>4333</v>
      </c>
      <c r="M115" s="4">
        <v>4333</v>
      </c>
    </row>
    <row r="116" spans="1:14" ht="15" thickBot="1" x14ac:dyDescent="0.35">
      <c r="A116" s="2"/>
      <c r="B116" s="2"/>
      <c r="C116" s="2"/>
      <c r="D116" s="2"/>
      <c r="E116" s="2"/>
      <c r="F116" s="2"/>
      <c r="G116" s="2" t="s">
        <v>114</v>
      </c>
      <c r="H116" s="2"/>
      <c r="I116" s="2"/>
      <c r="J116" s="5">
        <v>3063.31</v>
      </c>
      <c r="K116" s="5"/>
      <c r="L116" s="5"/>
      <c r="M116" s="5"/>
      <c r="N116" t="s">
        <v>175</v>
      </c>
    </row>
    <row r="117" spans="1:14" x14ac:dyDescent="0.3">
      <c r="A117" s="2"/>
      <c r="B117" s="2"/>
      <c r="C117" s="2"/>
      <c r="D117" s="2"/>
      <c r="E117" s="2"/>
      <c r="F117" s="2" t="s">
        <v>115</v>
      </c>
      <c r="G117" s="2"/>
      <c r="H117" s="2"/>
      <c r="I117" s="2"/>
      <c r="J117" s="4">
        <f>ROUND(SUM(J111:J116),5)</f>
        <v>21000.880000000001</v>
      </c>
      <c r="K117" s="4">
        <f>ROUND(SUM(K111:K116),5)</f>
        <v>10333</v>
      </c>
      <c r="L117" s="4">
        <f>ROUND(SUM(L111:L116),5)</f>
        <v>11333</v>
      </c>
      <c r="M117" s="4">
        <f>ROUND(SUM(M111:M116),5)</f>
        <v>11333</v>
      </c>
    </row>
    <row r="118" spans="1:14" x14ac:dyDescent="0.3">
      <c r="A118" s="2"/>
      <c r="B118" s="2"/>
      <c r="C118" s="2"/>
      <c r="D118" s="2"/>
      <c r="E118" s="2"/>
      <c r="F118" s="2" t="s">
        <v>116</v>
      </c>
      <c r="G118" s="2"/>
      <c r="H118" s="2"/>
      <c r="I118" s="2"/>
      <c r="J118" s="4"/>
      <c r="K118" s="4"/>
      <c r="L118" s="4"/>
      <c r="M118" s="4"/>
    </row>
    <row r="119" spans="1:14" x14ac:dyDescent="0.3">
      <c r="A119" s="2"/>
      <c r="B119" s="2"/>
      <c r="C119" s="2"/>
      <c r="D119" s="2"/>
      <c r="E119" s="2"/>
      <c r="F119" s="2"/>
      <c r="G119" s="2" t="s">
        <v>117</v>
      </c>
      <c r="H119" s="2"/>
      <c r="I119" s="2"/>
      <c r="J119" s="4"/>
      <c r="K119" s="4"/>
      <c r="L119" s="4"/>
      <c r="M119" s="4"/>
    </row>
    <row r="120" spans="1:14" x14ac:dyDescent="0.3">
      <c r="A120" s="2"/>
      <c r="B120" s="2"/>
      <c r="C120" s="2"/>
      <c r="D120" s="2"/>
      <c r="E120" s="2"/>
      <c r="F120" s="2"/>
      <c r="G120" s="2"/>
      <c r="H120" s="2" t="s">
        <v>118</v>
      </c>
      <c r="I120" s="2"/>
      <c r="J120" s="4">
        <v>28070.05</v>
      </c>
      <c r="K120" s="4">
        <v>26482.5</v>
      </c>
      <c r="L120" s="4">
        <v>35310</v>
      </c>
      <c r="M120" s="4">
        <v>35310</v>
      </c>
    </row>
    <row r="121" spans="1:14" x14ac:dyDescent="0.3">
      <c r="A121" s="2"/>
      <c r="B121" s="2"/>
      <c r="C121" s="2"/>
      <c r="D121" s="2"/>
      <c r="E121" s="2"/>
      <c r="F121" s="2"/>
      <c r="G121" s="2"/>
      <c r="H121" s="2" t="s">
        <v>119</v>
      </c>
      <c r="I121" s="2"/>
      <c r="J121" s="4">
        <v>96888.53</v>
      </c>
      <c r="K121" s="4">
        <v>134033.53</v>
      </c>
      <c r="L121" s="4">
        <v>178711.36</v>
      </c>
      <c r="M121" s="4">
        <v>178711.36</v>
      </c>
    </row>
    <row r="122" spans="1:14" x14ac:dyDescent="0.3">
      <c r="A122" s="2"/>
      <c r="B122" s="2"/>
      <c r="C122" s="2"/>
      <c r="D122" s="2"/>
      <c r="E122" s="2"/>
      <c r="F122" s="2"/>
      <c r="G122" s="2"/>
      <c r="H122" s="2" t="s">
        <v>120</v>
      </c>
      <c r="I122" s="2"/>
      <c r="J122" s="4">
        <v>0</v>
      </c>
      <c r="K122" s="4">
        <v>700</v>
      </c>
      <c r="L122" s="4">
        <v>700</v>
      </c>
      <c r="M122" s="4">
        <v>700</v>
      </c>
    </row>
    <row r="123" spans="1:14" x14ac:dyDescent="0.3">
      <c r="A123" s="2"/>
      <c r="B123" s="2"/>
      <c r="C123" s="2"/>
      <c r="D123" s="2"/>
      <c r="E123" s="2"/>
      <c r="F123" s="2"/>
      <c r="G123" s="2"/>
      <c r="H123" s="2" t="s">
        <v>121</v>
      </c>
      <c r="I123" s="2"/>
      <c r="J123" s="4">
        <v>8698.7900000000009</v>
      </c>
      <c r="K123" s="4">
        <v>12375</v>
      </c>
      <c r="L123" s="4">
        <v>16500</v>
      </c>
      <c r="M123" s="4">
        <v>16500</v>
      </c>
    </row>
    <row r="124" spans="1:14" x14ac:dyDescent="0.3">
      <c r="A124" s="2"/>
      <c r="B124" s="2"/>
      <c r="C124" s="2"/>
      <c r="D124" s="2"/>
      <c r="E124" s="2"/>
      <c r="F124" s="2"/>
      <c r="G124" s="2"/>
      <c r="H124" s="2" t="s">
        <v>122</v>
      </c>
      <c r="I124" s="2"/>
      <c r="J124" s="4">
        <v>2034.4</v>
      </c>
      <c r="K124" s="4"/>
      <c r="L124" s="4"/>
      <c r="M124" s="4"/>
    </row>
    <row r="125" spans="1:14" x14ac:dyDescent="0.3">
      <c r="A125" s="2"/>
      <c r="B125" s="2"/>
      <c r="C125" s="2"/>
      <c r="D125" s="2"/>
      <c r="E125" s="2"/>
      <c r="F125" s="2"/>
      <c r="G125" s="2"/>
      <c r="H125" s="2" t="s">
        <v>123</v>
      </c>
      <c r="I125" s="2"/>
      <c r="J125" s="4">
        <v>114.3</v>
      </c>
      <c r="K125" s="4"/>
      <c r="L125" s="4"/>
      <c r="M125" s="4"/>
    </row>
    <row r="126" spans="1:14" ht="15" thickBot="1" x14ac:dyDescent="0.35">
      <c r="A126" s="2"/>
      <c r="B126" s="2"/>
      <c r="C126" s="2"/>
      <c r="D126" s="2"/>
      <c r="E126" s="2"/>
      <c r="F126" s="2"/>
      <c r="G126" s="2"/>
      <c r="H126" s="2" t="s">
        <v>124</v>
      </c>
      <c r="I126" s="2"/>
      <c r="J126" s="5">
        <v>218.75</v>
      </c>
      <c r="K126" s="5">
        <v>225</v>
      </c>
      <c r="L126" s="5">
        <v>300</v>
      </c>
      <c r="M126" s="5">
        <v>300</v>
      </c>
    </row>
    <row r="127" spans="1:14" x14ac:dyDescent="0.3">
      <c r="A127" s="2"/>
      <c r="B127" s="2"/>
      <c r="C127" s="2"/>
      <c r="D127" s="2"/>
      <c r="E127" s="2"/>
      <c r="F127" s="2"/>
      <c r="G127" s="2" t="s">
        <v>125</v>
      </c>
      <c r="H127" s="2"/>
      <c r="I127" s="2"/>
      <c r="J127" s="4">
        <f>ROUND(SUM(J119:J126),5)</f>
        <v>136024.82</v>
      </c>
      <c r="K127" s="4">
        <f>ROUND(SUM(K119:K126),5)</f>
        <v>173816.03</v>
      </c>
      <c r="L127" s="4">
        <f>ROUND(SUM(L119:L126),5)</f>
        <v>231521.36</v>
      </c>
      <c r="M127" s="4">
        <f>ROUND(SUM(M119:M126),5)</f>
        <v>231521.36</v>
      </c>
    </row>
    <row r="128" spans="1:14" x14ac:dyDescent="0.3">
      <c r="A128" s="2"/>
      <c r="B128" s="2"/>
      <c r="C128" s="2"/>
      <c r="D128" s="2"/>
      <c r="E128" s="2"/>
      <c r="F128" s="2"/>
      <c r="G128" s="2" t="s">
        <v>126</v>
      </c>
      <c r="H128" s="2"/>
      <c r="I128" s="2"/>
      <c r="J128" s="4">
        <v>2336.65</v>
      </c>
      <c r="K128" s="4">
        <v>1499.99</v>
      </c>
      <c r="L128" s="4">
        <v>2000</v>
      </c>
      <c r="M128" s="22">
        <v>2500</v>
      </c>
      <c r="N128" t="s">
        <v>171</v>
      </c>
    </row>
    <row r="129" spans="1:14" x14ac:dyDescent="0.3">
      <c r="A129" s="2"/>
      <c r="B129" s="2"/>
      <c r="C129" s="2"/>
      <c r="D129" s="2"/>
      <c r="E129" s="2"/>
      <c r="F129" s="2"/>
      <c r="G129" s="2" t="s">
        <v>127</v>
      </c>
      <c r="H129" s="2"/>
      <c r="I129" s="2"/>
      <c r="J129" s="4"/>
      <c r="K129" s="4"/>
      <c r="L129" s="4"/>
      <c r="M129" s="4"/>
    </row>
    <row r="130" spans="1:14" x14ac:dyDescent="0.3">
      <c r="A130" s="2"/>
      <c r="B130" s="2"/>
      <c r="C130" s="2"/>
      <c r="D130" s="2"/>
      <c r="E130" s="2"/>
      <c r="F130" s="2"/>
      <c r="G130" s="2"/>
      <c r="H130" s="2" t="s">
        <v>128</v>
      </c>
      <c r="I130" s="2"/>
      <c r="J130" s="4">
        <v>74.790000000000006</v>
      </c>
      <c r="K130" s="4">
        <v>0</v>
      </c>
      <c r="L130" s="4">
        <v>0</v>
      </c>
      <c r="M130" s="4">
        <v>0</v>
      </c>
    </row>
    <row r="131" spans="1:14" ht="15" thickBot="1" x14ac:dyDescent="0.35">
      <c r="A131" s="2"/>
      <c r="B131" s="2"/>
      <c r="C131" s="2"/>
      <c r="D131" s="2"/>
      <c r="E131" s="2"/>
      <c r="F131" s="2"/>
      <c r="G131" s="2"/>
      <c r="H131" s="2" t="s">
        <v>129</v>
      </c>
      <c r="I131" s="2"/>
      <c r="J131" s="5">
        <v>1116.29</v>
      </c>
      <c r="K131" s="5">
        <v>2100.0100000000002</v>
      </c>
      <c r="L131" s="5">
        <v>2800</v>
      </c>
      <c r="M131" s="5">
        <v>2800</v>
      </c>
    </row>
    <row r="132" spans="1:14" x14ac:dyDescent="0.3">
      <c r="A132" s="2"/>
      <c r="B132" s="2"/>
      <c r="C132" s="2"/>
      <c r="D132" s="2"/>
      <c r="E132" s="2"/>
      <c r="F132" s="2"/>
      <c r="G132" s="2" t="s">
        <v>130</v>
      </c>
      <c r="H132" s="2"/>
      <c r="I132" s="2"/>
      <c r="J132" s="4">
        <f>ROUND(SUM(J129:J131),5)</f>
        <v>1191.08</v>
      </c>
      <c r="K132" s="4">
        <f>ROUND(SUM(K129:K131),5)</f>
        <v>2100.0100000000002</v>
      </c>
      <c r="L132" s="4">
        <f>ROUND(SUM(L129:L131),5)</f>
        <v>2800</v>
      </c>
      <c r="M132" s="4">
        <f>ROUND(SUM(M129:M131),5)</f>
        <v>2800</v>
      </c>
    </row>
    <row r="133" spans="1:14" ht="15" thickBot="1" x14ac:dyDescent="0.35">
      <c r="A133" s="2"/>
      <c r="B133" s="2"/>
      <c r="C133" s="2"/>
      <c r="D133" s="2"/>
      <c r="E133" s="2"/>
      <c r="F133" s="2"/>
      <c r="G133" s="2" t="s">
        <v>131</v>
      </c>
      <c r="H133" s="2"/>
      <c r="I133" s="2"/>
      <c r="J133" s="5">
        <v>298.52999999999997</v>
      </c>
      <c r="K133" s="5"/>
      <c r="L133" s="5"/>
      <c r="M133" s="5"/>
    </row>
    <row r="134" spans="1:14" x14ac:dyDescent="0.3">
      <c r="A134" s="2"/>
      <c r="B134" s="2"/>
      <c r="C134" s="2"/>
      <c r="D134" s="2"/>
      <c r="E134" s="2"/>
      <c r="F134" s="2" t="s">
        <v>132</v>
      </c>
      <c r="G134" s="2"/>
      <c r="H134" s="2"/>
      <c r="I134" s="2"/>
      <c r="J134" s="4">
        <f>ROUND(J118+SUM(J127:J128)+SUM(J132:J133),5)</f>
        <v>139851.07999999999</v>
      </c>
      <c r="K134" s="4">
        <f>ROUND(K118+SUM(K127:K128)+SUM(K132:K133),5)</f>
        <v>177416.03</v>
      </c>
      <c r="L134" s="4">
        <f>ROUND(L118+SUM(L127:L128)+SUM(L132:L133),5)</f>
        <v>236321.36</v>
      </c>
      <c r="M134" s="4">
        <f>ROUND(M118+SUM(M127:M128)+SUM(M132:M133),5)</f>
        <v>236821.36</v>
      </c>
    </row>
    <row r="135" spans="1:14" x14ac:dyDescent="0.3">
      <c r="A135" s="2"/>
      <c r="B135" s="2"/>
      <c r="C135" s="2"/>
      <c r="D135" s="2"/>
      <c r="E135" s="2"/>
      <c r="F135" s="2" t="s">
        <v>133</v>
      </c>
      <c r="G135" s="2"/>
      <c r="H135" s="2"/>
      <c r="I135" s="2"/>
      <c r="J135" s="4"/>
      <c r="K135" s="4"/>
      <c r="L135" s="4"/>
      <c r="M135" s="4"/>
    </row>
    <row r="136" spans="1:14" x14ac:dyDescent="0.3">
      <c r="A136" s="2"/>
      <c r="B136" s="2"/>
      <c r="C136" s="2"/>
      <c r="D136" s="2"/>
      <c r="E136" s="2"/>
      <c r="F136" s="2"/>
      <c r="G136" s="2" t="s">
        <v>134</v>
      </c>
      <c r="H136" s="2"/>
      <c r="I136" s="2"/>
      <c r="J136" s="4"/>
      <c r="K136" s="4"/>
      <c r="L136" s="4"/>
      <c r="M136" s="4"/>
    </row>
    <row r="137" spans="1:14" x14ac:dyDescent="0.3">
      <c r="A137" s="2"/>
      <c r="B137" s="2"/>
      <c r="C137" s="2"/>
      <c r="D137" s="2"/>
      <c r="E137" s="2"/>
      <c r="F137" s="2"/>
      <c r="G137" s="2"/>
      <c r="H137" s="2" t="s">
        <v>135</v>
      </c>
      <c r="I137" s="2"/>
      <c r="J137" s="4">
        <v>4032.51</v>
      </c>
      <c r="K137" s="4"/>
      <c r="L137" s="4"/>
      <c r="M137" s="4"/>
    </row>
    <row r="138" spans="1:14" x14ac:dyDescent="0.3">
      <c r="A138" s="2"/>
      <c r="B138" s="2"/>
      <c r="C138" s="2"/>
      <c r="D138" s="2"/>
      <c r="E138" s="2"/>
      <c r="F138" s="2"/>
      <c r="G138" s="2"/>
      <c r="H138" s="2" t="s">
        <v>136</v>
      </c>
      <c r="I138" s="2"/>
      <c r="J138" s="4">
        <v>16234.26</v>
      </c>
      <c r="K138" s="4"/>
      <c r="L138" s="4"/>
      <c r="M138" s="4"/>
    </row>
    <row r="139" spans="1:14" ht="15" thickBot="1" x14ac:dyDescent="0.35">
      <c r="A139" s="2"/>
      <c r="B139" s="2"/>
      <c r="C139" s="2"/>
      <c r="D139" s="2"/>
      <c r="E139" s="2"/>
      <c r="F139" s="2"/>
      <c r="G139" s="2"/>
      <c r="H139" s="2" t="s">
        <v>137</v>
      </c>
      <c r="I139" s="2"/>
      <c r="J139" s="5">
        <v>0</v>
      </c>
      <c r="K139" s="5">
        <v>16500.009999999998</v>
      </c>
      <c r="L139" s="5">
        <v>22000</v>
      </c>
      <c r="M139" s="24">
        <v>25000</v>
      </c>
      <c r="N139" t="s">
        <v>171</v>
      </c>
    </row>
    <row r="140" spans="1:14" x14ac:dyDescent="0.3">
      <c r="A140" s="2"/>
      <c r="B140" s="2"/>
      <c r="C140" s="2"/>
      <c r="D140" s="2"/>
      <c r="E140" s="2"/>
      <c r="F140" s="2"/>
      <c r="G140" s="2" t="s">
        <v>138</v>
      </c>
      <c r="H140" s="2"/>
      <c r="I140" s="2"/>
      <c r="J140" s="4">
        <f>ROUND(SUM(J136:J139),5)</f>
        <v>20266.77</v>
      </c>
      <c r="K140" s="4">
        <f>ROUND(SUM(K136:K139),5)</f>
        <v>16500.009999999998</v>
      </c>
      <c r="L140" s="4">
        <f>ROUND(SUM(L136:L139),5)</f>
        <v>22000</v>
      </c>
      <c r="M140" s="4">
        <f>ROUND(SUM(M136:M139),5)</f>
        <v>25000</v>
      </c>
    </row>
    <row r="141" spans="1:14" x14ac:dyDescent="0.3">
      <c r="A141" s="2"/>
      <c r="B141" s="2"/>
      <c r="C141" s="2"/>
      <c r="D141" s="2"/>
      <c r="E141" s="2"/>
      <c r="F141" s="2"/>
      <c r="G141" s="2" t="s">
        <v>139</v>
      </c>
      <c r="H141" s="2"/>
      <c r="I141" s="2"/>
      <c r="J141" s="4">
        <v>536</v>
      </c>
      <c r="K141" s="4">
        <v>1499.99</v>
      </c>
      <c r="L141" s="4">
        <v>2000</v>
      </c>
      <c r="M141" s="4">
        <v>2000</v>
      </c>
    </row>
    <row r="142" spans="1:14" x14ac:dyDescent="0.3">
      <c r="A142" s="2"/>
      <c r="B142" s="2"/>
      <c r="C142" s="2"/>
      <c r="D142" s="2"/>
      <c r="E142" s="2"/>
      <c r="F142" s="2"/>
      <c r="G142" s="2" t="s">
        <v>140</v>
      </c>
      <c r="H142" s="2"/>
      <c r="I142" s="2"/>
      <c r="J142" s="4"/>
      <c r="K142" s="4"/>
      <c r="L142" s="4"/>
      <c r="M142" s="4"/>
    </row>
    <row r="143" spans="1:14" x14ac:dyDescent="0.3">
      <c r="A143" s="2"/>
      <c r="B143" s="2"/>
      <c r="C143" s="2"/>
      <c r="D143" s="2"/>
      <c r="E143" s="2"/>
      <c r="F143" s="2"/>
      <c r="G143" s="2"/>
      <c r="H143" s="2" t="s">
        <v>141</v>
      </c>
      <c r="I143" s="2"/>
      <c r="J143" s="4">
        <v>0</v>
      </c>
      <c r="K143" s="4">
        <v>0</v>
      </c>
      <c r="L143" s="4">
        <v>0</v>
      </c>
      <c r="M143" s="4">
        <v>0</v>
      </c>
    </row>
    <row r="144" spans="1:14" ht="15" thickBot="1" x14ac:dyDescent="0.35">
      <c r="A144" s="2"/>
      <c r="B144" s="2"/>
      <c r="C144" s="2"/>
      <c r="D144" s="2"/>
      <c r="E144" s="2"/>
      <c r="F144" s="2"/>
      <c r="G144" s="2"/>
      <c r="H144" s="2" t="s">
        <v>142</v>
      </c>
      <c r="I144" s="2"/>
      <c r="J144" s="5">
        <v>191.03</v>
      </c>
      <c r="K144" s="5">
        <v>750.01</v>
      </c>
      <c r="L144" s="5">
        <v>1000</v>
      </c>
      <c r="M144" s="5">
        <v>1000</v>
      </c>
    </row>
    <row r="145" spans="1:13" x14ac:dyDescent="0.3">
      <c r="A145" s="2"/>
      <c r="B145" s="2"/>
      <c r="C145" s="2"/>
      <c r="D145" s="2"/>
      <c r="E145" s="2"/>
      <c r="F145" s="2"/>
      <c r="G145" s="2" t="s">
        <v>143</v>
      </c>
      <c r="H145" s="2"/>
      <c r="I145" s="2"/>
      <c r="J145" s="4">
        <f>ROUND(SUM(J142:J144),5)</f>
        <v>191.03</v>
      </c>
      <c r="K145" s="4">
        <f>ROUND(SUM(K142:K144),5)</f>
        <v>750.01</v>
      </c>
      <c r="L145" s="4">
        <f>ROUND(SUM(L142:L144),5)</f>
        <v>1000</v>
      </c>
      <c r="M145" s="4">
        <f>ROUND(SUM(M142:M144),5)</f>
        <v>1000</v>
      </c>
    </row>
    <row r="146" spans="1:13" ht="15" thickBot="1" x14ac:dyDescent="0.35">
      <c r="A146" s="2"/>
      <c r="B146" s="2"/>
      <c r="C146" s="2"/>
      <c r="D146" s="2"/>
      <c r="E146" s="2"/>
      <c r="F146" s="2"/>
      <c r="G146" s="2" t="s">
        <v>144</v>
      </c>
      <c r="H146" s="2"/>
      <c r="I146" s="2"/>
      <c r="J146" s="5">
        <v>21097.19</v>
      </c>
      <c r="K146" s="5">
        <v>17249.990000000002</v>
      </c>
      <c r="L146" s="5">
        <v>23000</v>
      </c>
      <c r="M146" s="5">
        <v>23000</v>
      </c>
    </row>
    <row r="147" spans="1:13" x14ac:dyDescent="0.3">
      <c r="A147" s="2"/>
      <c r="B147" s="2"/>
      <c r="C147" s="2"/>
      <c r="D147" s="2"/>
      <c r="E147" s="2"/>
      <c r="F147" s="2" t="s">
        <v>145</v>
      </c>
      <c r="G147" s="2"/>
      <c r="H147" s="2"/>
      <c r="I147" s="2"/>
      <c r="J147" s="4">
        <f>ROUND(J135+SUM(J140:J141)+SUM(J145:J146),5)</f>
        <v>42090.99</v>
      </c>
      <c r="K147" s="4">
        <f>ROUND(K135+SUM(K140:K141)+SUM(K145:K146),5)</f>
        <v>36000</v>
      </c>
      <c r="L147" s="4">
        <f>ROUND(L135+SUM(L140:L141)+SUM(L145:L146),5)</f>
        <v>48000</v>
      </c>
      <c r="M147" s="4">
        <f>ROUND(M135+SUM(M140:M141)+SUM(M145:M146),5)</f>
        <v>51000</v>
      </c>
    </row>
    <row r="148" spans="1:13" x14ac:dyDescent="0.3">
      <c r="A148" s="2"/>
      <c r="B148" s="2"/>
      <c r="C148" s="2"/>
      <c r="D148" s="2"/>
      <c r="E148" s="2"/>
      <c r="F148" s="2" t="s">
        <v>146</v>
      </c>
      <c r="G148" s="2"/>
      <c r="H148" s="2"/>
      <c r="I148" s="2"/>
      <c r="J148" s="4"/>
      <c r="K148" s="4"/>
      <c r="L148" s="4"/>
      <c r="M148" s="4"/>
    </row>
    <row r="149" spans="1:13" x14ac:dyDescent="0.3">
      <c r="A149" s="2"/>
      <c r="B149" s="2"/>
      <c r="C149" s="2"/>
      <c r="D149" s="2"/>
      <c r="E149" s="2"/>
      <c r="F149" s="2"/>
      <c r="G149" s="2" t="s">
        <v>147</v>
      </c>
      <c r="H149" s="2"/>
      <c r="I149" s="2"/>
      <c r="J149" s="4">
        <v>12154.33</v>
      </c>
      <c r="K149" s="4">
        <v>12749.99</v>
      </c>
      <c r="L149" s="4">
        <v>17000</v>
      </c>
      <c r="M149" s="4">
        <v>17000</v>
      </c>
    </row>
    <row r="150" spans="1:13" x14ac:dyDescent="0.3">
      <c r="A150" s="2"/>
      <c r="B150" s="2"/>
      <c r="C150" s="2"/>
      <c r="D150" s="2"/>
      <c r="E150" s="2"/>
      <c r="F150" s="2"/>
      <c r="G150" s="2" t="s">
        <v>148</v>
      </c>
      <c r="H150" s="2"/>
      <c r="I150" s="2"/>
      <c r="J150" s="4">
        <v>6670.16</v>
      </c>
      <c r="K150" s="4">
        <v>5999.99</v>
      </c>
      <c r="L150" s="4">
        <v>8000</v>
      </c>
      <c r="M150" s="22">
        <v>9000</v>
      </c>
    </row>
    <row r="151" spans="1:13" x14ac:dyDescent="0.3">
      <c r="A151" s="2"/>
      <c r="B151" s="2"/>
      <c r="C151" s="2"/>
      <c r="D151" s="2"/>
      <c r="E151" s="2"/>
      <c r="F151" s="2"/>
      <c r="G151" s="2" t="s">
        <v>149</v>
      </c>
      <c r="H151" s="2"/>
      <c r="I151" s="2"/>
      <c r="J151" s="4">
        <v>499.27</v>
      </c>
      <c r="K151" s="4">
        <v>750.01</v>
      </c>
      <c r="L151" s="4">
        <v>1000</v>
      </c>
      <c r="M151" s="4">
        <v>1000</v>
      </c>
    </row>
    <row r="152" spans="1:13" x14ac:dyDescent="0.3">
      <c r="A152" s="2"/>
      <c r="B152" s="2"/>
      <c r="C152" s="2"/>
      <c r="D152" s="2"/>
      <c r="E152" s="2"/>
      <c r="F152" s="2"/>
      <c r="G152" s="2" t="s">
        <v>150</v>
      </c>
      <c r="H152" s="2"/>
      <c r="I152" s="2"/>
      <c r="J152" s="4">
        <v>2313.4299999999998</v>
      </c>
      <c r="K152" s="4">
        <v>3337.51</v>
      </c>
      <c r="L152" s="4">
        <v>4450</v>
      </c>
      <c r="M152" s="4">
        <v>4450</v>
      </c>
    </row>
    <row r="153" spans="1:13" x14ac:dyDescent="0.3">
      <c r="A153" s="2"/>
      <c r="B153" s="2"/>
      <c r="C153" s="2"/>
      <c r="D153" s="2"/>
      <c r="E153" s="2"/>
      <c r="F153" s="2"/>
      <c r="G153" s="2" t="s">
        <v>151</v>
      </c>
      <c r="H153" s="2"/>
      <c r="I153" s="2"/>
      <c r="J153" s="4">
        <v>3979.61</v>
      </c>
      <c r="K153" s="4">
        <v>5625</v>
      </c>
      <c r="L153" s="4">
        <v>7500</v>
      </c>
      <c r="M153" s="4">
        <v>7500</v>
      </c>
    </row>
    <row r="154" spans="1:13" x14ac:dyDescent="0.3">
      <c r="A154" s="2"/>
      <c r="B154" s="2"/>
      <c r="C154" s="2"/>
      <c r="D154" s="2"/>
      <c r="E154" s="2"/>
      <c r="F154" s="2"/>
      <c r="G154" s="2" t="s">
        <v>152</v>
      </c>
      <c r="H154" s="2"/>
      <c r="I154" s="2"/>
      <c r="J154" s="4">
        <v>862.41</v>
      </c>
      <c r="K154" s="4">
        <v>607.5</v>
      </c>
      <c r="L154" s="4">
        <v>810</v>
      </c>
      <c r="M154" s="22">
        <v>1000</v>
      </c>
    </row>
    <row r="155" spans="1:13" ht="15" thickBot="1" x14ac:dyDescent="0.35">
      <c r="A155" s="2"/>
      <c r="B155" s="2"/>
      <c r="C155" s="2"/>
      <c r="D155" s="2"/>
      <c r="E155" s="2"/>
      <c r="F155" s="2"/>
      <c r="G155" s="2" t="s">
        <v>153</v>
      </c>
      <c r="H155" s="2"/>
      <c r="I155" s="2"/>
      <c r="J155" s="6">
        <v>830.76</v>
      </c>
      <c r="K155" s="6">
        <v>599.99</v>
      </c>
      <c r="L155" s="6">
        <v>800</v>
      </c>
      <c r="M155" s="6">
        <v>800</v>
      </c>
    </row>
    <row r="156" spans="1:13" ht="15" thickBot="1" x14ac:dyDescent="0.35">
      <c r="A156" s="2"/>
      <c r="B156" s="2"/>
      <c r="C156" s="2"/>
      <c r="D156" s="2"/>
      <c r="E156" s="2"/>
      <c r="F156" s="2" t="s">
        <v>154</v>
      </c>
      <c r="G156" s="2"/>
      <c r="H156" s="2"/>
      <c r="I156" s="2"/>
      <c r="J156" s="8">
        <f>ROUND(SUM(J148:J155),5)</f>
        <v>27309.97</v>
      </c>
      <c r="K156" s="8">
        <f>ROUND(SUM(K148:K155),5)</f>
        <v>29669.99</v>
      </c>
      <c r="L156" s="8">
        <f>ROUND(SUM(L148:L155),5)</f>
        <v>39560</v>
      </c>
      <c r="M156" s="8">
        <f>ROUND(SUM(M148:M155),5)</f>
        <v>40750</v>
      </c>
    </row>
    <row r="157" spans="1:13" ht="15" thickBot="1" x14ac:dyDescent="0.35">
      <c r="A157" s="2"/>
      <c r="B157" s="2"/>
      <c r="C157" s="2"/>
      <c r="D157" s="2"/>
      <c r="E157" s="2" t="s">
        <v>155</v>
      </c>
      <c r="F157" s="2"/>
      <c r="G157" s="2"/>
      <c r="H157" s="2"/>
      <c r="I157" s="2"/>
      <c r="J157" s="8">
        <f>ROUND(J65+SUM(J77:J78)+J81+J98+J102+J110+J117+J134+J147+J156,5)</f>
        <v>358014.91</v>
      </c>
      <c r="K157" s="8">
        <f>ROUND(K65+SUM(K77:K78)+K81+K98+K102+K110+K117+K134+K147+K156,5)</f>
        <v>428402.37</v>
      </c>
      <c r="L157" s="8">
        <f>ROUND(L65+SUM(L77:L78)+L81+L98+L102+L110+L117+L134+L147+L156,5)</f>
        <v>533914.36</v>
      </c>
      <c r="M157" s="8">
        <f>ROUND(M65+SUM(M77:M78)+M81+M98+M102+M110+M117+M134+M147+M156,5)</f>
        <v>537104.36</v>
      </c>
    </row>
    <row r="158" spans="1:13" ht="15" thickBot="1" x14ac:dyDescent="0.35">
      <c r="A158" s="2"/>
      <c r="B158" s="2"/>
      <c r="C158" s="2"/>
      <c r="D158" s="2" t="s">
        <v>156</v>
      </c>
      <c r="E158" s="2"/>
      <c r="F158" s="2"/>
      <c r="G158" s="2"/>
      <c r="H158" s="2"/>
      <c r="I158" s="2"/>
      <c r="J158" s="7">
        <f>ROUND(SUM(J58:J60)+SUM(J63:J64)+J157,5)</f>
        <v>359649.21</v>
      </c>
      <c r="K158" s="7">
        <f>ROUND(SUM(K58:K60)+SUM(K63:K64)+K157,5)</f>
        <v>428402.37</v>
      </c>
      <c r="L158" s="7">
        <f>ROUND(SUM(L58:L60)+SUM(L63:L64)+L157,5)</f>
        <v>533914.36</v>
      </c>
      <c r="M158" s="7">
        <f>ROUND(SUM(M58:M60)+SUM(M63:M64)+M157,5)</f>
        <v>537104.36</v>
      </c>
    </row>
    <row r="159" spans="1:13" x14ac:dyDescent="0.3">
      <c r="A159" s="2"/>
      <c r="B159" s="2" t="s">
        <v>157</v>
      </c>
      <c r="C159" s="2"/>
      <c r="D159" s="2"/>
      <c r="E159" s="2"/>
      <c r="F159" s="2"/>
      <c r="G159" s="2"/>
      <c r="H159" s="2"/>
      <c r="I159" s="2"/>
      <c r="J159" s="4">
        <f>ROUND(J6+J57-J158,5)</f>
        <v>-103884.36</v>
      </c>
      <c r="K159" s="4">
        <f>ROUND(K6+K57-K158,5)</f>
        <v>-127816.02</v>
      </c>
      <c r="L159" s="4">
        <f>ROUND(L6+L57-L158,5)</f>
        <v>-9414.36</v>
      </c>
      <c r="M159" s="4">
        <f>ROUND(M6+M57-M158,5)</f>
        <v>295.64</v>
      </c>
    </row>
    <row r="160" spans="1:13" x14ac:dyDescent="0.3">
      <c r="A160" s="2"/>
      <c r="B160" s="2" t="s">
        <v>158</v>
      </c>
      <c r="C160" s="2"/>
      <c r="D160" s="2"/>
      <c r="E160" s="2"/>
      <c r="F160" s="2"/>
      <c r="G160" s="2"/>
      <c r="H160" s="2"/>
      <c r="I160" s="2"/>
      <c r="J160" s="4"/>
      <c r="K160" s="4"/>
      <c r="L160" s="4"/>
      <c r="M160" s="4"/>
    </row>
    <row r="161" spans="1:13" x14ac:dyDescent="0.3">
      <c r="A161" s="2"/>
      <c r="B161" s="2"/>
      <c r="C161" s="2" t="s">
        <v>159</v>
      </c>
      <c r="D161" s="2"/>
      <c r="E161" s="2"/>
      <c r="F161" s="2"/>
      <c r="G161" s="2"/>
      <c r="H161" s="2"/>
      <c r="I161" s="2"/>
      <c r="J161" s="4"/>
      <c r="K161" s="4"/>
      <c r="L161" s="4"/>
      <c r="M161" s="4"/>
    </row>
    <row r="162" spans="1:13" x14ac:dyDescent="0.3">
      <c r="A162" s="2"/>
      <c r="B162" s="2"/>
      <c r="C162" s="2"/>
      <c r="D162" s="2" t="s">
        <v>160</v>
      </c>
      <c r="E162" s="2"/>
      <c r="F162" s="2"/>
      <c r="G162" s="2"/>
      <c r="H162" s="2"/>
      <c r="I162" s="2"/>
      <c r="J162" s="4"/>
      <c r="K162" s="4"/>
      <c r="L162" s="4"/>
      <c r="M162" s="4"/>
    </row>
    <row r="163" spans="1:13" ht="15" thickBot="1" x14ac:dyDescent="0.35">
      <c r="A163" s="2"/>
      <c r="B163" s="2"/>
      <c r="C163" s="2"/>
      <c r="D163" s="2"/>
      <c r="E163" s="2" t="s">
        <v>161</v>
      </c>
      <c r="F163" s="2"/>
      <c r="G163" s="2"/>
      <c r="H163" s="2"/>
      <c r="I163" s="2"/>
      <c r="J163" s="6">
        <v>5000</v>
      </c>
      <c r="K163" s="4"/>
      <c r="L163" s="4"/>
      <c r="M163" s="4"/>
    </row>
    <row r="164" spans="1:13" ht="15" thickBot="1" x14ac:dyDescent="0.35">
      <c r="A164" s="2"/>
      <c r="B164" s="2"/>
      <c r="C164" s="2"/>
      <c r="D164" s="2" t="s">
        <v>162</v>
      </c>
      <c r="E164" s="2"/>
      <c r="F164" s="2"/>
      <c r="G164" s="2"/>
      <c r="H164" s="2"/>
      <c r="I164" s="2"/>
      <c r="J164" s="8">
        <f>ROUND(SUM(J162:J163),5)</f>
        <v>5000</v>
      </c>
      <c r="K164" s="4"/>
      <c r="L164" s="4"/>
      <c r="M164" s="4"/>
    </row>
    <row r="165" spans="1:13" ht="15" thickBot="1" x14ac:dyDescent="0.35">
      <c r="A165" s="2"/>
      <c r="B165" s="2"/>
      <c r="C165" s="2" t="s">
        <v>163</v>
      </c>
      <c r="D165" s="2"/>
      <c r="E165" s="2"/>
      <c r="F165" s="2"/>
      <c r="G165" s="2"/>
      <c r="H165" s="2"/>
      <c r="I165" s="2"/>
      <c r="J165" s="8">
        <f>ROUND(J161+J164,5)</f>
        <v>5000</v>
      </c>
      <c r="K165" s="4"/>
      <c r="L165" s="4"/>
      <c r="M165" s="4"/>
    </row>
    <row r="166" spans="1:13" ht="15" thickBot="1" x14ac:dyDescent="0.35">
      <c r="A166" s="2"/>
      <c r="B166" s="2" t="s">
        <v>164</v>
      </c>
      <c r="C166" s="2"/>
      <c r="D166" s="2"/>
      <c r="E166" s="2"/>
      <c r="F166" s="2"/>
      <c r="G166" s="2"/>
      <c r="H166" s="2"/>
      <c r="I166" s="2"/>
      <c r="J166" s="8">
        <f>ROUND(J160-J165,5)</f>
        <v>-5000</v>
      </c>
      <c r="K166" s="6"/>
      <c r="L166" s="6"/>
      <c r="M166" s="6"/>
    </row>
    <row r="167" spans="1:13" s="10" customFormat="1" ht="13.8" thickBot="1" x14ac:dyDescent="0.3">
      <c r="A167" s="2" t="s">
        <v>165</v>
      </c>
      <c r="B167" s="2"/>
      <c r="C167" s="2"/>
      <c r="D167" s="2"/>
      <c r="E167" s="2"/>
      <c r="F167" s="2"/>
      <c r="G167" s="2"/>
      <c r="H167" s="2"/>
      <c r="I167" s="2"/>
      <c r="J167" s="9">
        <f>ROUND(J159+J166,5)</f>
        <v>-108884.36</v>
      </c>
      <c r="K167" s="9">
        <f>ROUND(K159+K166,5)</f>
        <v>-127816.02</v>
      </c>
      <c r="L167" s="9">
        <f>ROUND(L159+L166,5)</f>
        <v>-9414.36</v>
      </c>
      <c r="M167" s="9">
        <f>ROUND(M159+M166,5)</f>
        <v>295.64</v>
      </c>
    </row>
    <row r="168" spans="1:13" ht="15" thickTop="1" x14ac:dyDescent="0.3"/>
  </sheetData>
  <pageMargins left="0.7" right="0.7" top="0.75" bottom="0.75" header="0.1" footer="0.3"/>
  <pageSetup orientation="portrait" verticalDpi="0" r:id="rId1"/>
  <headerFooter>
    <oddFooter>&amp;R&amp;"Arial,Regular"&amp;10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45720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91440</xdr:colOff>
                <xdr:row>1</xdr:row>
                <xdr:rowOff>45720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 Fleming</dc:creator>
  <cp:lastModifiedBy>EGOSACK</cp:lastModifiedBy>
  <dcterms:created xsi:type="dcterms:W3CDTF">2022-02-08T16:33:37Z</dcterms:created>
  <dcterms:modified xsi:type="dcterms:W3CDTF">2022-02-08T17:25:07Z</dcterms:modified>
</cp:coreProperties>
</file>