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endicott-my.sharepoint.com/personal/carcher_mail_endicott_edu/Documents/School/Senior Year/Spring/Thesis II/Data/Current Data/"/>
    </mc:Choice>
  </mc:AlternateContent>
  <xr:revisionPtr revIDLastSave="30" documentId="13_ncr:1_{CA0C0B98-39A4-4EC5-B1A4-953D636EB453}" xr6:coauthVersionLast="47" xr6:coauthVersionMax="47" xr10:uidLastSave="{CF5504AF-87DA-C54C-BD17-92ADFE6867FB}"/>
  <bookViews>
    <workbookView xWindow="15680" yWindow="0" windowWidth="17920" windowHeight="20940" activeTab="2" xr2:uid="{00000000-000D-0000-FFFF-FFFF00000000}"/>
  </bookViews>
  <sheets>
    <sheet name="NEW SPSS Data" sheetId="1" r:id="rId1"/>
    <sheet name="Model 1" sheetId="3" r:id="rId2"/>
    <sheet name="Model 2" sheetId="9" r:id="rId3"/>
    <sheet name="Model 3" sheetId="16" r:id="rId4"/>
    <sheet name="Model Summaries" sheetId="7" r:id="rId5"/>
  </sheets>
  <definedNames>
    <definedName name="___autoF" localSheetId="1" hidden="1">0</definedName>
    <definedName name="___autoF" localSheetId="2" hidden="1">0</definedName>
    <definedName name="___autoF" localSheetId="3" hidden="1">0</definedName>
    <definedName name="___Coef___" localSheetId="1" hidden="1">1</definedName>
    <definedName name="___Coef___" localSheetId="2" hidden="1">1</definedName>
    <definedName name="___Coef___" localSheetId="3" hidden="1">1</definedName>
    <definedName name="___rsumm___Choice.variable__bin_" localSheetId="4" hidden="1">'Model Summaries'!$A$3</definedName>
    <definedName name="__nSelect_" hidden="1">0</definedName>
    <definedName name="Academic">'NEW SPSS Data'!$AW$2:$AW$76</definedName>
    <definedName name="AF.keepMind.AI2">'NEW SPSS Data'!$X$2:$X$76</definedName>
    <definedName name="AF.keepMindH">'NEW SPSS Data'!$G$2:$G$76</definedName>
    <definedName name="AF.otherThing.AI">'NEW SPSS Data'!$W$2:$W$76</definedName>
    <definedName name="AF.otherThingH">'NEW SPSS Data'!$F$2:$F$76</definedName>
    <definedName name="AF.subscale.AI">'NEW SPSS Data'!$AF$2:$AF$76</definedName>
    <definedName name="AF.subscale.H">'NEW SPSS Data'!$O$2:$O$76</definedName>
    <definedName name="AF.wander.AI">'NEW SPSS Data'!$V$2:$V$76</definedName>
    <definedName name="AF.wander.H">'NEW SPSS Data'!$E$2:$E$76</definedName>
    <definedName name="age">'NEW SPSS Data'!$AK$2:$AK$76</definedName>
    <definedName name="BA.2ndmajor">'NEW SPSS Data'!$AN$2:$AN$76</definedName>
    <definedName name="BA.major">'NEW SPSS Data'!$AM$2:$AM$76</definedName>
    <definedName name="BA.minors">'NEW SPSS Data'!$AO$2:$AO$76</definedName>
    <definedName name="choice.confidence">'NEW SPSS Data'!$BF$2:$BF$76</definedName>
    <definedName name="Choice.variable">'NEW SPSS Data'!$BH$2:$BH$76</definedName>
    <definedName name="education">'NEW SPSS Data'!$AL$2:$AL$76</definedName>
    <definedName name="EE.subscale.AI">'NEW SPSS Data'!$AH$2:$AH$76</definedName>
    <definedName name="EE.subscale.H">'NEW SPSS Data'!$Q$2:$Q$76</definedName>
    <definedName name="EE1.emotional.AI">'NEW SPSS Data'!$AB$2:$AB$76</definedName>
    <definedName name="EE1.emotional.H">'NEW SPSS Data'!$K$2:$K$76</definedName>
    <definedName name="EE2.sad.AI">'NEW SPSS Data'!$AC$2:$AC$76</definedName>
    <definedName name="EE2.sad.H">'NEW SPSS Data'!$L$2:$L$76</definedName>
    <definedName name="EE3.sorry.AI">'NEW SPSS Data'!$AD$2:$AD$76</definedName>
    <definedName name="EE3.sorry.H">'NEW SPSS Data'!$M$2:$M$76</definedName>
    <definedName name="english1stLang">'NEW SPSS Data'!$AU$2:$AU$76</definedName>
    <definedName name="firstLang">'NEW SPSS Data'!$AV$2:$AV$76</definedName>
    <definedName name="gpt.familiarity">'NEW SPSS Data'!$BE$2:$BE$76</definedName>
    <definedName name="ID">'NEW SPSS Data'!$A$2:$A$76</definedName>
    <definedName name="Long.fiction">'NEW SPSS Data'!$AX$2:$AX$76</definedName>
    <definedName name="MSC.title">'NEW SPSS Data'!$AQ$2:$AQ$76</definedName>
    <definedName name="nDataAnalysis" hidden="1">0</definedName>
    <definedName name="NES.AI.score">'NEW SPSS Data'!$AI$2:$AI$76</definedName>
    <definedName name="NES.dif">'NEW SPSS Data'!$AJ$2:$AJ$76</definedName>
    <definedName name="NES.H.score">'NEW SPSS Data'!$R$2:$R$76</definedName>
    <definedName name="Nonfiction">'NEW SPSS Data'!$AZ$2:$AZ$76</definedName>
    <definedName name="notgrad.2ndmajor">'NEW SPSS Data'!$AS$2:$AS$76</definedName>
    <definedName name="notgrad.major">'NEW SPSS Data'!$AR$2:$AR$76</definedName>
    <definedName name="notgrad.minors">'NEW SPSS Data'!$AT$2:$AT$76</definedName>
    <definedName name="NP.subscale.AI">'NEW SPSS Data'!$AG$2:$AG$76</definedName>
    <definedName name="NP.subscale.H">'NEW SPSS Data'!$P$2:$P$76</definedName>
    <definedName name="NP1.mindInside.AI">'NEW SPSS Data'!$Y$2:$Y$76</definedName>
    <definedName name="NP1.mindInside.H">'NEW SPSS Data'!$H$2:$H$76</definedName>
    <definedName name="NP2.newWorld.AI">'NEW SPSS Data'!$Z$2:$Z$76</definedName>
    <definedName name="NP2.newWorld.H">'NEW SPSS Data'!$I$2:$I$76</definedName>
    <definedName name="NP3.storyWorld.AI">'NEW SPSS Data'!$AA$2:$AA$76</definedName>
    <definedName name="NP3.storyWorld.H">'NEW SPSS Data'!$J$2:$J$76</definedName>
    <definedName name="nRegMod" hidden="1">3</definedName>
    <definedName name="NU.nderstanding.H">'NEW SPSS Data'!$C$2:$C$76</definedName>
    <definedName name="NU.sense.AI2">'NEW SPSS Data'!$S$2:$S$76</definedName>
    <definedName name="NU.sense.H.">'NEW SPSS Data'!$B$2:$B$76</definedName>
    <definedName name="NU.subscale.AI">'NEW SPSS Data'!$AE$2:$AE$76</definedName>
    <definedName name="NU.subscale.H">'NEW SPSS Data'!$N$2:$N$76</definedName>
    <definedName name="NU.thread.AI">'NEW SPSS Data'!$U$2:$U$76</definedName>
    <definedName name="NU.thread.H">'NEW SPSS Data'!$D$2:$D$76</definedName>
    <definedName name="NU.understanding.AI">'NEW SPSS Data'!$T$2:$T$76</definedName>
    <definedName name="OKtoForecast" hidden="1">1</definedName>
    <definedName name="order.presentation">'NEW SPSS Data'!$BG$2:$BG$76</definedName>
    <definedName name="PHD.title">'NEW SPSS Data'!$AP$2:$AP$76</definedName>
    <definedName name="Poetry">'NEW SPSS Data'!$BA$2:$BA$76</definedName>
    <definedName name="read.ability.confidence">'NEW SPSS Data'!$BD$2:$BD$76</definedName>
    <definedName name="Short.fiction">'NEW SPSS Data'!$AY$2:$AY$76</definedName>
    <definedName name="story.theme">'NEW SPSS Data'!$BI$2:$BI$76</definedName>
    <definedName name="text.engage.total">'NEW SPSS Data'!$BC$2:$BC$76</definedName>
    <definedName name="visual.text">'NEW SPSS Data'!$BB$2:$BB$76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3" i="16" l="1"/>
  <c r="AY137" i="16" s="1"/>
  <c r="F110" i="16"/>
  <c r="BF113" i="16" s="1"/>
  <c r="D34" i="16"/>
  <c r="C39" i="16" s="1"/>
  <c r="AM10" i="16"/>
  <c r="I11" i="16" s="1"/>
  <c r="BG137" i="16"/>
  <c r="BS137" i="16"/>
  <c r="CH137" i="16"/>
  <c r="CS137" i="16"/>
  <c r="DJ137" i="16"/>
  <c r="DR137" i="16"/>
  <c r="AL137" i="16"/>
  <c r="ED113" i="16"/>
  <c r="BM113" i="16"/>
  <c r="CZ113" i="16"/>
  <c r="AY113" i="16"/>
  <c r="CF113" i="16"/>
  <c r="CI113" i="16"/>
  <c r="CU113" i="16"/>
  <c r="DM113" i="16"/>
  <c r="AM113" i="16"/>
  <c r="AW158" i="16"/>
  <c r="AX158" i="16"/>
  <c r="AY158" i="16"/>
  <c r="AW159" i="16"/>
  <c r="AX159" i="16"/>
  <c r="AY159" i="16"/>
  <c r="AW160" i="16"/>
  <c r="AX160" i="16"/>
  <c r="AY160" i="16"/>
  <c r="AW161" i="16"/>
  <c r="AX161" i="16"/>
  <c r="AY161" i="16"/>
  <c r="AW162" i="16"/>
  <c r="AX162" i="16"/>
  <c r="AY162" i="16"/>
  <c r="AW163" i="16"/>
  <c r="AX163" i="16"/>
  <c r="AY163" i="16"/>
  <c r="AW164" i="16"/>
  <c r="AX164" i="16"/>
  <c r="AY164" i="16"/>
  <c r="AW165" i="16"/>
  <c r="AX165" i="16"/>
  <c r="AY165" i="16"/>
  <c r="AW166" i="16"/>
  <c r="AX166" i="16"/>
  <c r="AY166" i="16"/>
  <c r="AW167" i="16"/>
  <c r="AX167" i="16"/>
  <c r="AY167" i="16"/>
  <c r="AW168" i="16"/>
  <c r="AX168" i="16"/>
  <c r="AY168" i="16"/>
  <c r="AW169" i="16"/>
  <c r="AX169" i="16"/>
  <c r="AY169" i="16"/>
  <c r="AW170" i="16"/>
  <c r="AX170" i="16"/>
  <c r="AY170" i="16"/>
  <c r="AW171" i="16"/>
  <c r="AX171" i="16"/>
  <c r="AY171" i="16"/>
  <c r="AW172" i="16"/>
  <c r="AX172" i="16"/>
  <c r="AY172" i="16"/>
  <c r="AW173" i="16"/>
  <c r="AX173" i="16"/>
  <c r="AY173" i="16"/>
  <c r="AW174" i="16"/>
  <c r="AX174" i="16"/>
  <c r="AY174" i="16"/>
  <c r="AW175" i="16"/>
  <c r="AX175" i="16"/>
  <c r="AY175" i="16"/>
  <c r="AW176" i="16"/>
  <c r="AX176" i="16"/>
  <c r="AY176" i="16"/>
  <c r="AW177" i="16"/>
  <c r="AX177" i="16"/>
  <c r="AY177" i="16"/>
  <c r="AW178" i="16"/>
  <c r="AX178" i="16"/>
  <c r="AY178" i="16"/>
  <c r="AW179" i="16"/>
  <c r="AX179" i="16"/>
  <c r="AY179" i="16"/>
  <c r="AW180" i="16"/>
  <c r="AX180" i="16"/>
  <c r="AY180" i="16"/>
  <c r="AW181" i="16"/>
  <c r="AX181" i="16"/>
  <c r="AY181" i="16"/>
  <c r="AW182" i="16"/>
  <c r="AX182" i="16"/>
  <c r="AY182" i="16"/>
  <c r="AW183" i="16"/>
  <c r="AX183" i="16"/>
  <c r="AY183" i="16"/>
  <c r="AW184" i="16"/>
  <c r="AX184" i="16"/>
  <c r="AY184" i="16"/>
  <c r="AW185" i="16"/>
  <c r="AX185" i="16"/>
  <c r="AY185" i="16"/>
  <c r="AW186" i="16"/>
  <c r="AX186" i="16"/>
  <c r="AY186" i="16"/>
  <c r="AW187" i="16"/>
  <c r="AX187" i="16"/>
  <c r="AY187" i="16"/>
  <c r="AW188" i="16"/>
  <c r="AX188" i="16"/>
  <c r="AY188" i="16"/>
  <c r="AW189" i="16"/>
  <c r="AX189" i="16"/>
  <c r="AY189" i="16"/>
  <c r="AW190" i="16"/>
  <c r="AX190" i="16"/>
  <c r="AY190" i="16"/>
  <c r="AW191" i="16"/>
  <c r="AX191" i="16"/>
  <c r="AY191" i="16"/>
  <c r="AW192" i="16"/>
  <c r="AX192" i="16"/>
  <c r="AY192" i="16"/>
  <c r="AW193" i="16"/>
  <c r="AX193" i="16"/>
  <c r="AY193" i="16"/>
  <c r="AW194" i="16"/>
  <c r="AX194" i="16"/>
  <c r="AY194" i="16"/>
  <c r="AW195" i="16"/>
  <c r="AX195" i="16"/>
  <c r="AY195" i="16"/>
  <c r="AW196" i="16"/>
  <c r="AX196" i="16"/>
  <c r="AY196" i="16"/>
  <c r="AW197" i="16"/>
  <c r="AX197" i="16"/>
  <c r="AY197" i="16"/>
  <c r="AW198" i="16"/>
  <c r="AX198" i="16"/>
  <c r="AY198" i="16"/>
  <c r="AW199" i="16"/>
  <c r="AX199" i="16"/>
  <c r="AY199" i="16"/>
  <c r="AW200" i="16"/>
  <c r="AX200" i="16"/>
  <c r="AY200" i="16"/>
  <c r="AW201" i="16"/>
  <c r="AX201" i="16"/>
  <c r="AY201" i="16"/>
  <c r="AW202" i="16"/>
  <c r="AX202" i="16"/>
  <c r="AY202" i="16"/>
  <c r="AW203" i="16"/>
  <c r="AX203" i="16"/>
  <c r="AY203" i="16"/>
  <c r="AW204" i="16"/>
  <c r="AX204" i="16"/>
  <c r="AY204" i="16"/>
  <c r="AW205" i="16"/>
  <c r="AX205" i="16"/>
  <c r="AY205" i="16"/>
  <c r="AW206" i="16"/>
  <c r="AX206" i="16"/>
  <c r="AY206" i="16"/>
  <c r="AW207" i="16"/>
  <c r="AX207" i="16"/>
  <c r="AY207" i="16"/>
  <c r="AW208" i="16"/>
  <c r="AX208" i="16"/>
  <c r="AY208" i="16"/>
  <c r="AW209" i="16"/>
  <c r="AX209" i="16"/>
  <c r="AY209" i="16"/>
  <c r="AW210" i="16"/>
  <c r="AX210" i="16"/>
  <c r="AY210" i="16"/>
  <c r="AW211" i="16"/>
  <c r="AX211" i="16"/>
  <c r="AY211" i="16"/>
  <c r="AW212" i="16"/>
  <c r="AX212" i="16"/>
  <c r="AY212" i="16"/>
  <c r="AW213" i="16"/>
  <c r="AX213" i="16"/>
  <c r="AY213" i="16"/>
  <c r="AW214" i="16"/>
  <c r="AX214" i="16"/>
  <c r="AY214" i="16"/>
  <c r="AW215" i="16"/>
  <c r="AX215" i="16"/>
  <c r="AY215" i="16"/>
  <c r="AW216" i="16"/>
  <c r="AX216" i="16"/>
  <c r="AY216" i="16"/>
  <c r="AW217" i="16"/>
  <c r="AX217" i="16"/>
  <c r="AY217" i="16"/>
  <c r="AW218" i="16"/>
  <c r="AX218" i="16"/>
  <c r="AY218" i="16"/>
  <c r="AW219" i="16"/>
  <c r="AX219" i="16"/>
  <c r="AY219" i="16"/>
  <c r="AW220" i="16"/>
  <c r="AX220" i="16"/>
  <c r="AY220" i="16"/>
  <c r="AW221" i="16"/>
  <c r="AX221" i="16"/>
  <c r="AY221" i="16"/>
  <c r="AW222" i="16"/>
  <c r="AX222" i="16"/>
  <c r="AY222" i="16"/>
  <c r="AW223" i="16"/>
  <c r="AX223" i="16"/>
  <c r="AY223" i="16"/>
  <c r="AW224" i="16"/>
  <c r="AX224" i="16"/>
  <c r="AY224" i="16"/>
  <c r="AW225" i="16"/>
  <c r="AX225" i="16"/>
  <c r="AY225" i="16"/>
  <c r="AW226" i="16"/>
  <c r="AX226" i="16"/>
  <c r="AY226" i="16"/>
  <c r="AW227" i="16"/>
  <c r="AX227" i="16"/>
  <c r="AY227" i="16"/>
  <c r="AW228" i="16"/>
  <c r="AX228" i="16"/>
  <c r="AY228" i="16"/>
  <c r="AW229" i="16"/>
  <c r="AX229" i="16"/>
  <c r="AY229" i="16"/>
  <c r="AW230" i="16"/>
  <c r="AX230" i="16"/>
  <c r="AY230" i="16"/>
  <c r="AW231" i="16"/>
  <c r="AX231" i="16"/>
  <c r="AY231" i="16"/>
  <c r="D158" i="16"/>
  <c r="G158" i="16" s="1"/>
  <c r="E158" i="16"/>
  <c r="D159" i="16"/>
  <c r="G159" i="16" s="1"/>
  <c r="E159" i="16"/>
  <c r="D160" i="16"/>
  <c r="G160" i="16" s="1"/>
  <c r="I160" i="16" s="1"/>
  <c r="E160" i="16"/>
  <c r="D161" i="16"/>
  <c r="G161" i="16" s="1"/>
  <c r="I161" i="16" s="1"/>
  <c r="E161" i="16"/>
  <c r="D162" i="16"/>
  <c r="G162" i="16" s="1"/>
  <c r="E162" i="16"/>
  <c r="D163" i="16"/>
  <c r="G163" i="16" s="1"/>
  <c r="E163" i="16"/>
  <c r="D164" i="16"/>
  <c r="G164" i="16" s="1"/>
  <c r="J164" i="16" s="1"/>
  <c r="E164" i="16"/>
  <c r="D165" i="16"/>
  <c r="E165" i="16"/>
  <c r="G165" i="16"/>
  <c r="I165" i="16" s="1"/>
  <c r="D166" i="16"/>
  <c r="G166" i="16" s="1"/>
  <c r="E166" i="16"/>
  <c r="D167" i="16"/>
  <c r="G167" i="16" s="1"/>
  <c r="E167" i="16"/>
  <c r="D168" i="16"/>
  <c r="G168" i="16" s="1"/>
  <c r="I168" i="16" s="1"/>
  <c r="E168" i="16"/>
  <c r="D169" i="16"/>
  <c r="G169" i="16" s="1"/>
  <c r="I169" i="16" s="1"/>
  <c r="E169" i="16"/>
  <c r="D170" i="16"/>
  <c r="G170" i="16" s="1"/>
  <c r="E170" i="16"/>
  <c r="D171" i="16"/>
  <c r="G171" i="16" s="1"/>
  <c r="E171" i="16"/>
  <c r="D172" i="16"/>
  <c r="G172" i="16" s="1"/>
  <c r="I172" i="16" s="1"/>
  <c r="E172" i="16"/>
  <c r="D173" i="16"/>
  <c r="G173" i="16" s="1"/>
  <c r="I173" i="16" s="1"/>
  <c r="E173" i="16"/>
  <c r="F173" i="16" s="1"/>
  <c r="D174" i="16"/>
  <c r="G174" i="16" s="1"/>
  <c r="E174" i="16"/>
  <c r="D175" i="16"/>
  <c r="G175" i="16" s="1"/>
  <c r="E175" i="16"/>
  <c r="D176" i="16"/>
  <c r="G176" i="16" s="1"/>
  <c r="J176" i="16" s="1"/>
  <c r="E176" i="16"/>
  <c r="D177" i="16"/>
  <c r="G177" i="16" s="1"/>
  <c r="I177" i="16" s="1"/>
  <c r="E177" i="16"/>
  <c r="D178" i="16"/>
  <c r="G178" i="16" s="1"/>
  <c r="E178" i="16"/>
  <c r="D179" i="16"/>
  <c r="G179" i="16" s="1"/>
  <c r="E179" i="16"/>
  <c r="D180" i="16"/>
  <c r="G180" i="16" s="1"/>
  <c r="I180" i="16" s="1"/>
  <c r="E180" i="16"/>
  <c r="D181" i="16"/>
  <c r="G181" i="16" s="1"/>
  <c r="I181" i="16" s="1"/>
  <c r="E181" i="16"/>
  <c r="D182" i="16"/>
  <c r="G182" i="16" s="1"/>
  <c r="E182" i="16"/>
  <c r="D183" i="16"/>
  <c r="G183" i="16" s="1"/>
  <c r="E183" i="16"/>
  <c r="D184" i="16"/>
  <c r="G184" i="16" s="1"/>
  <c r="I184" i="16" s="1"/>
  <c r="E184" i="16"/>
  <c r="D185" i="16"/>
  <c r="G185" i="16" s="1"/>
  <c r="I185" i="16" s="1"/>
  <c r="E185" i="16"/>
  <c r="D186" i="16"/>
  <c r="G186" i="16" s="1"/>
  <c r="E186" i="16"/>
  <c r="D187" i="16"/>
  <c r="G187" i="16" s="1"/>
  <c r="E187" i="16"/>
  <c r="D188" i="16"/>
  <c r="G188" i="16" s="1"/>
  <c r="J188" i="16" s="1"/>
  <c r="E188" i="16"/>
  <c r="D189" i="16"/>
  <c r="G189" i="16" s="1"/>
  <c r="I189" i="16" s="1"/>
  <c r="E189" i="16"/>
  <c r="D190" i="16"/>
  <c r="G190" i="16" s="1"/>
  <c r="E190" i="16"/>
  <c r="D191" i="16"/>
  <c r="G191" i="16" s="1"/>
  <c r="E191" i="16"/>
  <c r="D192" i="16"/>
  <c r="G192" i="16" s="1"/>
  <c r="I192" i="16" s="1"/>
  <c r="E192" i="16"/>
  <c r="D193" i="16"/>
  <c r="G193" i="16" s="1"/>
  <c r="I193" i="16" s="1"/>
  <c r="E193" i="16"/>
  <c r="D194" i="16"/>
  <c r="G194" i="16" s="1"/>
  <c r="E194" i="16"/>
  <c r="D195" i="16"/>
  <c r="G195" i="16" s="1"/>
  <c r="E195" i="16"/>
  <c r="D196" i="16"/>
  <c r="G196" i="16" s="1"/>
  <c r="I196" i="16" s="1"/>
  <c r="E196" i="16"/>
  <c r="D197" i="16"/>
  <c r="G197" i="16" s="1"/>
  <c r="I197" i="16" s="1"/>
  <c r="E197" i="16"/>
  <c r="D198" i="16"/>
  <c r="G198" i="16" s="1"/>
  <c r="E198" i="16"/>
  <c r="D199" i="16"/>
  <c r="G199" i="16" s="1"/>
  <c r="E199" i="16"/>
  <c r="D200" i="16"/>
  <c r="G200" i="16" s="1"/>
  <c r="J200" i="16" s="1"/>
  <c r="E200" i="16"/>
  <c r="D201" i="16"/>
  <c r="G201" i="16" s="1"/>
  <c r="I201" i="16" s="1"/>
  <c r="E201" i="16"/>
  <c r="D202" i="16"/>
  <c r="G202" i="16" s="1"/>
  <c r="E202" i="16"/>
  <c r="D203" i="16"/>
  <c r="G203" i="16" s="1"/>
  <c r="E203" i="16"/>
  <c r="D204" i="16"/>
  <c r="G204" i="16" s="1"/>
  <c r="I204" i="16" s="1"/>
  <c r="E204" i="16"/>
  <c r="D205" i="16"/>
  <c r="G205" i="16" s="1"/>
  <c r="I205" i="16" s="1"/>
  <c r="E205" i="16"/>
  <c r="D206" i="16"/>
  <c r="G206" i="16" s="1"/>
  <c r="E206" i="16"/>
  <c r="D207" i="16"/>
  <c r="G207" i="16" s="1"/>
  <c r="E207" i="16"/>
  <c r="D208" i="16"/>
  <c r="G208" i="16" s="1"/>
  <c r="I208" i="16" s="1"/>
  <c r="E208" i="16"/>
  <c r="D209" i="16"/>
  <c r="G209" i="16" s="1"/>
  <c r="I209" i="16" s="1"/>
  <c r="E209" i="16"/>
  <c r="D210" i="16"/>
  <c r="G210" i="16" s="1"/>
  <c r="E210" i="16"/>
  <c r="D211" i="16"/>
  <c r="G211" i="16" s="1"/>
  <c r="E211" i="16"/>
  <c r="D212" i="16"/>
  <c r="G212" i="16" s="1"/>
  <c r="J212" i="16" s="1"/>
  <c r="E212" i="16"/>
  <c r="D213" i="16"/>
  <c r="G213" i="16" s="1"/>
  <c r="I213" i="16" s="1"/>
  <c r="E213" i="16"/>
  <c r="D214" i="16"/>
  <c r="G214" i="16" s="1"/>
  <c r="E214" i="16"/>
  <c r="F214" i="16" s="1"/>
  <c r="D215" i="16"/>
  <c r="G215" i="16" s="1"/>
  <c r="E215" i="16"/>
  <c r="D216" i="16"/>
  <c r="G216" i="16" s="1"/>
  <c r="I216" i="16" s="1"/>
  <c r="E216" i="16"/>
  <c r="D217" i="16"/>
  <c r="G217" i="16" s="1"/>
  <c r="I217" i="16" s="1"/>
  <c r="E217" i="16"/>
  <c r="D218" i="16"/>
  <c r="G218" i="16" s="1"/>
  <c r="E218" i="16"/>
  <c r="D219" i="16"/>
  <c r="G219" i="16" s="1"/>
  <c r="E219" i="16"/>
  <c r="D220" i="16"/>
  <c r="G220" i="16" s="1"/>
  <c r="I220" i="16" s="1"/>
  <c r="E220" i="16"/>
  <c r="D221" i="16"/>
  <c r="E221" i="16"/>
  <c r="F221" i="16" s="1"/>
  <c r="G221" i="16"/>
  <c r="I221" i="16" s="1"/>
  <c r="D222" i="16"/>
  <c r="G222" i="16" s="1"/>
  <c r="E222" i="16"/>
  <c r="D223" i="16"/>
  <c r="G223" i="16" s="1"/>
  <c r="E223" i="16"/>
  <c r="D224" i="16"/>
  <c r="G224" i="16" s="1"/>
  <c r="J224" i="16" s="1"/>
  <c r="E224" i="16"/>
  <c r="D225" i="16"/>
  <c r="G225" i="16" s="1"/>
  <c r="I225" i="16" s="1"/>
  <c r="E225" i="16"/>
  <c r="F225" i="16" s="1"/>
  <c r="D226" i="16"/>
  <c r="G226" i="16" s="1"/>
  <c r="E226" i="16"/>
  <c r="D227" i="16"/>
  <c r="G227" i="16" s="1"/>
  <c r="E227" i="16"/>
  <c r="D228" i="16"/>
  <c r="G228" i="16" s="1"/>
  <c r="I228" i="16" s="1"/>
  <c r="E228" i="16"/>
  <c r="D229" i="16"/>
  <c r="G229" i="16" s="1"/>
  <c r="I229" i="16" s="1"/>
  <c r="E229" i="16"/>
  <c r="D230" i="16"/>
  <c r="G230" i="16" s="1"/>
  <c r="E230" i="16"/>
  <c r="D231" i="16"/>
  <c r="G231" i="16" s="1"/>
  <c r="E231" i="16"/>
  <c r="AY157" i="16"/>
  <c r="AX157" i="16"/>
  <c r="AW157" i="16"/>
  <c r="E157" i="16"/>
  <c r="D157" i="16"/>
  <c r="G157" i="16" s="1"/>
  <c r="J157" i="16" s="1"/>
  <c r="G47" i="16" a="1"/>
  <c r="G47" i="16" s="1"/>
  <c r="F47" i="16"/>
  <c r="AQ62" i="16"/>
  <c r="AP62" i="16"/>
  <c r="AQ61" i="16"/>
  <c r="AP61" i="16"/>
  <c r="AQ60" i="16"/>
  <c r="AP60" i="16"/>
  <c r="AQ59" i="16"/>
  <c r="AP59" i="16"/>
  <c r="AQ58" i="16"/>
  <c r="AP58" i="16"/>
  <c r="AQ57" i="16"/>
  <c r="AP57" i="16"/>
  <c r="AQ56" i="16"/>
  <c r="AP56" i="16"/>
  <c r="AQ55" i="16"/>
  <c r="AP55" i="16"/>
  <c r="AQ54" i="16"/>
  <c r="AP54" i="16"/>
  <c r="AQ53" i="16"/>
  <c r="AP53" i="16"/>
  <c r="AQ52" i="16"/>
  <c r="AP52" i="16"/>
  <c r="AQ51" i="16"/>
  <c r="AP51" i="16"/>
  <c r="AQ50" i="16"/>
  <c r="AP50" i="16"/>
  <c r="AQ63" i="16"/>
  <c r="AQ49" i="16"/>
  <c r="AQ48" i="16"/>
  <c r="AP63" i="16"/>
  <c r="AP49" i="16"/>
  <c r="AP48" i="16"/>
  <c r="AO63" i="16"/>
  <c r="AO49" i="16"/>
  <c r="AO48" i="16"/>
  <c r="AM44" i="16"/>
  <c r="AM47" i="16" s="1"/>
  <c r="D39" i="16"/>
  <c r="F38" i="16"/>
  <c r="D38" i="16"/>
  <c r="A38" i="16"/>
  <c r="F37" i="16"/>
  <c r="A37" i="16"/>
  <c r="H36" i="16"/>
  <c r="G36" i="16"/>
  <c r="C36" i="16"/>
  <c r="B36" i="16"/>
  <c r="C34" i="16"/>
  <c r="C24" i="16"/>
  <c r="C11" i="16" s="1"/>
  <c r="F22" i="16"/>
  <c r="I18" i="16"/>
  <c r="E18" i="16"/>
  <c r="D18" i="16"/>
  <c r="I17" i="16"/>
  <c r="E17" i="16"/>
  <c r="D17" i="16"/>
  <c r="I16" i="16"/>
  <c r="E16" i="16"/>
  <c r="D16" i="16"/>
  <c r="E15" i="16"/>
  <c r="D15" i="16"/>
  <c r="F147" i="9"/>
  <c r="BE151" i="9" s="1"/>
  <c r="F124" i="9"/>
  <c r="EI127" i="9" s="1"/>
  <c r="D48" i="9"/>
  <c r="C53" i="9" s="1"/>
  <c r="AT10" i="9"/>
  <c r="I11" i="9" s="1"/>
  <c r="BM151" i="9"/>
  <c r="CN151" i="9"/>
  <c r="DK151" i="9"/>
  <c r="DL151" i="9"/>
  <c r="EG151" i="9"/>
  <c r="AX127" i="9"/>
  <c r="BB127" i="9"/>
  <c r="BR127" i="9"/>
  <c r="CN127" i="9"/>
  <c r="CP127" i="9"/>
  <c r="DH127" i="9"/>
  <c r="DL127" i="9"/>
  <c r="DN127" i="9"/>
  <c r="DS127" i="9"/>
  <c r="EF127" i="9"/>
  <c r="EK127" i="9"/>
  <c r="AS127" i="9"/>
  <c r="BD172" i="9"/>
  <c r="BE172" i="9"/>
  <c r="BF172" i="9"/>
  <c r="BD173" i="9"/>
  <c r="BE173" i="9"/>
  <c r="BF173" i="9"/>
  <c r="BD174" i="9"/>
  <c r="BE174" i="9"/>
  <c r="BF174" i="9"/>
  <c r="BD175" i="9"/>
  <c r="BE175" i="9"/>
  <c r="BF175" i="9"/>
  <c r="BD176" i="9"/>
  <c r="BE176" i="9"/>
  <c r="BF176" i="9"/>
  <c r="BD177" i="9"/>
  <c r="BE177" i="9"/>
  <c r="BF177" i="9"/>
  <c r="BD178" i="9"/>
  <c r="BE178" i="9"/>
  <c r="BF178" i="9"/>
  <c r="BD179" i="9"/>
  <c r="BE179" i="9"/>
  <c r="BF179" i="9"/>
  <c r="BD180" i="9"/>
  <c r="BE180" i="9"/>
  <c r="BF180" i="9"/>
  <c r="BD181" i="9"/>
  <c r="BE181" i="9"/>
  <c r="BF181" i="9"/>
  <c r="BD182" i="9"/>
  <c r="BE182" i="9"/>
  <c r="BF182" i="9"/>
  <c r="BD183" i="9"/>
  <c r="BE183" i="9"/>
  <c r="BF183" i="9"/>
  <c r="BD184" i="9"/>
  <c r="BE184" i="9"/>
  <c r="BF184" i="9"/>
  <c r="BD185" i="9"/>
  <c r="BE185" i="9"/>
  <c r="BF185" i="9"/>
  <c r="BD186" i="9"/>
  <c r="BE186" i="9"/>
  <c r="BF186" i="9"/>
  <c r="BD187" i="9"/>
  <c r="BE187" i="9"/>
  <c r="BF187" i="9"/>
  <c r="BD188" i="9"/>
  <c r="BE188" i="9"/>
  <c r="BF188" i="9"/>
  <c r="BD189" i="9"/>
  <c r="BE189" i="9"/>
  <c r="BF189" i="9"/>
  <c r="BD190" i="9"/>
  <c r="BE190" i="9"/>
  <c r="BF190" i="9"/>
  <c r="BD191" i="9"/>
  <c r="BE191" i="9"/>
  <c r="BF191" i="9"/>
  <c r="BD192" i="9"/>
  <c r="BE192" i="9"/>
  <c r="BF192" i="9"/>
  <c r="BD193" i="9"/>
  <c r="BE193" i="9"/>
  <c r="BF193" i="9"/>
  <c r="BD194" i="9"/>
  <c r="BE194" i="9"/>
  <c r="BF194" i="9"/>
  <c r="BD195" i="9"/>
  <c r="BE195" i="9"/>
  <c r="BF195" i="9"/>
  <c r="BD196" i="9"/>
  <c r="BE196" i="9"/>
  <c r="BF196" i="9"/>
  <c r="BD197" i="9"/>
  <c r="BE197" i="9"/>
  <c r="BF197" i="9"/>
  <c r="BD198" i="9"/>
  <c r="BE198" i="9"/>
  <c r="BF198" i="9"/>
  <c r="BD199" i="9"/>
  <c r="BE199" i="9"/>
  <c r="BF199" i="9"/>
  <c r="BD200" i="9"/>
  <c r="BE200" i="9"/>
  <c r="BF200" i="9"/>
  <c r="BD201" i="9"/>
  <c r="BE201" i="9"/>
  <c r="BF201" i="9"/>
  <c r="BD202" i="9"/>
  <c r="BE202" i="9"/>
  <c r="BF202" i="9"/>
  <c r="BD203" i="9"/>
  <c r="BE203" i="9"/>
  <c r="BF203" i="9"/>
  <c r="BD204" i="9"/>
  <c r="BE204" i="9"/>
  <c r="BF204" i="9"/>
  <c r="BD205" i="9"/>
  <c r="BE205" i="9"/>
  <c r="BF205" i="9"/>
  <c r="BD206" i="9"/>
  <c r="BE206" i="9"/>
  <c r="BF206" i="9"/>
  <c r="BD207" i="9"/>
  <c r="BE207" i="9"/>
  <c r="BF207" i="9"/>
  <c r="BD208" i="9"/>
  <c r="BE208" i="9"/>
  <c r="BF208" i="9"/>
  <c r="BD209" i="9"/>
  <c r="BE209" i="9"/>
  <c r="BF209" i="9"/>
  <c r="BD210" i="9"/>
  <c r="BE210" i="9"/>
  <c r="BF210" i="9"/>
  <c r="BD211" i="9"/>
  <c r="BE211" i="9"/>
  <c r="BF211" i="9"/>
  <c r="BD212" i="9"/>
  <c r="BE212" i="9"/>
  <c r="BF212" i="9"/>
  <c r="BD213" i="9"/>
  <c r="BE213" i="9"/>
  <c r="BF213" i="9"/>
  <c r="BD214" i="9"/>
  <c r="BE214" i="9"/>
  <c r="BF214" i="9"/>
  <c r="BD215" i="9"/>
  <c r="BE215" i="9"/>
  <c r="BF215" i="9"/>
  <c r="BD216" i="9"/>
  <c r="BE216" i="9"/>
  <c r="BF216" i="9"/>
  <c r="BD217" i="9"/>
  <c r="BE217" i="9"/>
  <c r="BF217" i="9"/>
  <c r="BD218" i="9"/>
  <c r="BE218" i="9"/>
  <c r="BF218" i="9"/>
  <c r="BD219" i="9"/>
  <c r="BE219" i="9"/>
  <c r="BF219" i="9"/>
  <c r="BD220" i="9"/>
  <c r="BE220" i="9"/>
  <c r="BF220" i="9"/>
  <c r="BD221" i="9"/>
  <c r="BE221" i="9"/>
  <c r="BF221" i="9"/>
  <c r="BD222" i="9"/>
  <c r="BE222" i="9"/>
  <c r="BF222" i="9"/>
  <c r="BD223" i="9"/>
  <c r="BE223" i="9"/>
  <c r="BF223" i="9"/>
  <c r="BD224" i="9"/>
  <c r="BE224" i="9"/>
  <c r="BF224" i="9"/>
  <c r="BD225" i="9"/>
  <c r="BE225" i="9"/>
  <c r="BF225" i="9"/>
  <c r="BD226" i="9"/>
  <c r="BE226" i="9"/>
  <c r="BF226" i="9"/>
  <c r="BD227" i="9"/>
  <c r="BE227" i="9"/>
  <c r="BF227" i="9"/>
  <c r="BD228" i="9"/>
  <c r="BE228" i="9"/>
  <c r="BF228" i="9"/>
  <c r="BD229" i="9"/>
  <c r="BE229" i="9"/>
  <c r="BF229" i="9"/>
  <c r="BD230" i="9"/>
  <c r="BE230" i="9"/>
  <c r="BF230" i="9"/>
  <c r="BD231" i="9"/>
  <c r="BE231" i="9"/>
  <c r="BF231" i="9"/>
  <c r="BD232" i="9"/>
  <c r="BE232" i="9"/>
  <c r="BF232" i="9"/>
  <c r="BD233" i="9"/>
  <c r="BE233" i="9"/>
  <c r="BF233" i="9"/>
  <c r="BD234" i="9"/>
  <c r="BE234" i="9"/>
  <c r="BF234" i="9"/>
  <c r="BD235" i="9"/>
  <c r="BE235" i="9"/>
  <c r="BF235" i="9"/>
  <c r="BD236" i="9"/>
  <c r="BE236" i="9"/>
  <c r="BF236" i="9"/>
  <c r="BD237" i="9"/>
  <c r="BE237" i="9"/>
  <c r="BF237" i="9"/>
  <c r="BD238" i="9"/>
  <c r="BE238" i="9"/>
  <c r="BF238" i="9"/>
  <c r="BD239" i="9"/>
  <c r="BE239" i="9"/>
  <c r="BF239" i="9"/>
  <c r="BD240" i="9"/>
  <c r="BE240" i="9"/>
  <c r="BF240" i="9"/>
  <c r="BD241" i="9"/>
  <c r="BE241" i="9"/>
  <c r="BF241" i="9"/>
  <c r="BD242" i="9"/>
  <c r="BE242" i="9"/>
  <c r="BF242" i="9"/>
  <c r="BD243" i="9"/>
  <c r="BE243" i="9"/>
  <c r="BF243" i="9"/>
  <c r="BD244" i="9"/>
  <c r="BE244" i="9"/>
  <c r="BF244" i="9"/>
  <c r="BD245" i="9"/>
  <c r="BE245" i="9"/>
  <c r="BF245" i="9"/>
  <c r="D172" i="9"/>
  <c r="G172" i="9" s="1"/>
  <c r="E172" i="9"/>
  <c r="D173" i="9"/>
  <c r="G173" i="9" s="1"/>
  <c r="I173" i="9" s="1"/>
  <c r="E173" i="9"/>
  <c r="D174" i="9"/>
  <c r="G174" i="9" s="1"/>
  <c r="E174" i="9"/>
  <c r="D175" i="9"/>
  <c r="G175" i="9" s="1"/>
  <c r="I175" i="9" s="1"/>
  <c r="E175" i="9"/>
  <c r="D176" i="9"/>
  <c r="G176" i="9" s="1"/>
  <c r="E176" i="9"/>
  <c r="D177" i="9"/>
  <c r="G177" i="9" s="1"/>
  <c r="I177" i="9" s="1"/>
  <c r="E177" i="9"/>
  <c r="F177" i="9" s="1"/>
  <c r="D178" i="9"/>
  <c r="G178" i="9" s="1"/>
  <c r="E178" i="9"/>
  <c r="D179" i="9"/>
  <c r="G179" i="9" s="1"/>
  <c r="I179" i="9" s="1"/>
  <c r="E179" i="9"/>
  <c r="D180" i="9"/>
  <c r="G180" i="9" s="1"/>
  <c r="E180" i="9"/>
  <c r="D181" i="9"/>
  <c r="G181" i="9" s="1"/>
  <c r="I181" i="9" s="1"/>
  <c r="E181" i="9"/>
  <c r="D182" i="9"/>
  <c r="G182" i="9" s="1"/>
  <c r="E182" i="9"/>
  <c r="D183" i="9"/>
  <c r="G183" i="9" s="1"/>
  <c r="I183" i="9" s="1"/>
  <c r="E183" i="9"/>
  <c r="D184" i="9"/>
  <c r="G184" i="9" s="1"/>
  <c r="E184" i="9"/>
  <c r="D185" i="9"/>
  <c r="G185" i="9" s="1"/>
  <c r="I185" i="9" s="1"/>
  <c r="E185" i="9"/>
  <c r="D186" i="9"/>
  <c r="G186" i="9" s="1"/>
  <c r="E186" i="9"/>
  <c r="D187" i="9"/>
  <c r="E187" i="9"/>
  <c r="G187" i="9"/>
  <c r="I187" i="9" s="1"/>
  <c r="D188" i="9"/>
  <c r="G188" i="9" s="1"/>
  <c r="E188" i="9"/>
  <c r="D189" i="9"/>
  <c r="G189" i="9" s="1"/>
  <c r="I189" i="9" s="1"/>
  <c r="E189" i="9"/>
  <c r="D190" i="9"/>
  <c r="G190" i="9" s="1"/>
  <c r="E190" i="9"/>
  <c r="D191" i="9"/>
  <c r="G191" i="9" s="1"/>
  <c r="I191" i="9" s="1"/>
  <c r="E191" i="9"/>
  <c r="D192" i="9"/>
  <c r="G192" i="9" s="1"/>
  <c r="E192" i="9"/>
  <c r="D193" i="9"/>
  <c r="G193" i="9" s="1"/>
  <c r="I193" i="9" s="1"/>
  <c r="E193" i="9"/>
  <c r="D194" i="9"/>
  <c r="G194" i="9" s="1"/>
  <c r="E194" i="9"/>
  <c r="D195" i="9"/>
  <c r="G195" i="9" s="1"/>
  <c r="I195" i="9" s="1"/>
  <c r="E195" i="9"/>
  <c r="D196" i="9"/>
  <c r="G196" i="9" s="1"/>
  <c r="E196" i="9"/>
  <c r="D197" i="9"/>
  <c r="G197" i="9" s="1"/>
  <c r="I197" i="9" s="1"/>
  <c r="E197" i="9"/>
  <c r="D198" i="9"/>
  <c r="G198" i="9" s="1"/>
  <c r="E198" i="9"/>
  <c r="D199" i="9"/>
  <c r="G199" i="9" s="1"/>
  <c r="I199" i="9" s="1"/>
  <c r="E199" i="9"/>
  <c r="D200" i="9"/>
  <c r="G200" i="9" s="1"/>
  <c r="E200" i="9"/>
  <c r="D201" i="9"/>
  <c r="G201" i="9" s="1"/>
  <c r="I201" i="9" s="1"/>
  <c r="E201" i="9"/>
  <c r="D202" i="9"/>
  <c r="G202" i="9" s="1"/>
  <c r="E202" i="9"/>
  <c r="D203" i="9"/>
  <c r="G203" i="9" s="1"/>
  <c r="I203" i="9" s="1"/>
  <c r="E203" i="9"/>
  <c r="D204" i="9"/>
  <c r="G204" i="9" s="1"/>
  <c r="E204" i="9"/>
  <c r="D205" i="9"/>
  <c r="G205" i="9" s="1"/>
  <c r="I205" i="9" s="1"/>
  <c r="E205" i="9"/>
  <c r="D206" i="9"/>
  <c r="G206" i="9" s="1"/>
  <c r="E206" i="9"/>
  <c r="D207" i="9"/>
  <c r="G207" i="9" s="1"/>
  <c r="I207" i="9" s="1"/>
  <c r="E207" i="9"/>
  <c r="D208" i="9"/>
  <c r="G208" i="9" s="1"/>
  <c r="E208" i="9"/>
  <c r="D209" i="9"/>
  <c r="G209" i="9" s="1"/>
  <c r="I209" i="9" s="1"/>
  <c r="E209" i="9"/>
  <c r="D210" i="9"/>
  <c r="G210" i="9" s="1"/>
  <c r="E210" i="9"/>
  <c r="D211" i="9"/>
  <c r="G211" i="9" s="1"/>
  <c r="I211" i="9" s="1"/>
  <c r="E211" i="9"/>
  <c r="D212" i="9"/>
  <c r="G212" i="9" s="1"/>
  <c r="E212" i="9"/>
  <c r="D213" i="9"/>
  <c r="G213" i="9" s="1"/>
  <c r="I213" i="9" s="1"/>
  <c r="E213" i="9"/>
  <c r="D214" i="9"/>
  <c r="G214" i="9" s="1"/>
  <c r="E214" i="9"/>
  <c r="D215" i="9"/>
  <c r="E215" i="9"/>
  <c r="G215" i="9"/>
  <c r="I215" i="9" s="1"/>
  <c r="D216" i="9"/>
  <c r="G216" i="9" s="1"/>
  <c r="E216" i="9"/>
  <c r="D217" i="9"/>
  <c r="G217" i="9" s="1"/>
  <c r="I217" i="9" s="1"/>
  <c r="E217" i="9"/>
  <c r="D218" i="9"/>
  <c r="G218" i="9" s="1"/>
  <c r="E218" i="9"/>
  <c r="D219" i="9"/>
  <c r="G219" i="9" s="1"/>
  <c r="I219" i="9" s="1"/>
  <c r="E219" i="9"/>
  <c r="D220" i="9"/>
  <c r="G220" i="9" s="1"/>
  <c r="E220" i="9"/>
  <c r="D221" i="9"/>
  <c r="G221" i="9" s="1"/>
  <c r="I221" i="9" s="1"/>
  <c r="E221" i="9"/>
  <c r="D222" i="9"/>
  <c r="G222" i="9" s="1"/>
  <c r="E222" i="9"/>
  <c r="D223" i="9"/>
  <c r="G223" i="9" s="1"/>
  <c r="I223" i="9" s="1"/>
  <c r="E223" i="9"/>
  <c r="D224" i="9"/>
  <c r="G224" i="9" s="1"/>
  <c r="E224" i="9"/>
  <c r="D225" i="9"/>
  <c r="G225" i="9" s="1"/>
  <c r="I225" i="9" s="1"/>
  <c r="E225" i="9"/>
  <c r="D226" i="9"/>
  <c r="G226" i="9" s="1"/>
  <c r="E226" i="9"/>
  <c r="D227" i="9"/>
  <c r="G227" i="9" s="1"/>
  <c r="I227" i="9" s="1"/>
  <c r="E227" i="9"/>
  <c r="D228" i="9"/>
  <c r="G228" i="9" s="1"/>
  <c r="E228" i="9"/>
  <c r="D229" i="9"/>
  <c r="G229" i="9" s="1"/>
  <c r="I229" i="9" s="1"/>
  <c r="E229" i="9"/>
  <c r="D230" i="9"/>
  <c r="G230" i="9" s="1"/>
  <c r="E230" i="9"/>
  <c r="D231" i="9"/>
  <c r="G231" i="9" s="1"/>
  <c r="I231" i="9" s="1"/>
  <c r="E231" i="9"/>
  <c r="D232" i="9"/>
  <c r="G232" i="9" s="1"/>
  <c r="E232" i="9"/>
  <c r="D233" i="9"/>
  <c r="G233" i="9" s="1"/>
  <c r="I233" i="9" s="1"/>
  <c r="E233" i="9"/>
  <c r="D234" i="9"/>
  <c r="G234" i="9" s="1"/>
  <c r="E234" i="9"/>
  <c r="D235" i="9"/>
  <c r="G235" i="9" s="1"/>
  <c r="I235" i="9" s="1"/>
  <c r="E235" i="9"/>
  <c r="D236" i="9"/>
  <c r="G236" i="9" s="1"/>
  <c r="E236" i="9"/>
  <c r="D237" i="9"/>
  <c r="E237" i="9"/>
  <c r="F237" i="9" s="1"/>
  <c r="G237" i="9"/>
  <c r="I237" i="9" s="1"/>
  <c r="D238" i="9"/>
  <c r="G238" i="9" s="1"/>
  <c r="E238" i="9"/>
  <c r="D239" i="9"/>
  <c r="G239" i="9" s="1"/>
  <c r="I239" i="9" s="1"/>
  <c r="E239" i="9"/>
  <c r="D240" i="9"/>
  <c r="G240" i="9" s="1"/>
  <c r="E240" i="9"/>
  <c r="D241" i="9"/>
  <c r="G241" i="9" s="1"/>
  <c r="I241" i="9" s="1"/>
  <c r="E241" i="9"/>
  <c r="D242" i="9"/>
  <c r="G242" i="9" s="1"/>
  <c r="E242" i="9"/>
  <c r="D243" i="9"/>
  <c r="G243" i="9" s="1"/>
  <c r="I243" i="9" s="1"/>
  <c r="E243" i="9"/>
  <c r="D244" i="9"/>
  <c r="G244" i="9" s="1"/>
  <c r="E244" i="9"/>
  <c r="D245" i="9"/>
  <c r="G245" i="9" s="1"/>
  <c r="I245" i="9" s="1"/>
  <c r="E245" i="9"/>
  <c r="BF171" i="9"/>
  <c r="BE171" i="9"/>
  <c r="BD171" i="9"/>
  <c r="E171" i="9"/>
  <c r="D171" i="9"/>
  <c r="G171" i="9" s="1"/>
  <c r="J171" i="9" s="1"/>
  <c r="G61" i="9" a="1"/>
  <c r="G61" i="9" s="1"/>
  <c r="F61" i="9"/>
  <c r="BE76" i="9"/>
  <c r="BD76" i="9"/>
  <c r="BC76" i="9"/>
  <c r="BB76" i="9"/>
  <c r="BA76" i="9"/>
  <c r="AZ76" i="9"/>
  <c r="AY76" i="9"/>
  <c r="AX76" i="9"/>
  <c r="AW76" i="9"/>
  <c r="BE75" i="9"/>
  <c r="BD75" i="9"/>
  <c r="BC75" i="9"/>
  <c r="BB75" i="9"/>
  <c r="BA75" i="9"/>
  <c r="AZ75" i="9"/>
  <c r="AY75" i="9"/>
  <c r="AX75" i="9"/>
  <c r="AW75" i="9"/>
  <c r="BE74" i="9"/>
  <c r="BD74" i="9"/>
  <c r="BC74" i="9"/>
  <c r="BB74" i="9"/>
  <c r="BA74" i="9"/>
  <c r="AZ74" i="9"/>
  <c r="AY74" i="9"/>
  <c r="AX74" i="9"/>
  <c r="AW74" i="9"/>
  <c r="BE73" i="9"/>
  <c r="BD73" i="9"/>
  <c r="BC73" i="9"/>
  <c r="BB73" i="9"/>
  <c r="BA73" i="9"/>
  <c r="AZ73" i="9"/>
  <c r="AY73" i="9"/>
  <c r="AX73" i="9"/>
  <c r="AW73" i="9"/>
  <c r="BE72" i="9"/>
  <c r="BD72" i="9"/>
  <c r="BC72" i="9"/>
  <c r="BB72" i="9"/>
  <c r="BA72" i="9"/>
  <c r="AZ72" i="9"/>
  <c r="AY72" i="9"/>
  <c r="AX72" i="9"/>
  <c r="AW72" i="9"/>
  <c r="BE71" i="9"/>
  <c r="BD71" i="9"/>
  <c r="BC71" i="9"/>
  <c r="BB71" i="9"/>
  <c r="BA71" i="9"/>
  <c r="AZ71" i="9"/>
  <c r="AY71" i="9"/>
  <c r="AX71" i="9"/>
  <c r="AW71" i="9"/>
  <c r="BE70" i="9"/>
  <c r="BD70" i="9"/>
  <c r="BC70" i="9"/>
  <c r="BB70" i="9"/>
  <c r="BA70" i="9"/>
  <c r="AZ70" i="9"/>
  <c r="AY70" i="9"/>
  <c r="AX70" i="9"/>
  <c r="AW70" i="9"/>
  <c r="BE69" i="9"/>
  <c r="BD69" i="9"/>
  <c r="BC69" i="9"/>
  <c r="BB69" i="9"/>
  <c r="BA69" i="9"/>
  <c r="AZ69" i="9"/>
  <c r="AY69" i="9"/>
  <c r="AX69" i="9"/>
  <c r="AW69" i="9"/>
  <c r="BE68" i="9"/>
  <c r="BD68" i="9"/>
  <c r="BC68" i="9"/>
  <c r="BB68" i="9"/>
  <c r="BA68" i="9"/>
  <c r="AZ68" i="9"/>
  <c r="AY68" i="9"/>
  <c r="AX68" i="9"/>
  <c r="AW68" i="9"/>
  <c r="BE67" i="9"/>
  <c r="BD67" i="9"/>
  <c r="BC67" i="9"/>
  <c r="BB67" i="9"/>
  <c r="BA67" i="9"/>
  <c r="AZ67" i="9"/>
  <c r="AY67" i="9"/>
  <c r="AX67" i="9"/>
  <c r="AW67" i="9"/>
  <c r="BE66" i="9"/>
  <c r="BD66" i="9"/>
  <c r="BC66" i="9"/>
  <c r="BB66" i="9"/>
  <c r="BA66" i="9"/>
  <c r="AZ66" i="9"/>
  <c r="AY66" i="9"/>
  <c r="AX66" i="9"/>
  <c r="AW66" i="9"/>
  <c r="BE65" i="9"/>
  <c r="BD65" i="9"/>
  <c r="BC65" i="9"/>
  <c r="BB65" i="9"/>
  <c r="BA65" i="9"/>
  <c r="AZ65" i="9"/>
  <c r="AY65" i="9"/>
  <c r="AX65" i="9"/>
  <c r="AW65" i="9"/>
  <c r="BE64" i="9"/>
  <c r="BD64" i="9"/>
  <c r="BC64" i="9"/>
  <c r="BB64" i="9"/>
  <c r="BA64" i="9"/>
  <c r="AZ64" i="9"/>
  <c r="AY64" i="9"/>
  <c r="AX64" i="9"/>
  <c r="AW64" i="9"/>
  <c r="BE77" i="9"/>
  <c r="BE63" i="9"/>
  <c r="BE62" i="9"/>
  <c r="BD77" i="9"/>
  <c r="BD63" i="9"/>
  <c r="BD62" i="9"/>
  <c r="BC77" i="9"/>
  <c r="BC63" i="9"/>
  <c r="BC62" i="9"/>
  <c r="BB77" i="9"/>
  <c r="BB63" i="9"/>
  <c r="BB62" i="9"/>
  <c r="BA77" i="9"/>
  <c r="BA63" i="9"/>
  <c r="BA62" i="9"/>
  <c r="AZ77" i="9"/>
  <c r="AZ63" i="9"/>
  <c r="AZ62" i="9"/>
  <c r="AY77" i="9"/>
  <c r="AY63" i="9"/>
  <c r="AY62" i="9"/>
  <c r="AX77" i="9"/>
  <c r="AX63" i="9"/>
  <c r="AX62" i="9"/>
  <c r="AW77" i="9"/>
  <c r="AW63" i="9"/>
  <c r="AW62" i="9"/>
  <c r="AV77" i="9"/>
  <c r="AV63" i="9"/>
  <c r="AV62" i="9"/>
  <c r="AV73" i="9" s="1"/>
  <c r="AT58" i="9"/>
  <c r="AT61" i="9" s="1"/>
  <c r="D53" i="9"/>
  <c r="I53" i="9" s="1"/>
  <c r="F52" i="9"/>
  <c r="D52" i="9"/>
  <c r="A52" i="9"/>
  <c r="F51" i="9"/>
  <c r="A51" i="9"/>
  <c r="H50" i="9"/>
  <c r="G50" i="9"/>
  <c r="C50" i="9"/>
  <c r="B50" i="9"/>
  <c r="C48" i="9"/>
  <c r="C31" i="9"/>
  <c r="C11" i="9" s="1"/>
  <c r="F29" i="9"/>
  <c r="I25" i="9"/>
  <c r="E25" i="9"/>
  <c r="D25" i="9"/>
  <c r="I24" i="9"/>
  <c r="E24" i="9"/>
  <c r="D24" i="9"/>
  <c r="I23" i="9"/>
  <c r="E23" i="9"/>
  <c r="D23" i="9"/>
  <c r="I22" i="9"/>
  <c r="E22" i="9"/>
  <c r="D22" i="9"/>
  <c r="I21" i="9"/>
  <c r="E21" i="9"/>
  <c r="D21" i="9"/>
  <c r="I20" i="9"/>
  <c r="E20" i="9"/>
  <c r="D20" i="9"/>
  <c r="I19" i="9"/>
  <c r="E19" i="9"/>
  <c r="D19" i="9"/>
  <c r="I18" i="9"/>
  <c r="E18" i="9"/>
  <c r="D18" i="9"/>
  <c r="I17" i="9"/>
  <c r="E17" i="9"/>
  <c r="D17" i="9"/>
  <c r="I16" i="9"/>
  <c r="E16" i="9"/>
  <c r="D16" i="9"/>
  <c r="E15" i="9"/>
  <c r="D15" i="9"/>
  <c r="AT10" i="3"/>
  <c r="I11" i="3" s="1"/>
  <c r="BD117" i="3"/>
  <c r="BE117" i="3"/>
  <c r="BF117" i="3"/>
  <c r="BD118" i="3"/>
  <c r="BE118" i="3"/>
  <c r="BF118" i="3"/>
  <c r="BD119" i="3"/>
  <c r="BE119" i="3"/>
  <c r="BF119" i="3"/>
  <c r="BD120" i="3"/>
  <c r="BE120" i="3"/>
  <c r="BF120" i="3"/>
  <c r="BD121" i="3"/>
  <c r="BE121" i="3"/>
  <c r="BF121" i="3"/>
  <c r="BD122" i="3"/>
  <c r="BE122" i="3"/>
  <c r="BF122" i="3"/>
  <c r="BD123" i="3"/>
  <c r="BE123" i="3"/>
  <c r="BF123" i="3"/>
  <c r="BD124" i="3"/>
  <c r="BE124" i="3"/>
  <c r="BF124" i="3"/>
  <c r="BD125" i="3"/>
  <c r="BE125" i="3"/>
  <c r="BF125" i="3"/>
  <c r="BD126" i="3"/>
  <c r="BE126" i="3"/>
  <c r="BF126" i="3"/>
  <c r="BD127" i="3"/>
  <c r="BE127" i="3"/>
  <c r="BF127" i="3"/>
  <c r="BD128" i="3"/>
  <c r="BE128" i="3"/>
  <c r="BF128" i="3"/>
  <c r="BD129" i="3"/>
  <c r="BE129" i="3"/>
  <c r="BF129" i="3"/>
  <c r="BD130" i="3"/>
  <c r="BE130" i="3"/>
  <c r="BF130" i="3"/>
  <c r="BD131" i="3"/>
  <c r="BE131" i="3"/>
  <c r="BF131" i="3"/>
  <c r="BD132" i="3"/>
  <c r="BE132" i="3"/>
  <c r="BF132" i="3"/>
  <c r="BD133" i="3"/>
  <c r="BE133" i="3"/>
  <c r="BF133" i="3"/>
  <c r="BD134" i="3"/>
  <c r="BE134" i="3"/>
  <c r="BF134" i="3"/>
  <c r="BD135" i="3"/>
  <c r="BE135" i="3"/>
  <c r="BF135" i="3"/>
  <c r="BD136" i="3"/>
  <c r="BE136" i="3"/>
  <c r="BF136" i="3"/>
  <c r="BD137" i="3"/>
  <c r="BE137" i="3"/>
  <c r="BF137" i="3"/>
  <c r="BD138" i="3"/>
  <c r="BE138" i="3"/>
  <c r="BF138" i="3"/>
  <c r="BD139" i="3"/>
  <c r="BE139" i="3"/>
  <c r="BF139" i="3"/>
  <c r="BD140" i="3"/>
  <c r="BE140" i="3"/>
  <c r="BF140" i="3"/>
  <c r="BD141" i="3"/>
  <c r="BE141" i="3"/>
  <c r="BF141" i="3"/>
  <c r="BD142" i="3"/>
  <c r="BE142" i="3"/>
  <c r="BF142" i="3"/>
  <c r="BD143" i="3"/>
  <c r="BE143" i="3"/>
  <c r="BF143" i="3"/>
  <c r="BD144" i="3"/>
  <c r="BE144" i="3"/>
  <c r="BF144" i="3"/>
  <c r="BD145" i="3"/>
  <c r="BE145" i="3"/>
  <c r="BF145" i="3"/>
  <c r="BD146" i="3"/>
  <c r="BE146" i="3"/>
  <c r="BF146" i="3"/>
  <c r="BD147" i="3"/>
  <c r="BE147" i="3"/>
  <c r="BF147" i="3"/>
  <c r="BD148" i="3"/>
  <c r="BE148" i="3"/>
  <c r="BF148" i="3"/>
  <c r="BD149" i="3"/>
  <c r="BE149" i="3"/>
  <c r="BF149" i="3"/>
  <c r="BD150" i="3"/>
  <c r="BE150" i="3"/>
  <c r="BF150" i="3"/>
  <c r="BD151" i="3"/>
  <c r="BE151" i="3"/>
  <c r="BF151" i="3"/>
  <c r="BD152" i="3"/>
  <c r="BE152" i="3"/>
  <c r="BF152" i="3"/>
  <c r="BD153" i="3"/>
  <c r="BE153" i="3"/>
  <c r="BF153" i="3"/>
  <c r="BD154" i="3"/>
  <c r="BE154" i="3"/>
  <c r="BF154" i="3"/>
  <c r="BD155" i="3"/>
  <c r="BE155" i="3"/>
  <c r="BF155" i="3"/>
  <c r="BD156" i="3"/>
  <c r="BE156" i="3"/>
  <c r="BF156" i="3"/>
  <c r="BD157" i="3"/>
  <c r="BE157" i="3"/>
  <c r="BF157" i="3"/>
  <c r="BD158" i="3"/>
  <c r="BE158" i="3"/>
  <c r="BF158" i="3"/>
  <c r="BD159" i="3"/>
  <c r="BE159" i="3"/>
  <c r="BF159" i="3"/>
  <c r="BD160" i="3"/>
  <c r="BE160" i="3"/>
  <c r="BF160" i="3"/>
  <c r="BD161" i="3"/>
  <c r="BE161" i="3"/>
  <c r="BF161" i="3"/>
  <c r="BD162" i="3"/>
  <c r="BE162" i="3"/>
  <c r="BF162" i="3"/>
  <c r="BD163" i="3"/>
  <c r="BE163" i="3"/>
  <c r="BF163" i="3"/>
  <c r="BD164" i="3"/>
  <c r="BE164" i="3"/>
  <c r="BF164" i="3"/>
  <c r="BD165" i="3"/>
  <c r="BE165" i="3"/>
  <c r="BF165" i="3"/>
  <c r="BD166" i="3"/>
  <c r="BE166" i="3"/>
  <c r="BF166" i="3"/>
  <c r="BD167" i="3"/>
  <c r="BE167" i="3"/>
  <c r="BF167" i="3"/>
  <c r="BD168" i="3"/>
  <c r="BE168" i="3"/>
  <c r="BF168" i="3"/>
  <c r="BD169" i="3"/>
  <c r="BE169" i="3"/>
  <c r="BF169" i="3"/>
  <c r="BD170" i="3"/>
  <c r="BE170" i="3"/>
  <c r="BF170" i="3"/>
  <c r="BD171" i="3"/>
  <c r="BE171" i="3"/>
  <c r="BF171" i="3"/>
  <c r="BD172" i="3"/>
  <c r="BE172" i="3"/>
  <c r="BF172" i="3"/>
  <c r="BD173" i="3"/>
  <c r="BE173" i="3"/>
  <c r="BF173" i="3"/>
  <c r="BD174" i="3"/>
  <c r="BE174" i="3"/>
  <c r="BF174" i="3"/>
  <c r="BD175" i="3"/>
  <c r="BE175" i="3"/>
  <c r="BF175" i="3"/>
  <c r="BD176" i="3"/>
  <c r="BE176" i="3"/>
  <c r="BF176" i="3"/>
  <c r="BD177" i="3"/>
  <c r="BE177" i="3"/>
  <c r="BF177" i="3"/>
  <c r="BD178" i="3"/>
  <c r="BE178" i="3"/>
  <c r="BF178" i="3"/>
  <c r="BD179" i="3"/>
  <c r="BE179" i="3"/>
  <c r="BF179" i="3"/>
  <c r="BD180" i="3"/>
  <c r="BE180" i="3"/>
  <c r="BF180" i="3"/>
  <c r="BD181" i="3"/>
  <c r="BE181" i="3"/>
  <c r="BF181" i="3"/>
  <c r="BD182" i="3"/>
  <c r="BE182" i="3"/>
  <c r="BF182" i="3"/>
  <c r="BD183" i="3"/>
  <c r="BE183" i="3"/>
  <c r="BF183" i="3"/>
  <c r="BD184" i="3"/>
  <c r="BE184" i="3"/>
  <c r="BF184" i="3"/>
  <c r="BD185" i="3"/>
  <c r="BE185" i="3"/>
  <c r="BF185" i="3"/>
  <c r="BD186" i="3"/>
  <c r="BE186" i="3"/>
  <c r="BF186" i="3"/>
  <c r="BD187" i="3"/>
  <c r="BE187" i="3"/>
  <c r="BF187" i="3"/>
  <c r="BD188" i="3"/>
  <c r="BE188" i="3"/>
  <c r="BF188" i="3"/>
  <c r="BD189" i="3"/>
  <c r="BE189" i="3"/>
  <c r="BF189" i="3"/>
  <c r="BD190" i="3"/>
  <c r="BE190" i="3"/>
  <c r="BF190" i="3"/>
  <c r="D117" i="3"/>
  <c r="G117" i="3" s="1"/>
  <c r="E117" i="3"/>
  <c r="D118" i="3"/>
  <c r="G118" i="3" s="1"/>
  <c r="E118" i="3"/>
  <c r="D119" i="3"/>
  <c r="G119" i="3" s="1"/>
  <c r="J119" i="3" s="1"/>
  <c r="E119" i="3"/>
  <c r="D120" i="3"/>
  <c r="G120" i="3" s="1"/>
  <c r="E120" i="3"/>
  <c r="D121" i="3"/>
  <c r="G121" i="3" s="1"/>
  <c r="E121" i="3"/>
  <c r="D122" i="3"/>
  <c r="G122" i="3" s="1"/>
  <c r="I122" i="3" s="1"/>
  <c r="E122" i="3"/>
  <c r="D123" i="3"/>
  <c r="G123" i="3" s="1"/>
  <c r="E123" i="3"/>
  <c r="D124" i="3"/>
  <c r="G124" i="3" s="1"/>
  <c r="I124" i="3" s="1"/>
  <c r="E124" i="3"/>
  <c r="D125" i="3"/>
  <c r="G125" i="3" s="1"/>
  <c r="J125" i="3" s="1"/>
  <c r="E125" i="3"/>
  <c r="D126" i="3"/>
  <c r="G126" i="3" s="1"/>
  <c r="I126" i="3" s="1"/>
  <c r="E126" i="3"/>
  <c r="D127" i="3"/>
  <c r="G127" i="3" s="1"/>
  <c r="E127" i="3"/>
  <c r="D128" i="3"/>
  <c r="G128" i="3" s="1"/>
  <c r="I128" i="3" s="1"/>
  <c r="E128" i="3"/>
  <c r="D129" i="3"/>
  <c r="G129" i="3" s="1"/>
  <c r="E129" i="3"/>
  <c r="D130" i="3"/>
  <c r="G130" i="3" s="1"/>
  <c r="E130" i="3"/>
  <c r="D131" i="3"/>
  <c r="G131" i="3" s="1"/>
  <c r="J131" i="3" s="1"/>
  <c r="E131" i="3"/>
  <c r="D132" i="3"/>
  <c r="G132" i="3" s="1"/>
  <c r="E132" i="3"/>
  <c r="D133" i="3"/>
  <c r="E133" i="3"/>
  <c r="G133" i="3"/>
  <c r="I133" i="3" s="1"/>
  <c r="D134" i="3"/>
  <c r="G134" i="3" s="1"/>
  <c r="I134" i="3" s="1"/>
  <c r="E134" i="3"/>
  <c r="D135" i="3"/>
  <c r="G135" i="3" s="1"/>
  <c r="I135" i="3" s="1"/>
  <c r="E135" i="3"/>
  <c r="D136" i="3"/>
  <c r="G136" i="3" s="1"/>
  <c r="E136" i="3"/>
  <c r="D137" i="3"/>
  <c r="G137" i="3" s="1"/>
  <c r="J137" i="3" s="1"/>
  <c r="E137" i="3"/>
  <c r="D138" i="3"/>
  <c r="G138" i="3" s="1"/>
  <c r="J138" i="3" s="1"/>
  <c r="E138" i="3"/>
  <c r="D139" i="3"/>
  <c r="G139" i="3" s="1"/>
  <c r="E139" i="3"/>
  <c r="D140" i="3"/>
  <c r="G140" i="3" s="1"/>
  <c r="I140" i="3" s="1"/>
  <c r="E140" i="3"/>
  <c r="D141" i="3"/>
  <c r="G141" i="3" s="1"/>
  <c r="E141" i="3"/>
  <c r="D142" i="3"/>
  <c r="G142" i="3" s="1"/>
  <c r="I142" i="3" s="1"/>
  <c r="E142" i="3"/>
  <c r="D143" i="3"/>
  <c r="G143" i="3" s="1"/>
  <c r="J143" i="3" s="1"/>
  <c r="E143" i="3"/>
  <c r="D144" i="3"/>
  <c r="G144" i="3" s="1"/>
  <c r="I144" i="3" s="1"/>
  <c r="E144" i="3"/>
  <c r="D145" i="3"/>
  <c r="G145" i="3" s="1"/>
  <c r="E145" i="3"/>
  <c r="D146" i="3"/>
  <c r="G146" i="3" s="1"/>
  <c r="I146" i="3" s="1"/>
  <c r="E146" i="3"/>
  <c r="D147" i="3"/>
  <c r="G147" i="3" s="1"/>
  <c r="I147" i="3" s="1"/>
  <c r="E147" i="3"/>
  <c r="D148" i="3"/>
  <c r="G148" i="3" s="1"/>
  <c r="E148" i="3"/>
  <c r="D149" i="3"/>
  <c r="G149" i="3" s="1"/>
  <c r="J149" i="3" s="1"/>
  <c r="E149" i="3"/>
  <c r="D150" i="3"/>
  <c r="G150" i="3" s="1"/>
  <c r="E150" i="3"/>
  <c r="D151" i="3"/>
  <c r="G151" i="3" s="1"/>
  <c r="I151" i="3" s="1"/>
  <c r="E151" i="3"/>
  <c r="D152" i="3"/>
  <c r="G152" i="3" s="1"/>
  <c r="I152" i="3" s="1"/>
  <c r="E152" i="3"/>
  <c r="D153" i="3"/>
  <c r="G153" i="3" s="1"/>
  <c r="E153" i="3"/>
  <c r="D154" i="3"/>
  <c r="G154" i="3" s="1"/>
  <c r="E154" i="3"/>
  <c r="D155" i="3"/>
  <c r="G155" i="3" s="1"/>
  <c r="J155" i="3" s="1"/>
  <c r="E155" i="3"/>
  <c r="D156" i="3"/>
  <c r="G156" i="3" s="1"/>
  <c r="E156" i="3"/>
  <c r="D157" i="3"/>
  <c r="G157" i="3" s="1"/>
  <c r="E157" i="3"/>
  <c r="D158" i="3"/>
  <c r="G158" i="3" s="1"/>
  <c r="I158" i="3" s="1"/>
  <c r="E158" i="3"/>
  <c r="D159" i="3"/>
  <c r="G159" i="3" s="1"/>
  <c r="E159" i="3"/>
  <c r="D160" i="3"/>
  <c r="G160" i="3" s="1"/>
  <c r="I160" i="3" s="1"/>
  <c r="E160" i="3"/>
  <c r="D161" i="3"/>
  <c r="G161" i="3" s="1"/>
  <c r="J161" i="3" s="1"/>
  <c r="E161" i="3"/>
  <c r="D162" i="3"/>
  <c r="G162" i="3" s="1"/>
  <c r="I162" i="3" s="1"/>
  <c r="E162" i="3"/>
  <c r="D163" i="3"/>
  <c r="G163" i="3" s="1"/>
  <c r="E163" i="3"/>
  <c r="D164" i="3"/>
  <c r="G164" i="3" s="1"/>
  <c r="I164" i="3" s="1"/>
  <c r="E164" i="3"/>
  <c r="D165" i="3"/>
  <c r="G165" i="3" s="1"/>
  <c r="I165" i="3" s="1"/>
  <c r="E165" i="3"/>
  <c r="D166" i="3"/>
  <c r="G166" i="3" s="1"/>
  <c r="E166" i="3"/>
  <c r="D167" i="3"/>
  <c r="G167" i="3" s="1"/>
  <c r="J167" i="3" s="1"/>
  <c r="E167" i="3"/>
  <c r="D168" i="3"/>
  <c r="G168" i="3" s="1"/>
  <c r="E168" i="3"/>
  <c r="D169" i="3"/>
  <c r="G169" i="3" s="1"/>
  <c r="I169" i="3" s="1"/>
  <c r="E169" i="3"/>
  <c r="D170" i="3"/>
  <c r="G170" i="3" s="1"/>
  <c r="I170" i="3" s="1"/>
  <c r="E170" i="3"/>
  <c r="F170" i="3" s="1"/>
  <c r="D171" i="3"/>
  <c r="G171" i="3" s="1"/>
  <c r="I171" i="3" s="1"/>
  <c r="E171" i="3"/>
  <c r="D172" i="3"/>
  <c r="G172" i="3" s="1"/>
  <c r="E172" i="3"/>
  <c r="F172" i="3" s="1"/>
  <c r="D173" i="3"/>
  <c r="G173" i="3" s="1"/>
  <c r="J173" i="3" s="1"/>
  <c r="E173" i="3"/>
  <c r="D174" i="3"/>
  <c r="G174" i="3" s="1"/>
  <c r="J174" i="3" s="1"/>
  <c r="E174" i="3"/>
  <c r="D175" i="3"/>
  <c r="G175" i="3" s="1"/>
  <c r="E175" i="3"/>
  <c r="D176" i="3"/>
  <c r="G176" i="3" s="1"/>
  <c r="I176" i="3" s="1"/>
  <c r="E176" i="3"/>
  <c r="D177" i="3"/>
  <c r="G177" i="3" s="1"/>
  <c r="E177" i="3"/>
  <c r="D178" i="3"/>
  <c r="E178" i="3"/>
  <c r="G178" i="3"/>
  <c r="I178" i="3" s="1"/>
  <c r="D179" i="3"/>
  <c r="G179" i="3" s="1"/>
  <c r="J179" i="3" s="1"/>
  <c r="E179" i="3"/>
  <c r="D180" i="3"/>
  <c r="G180" i="3" s="1"/>
  <c r="I180" i="3" s="1"/>
  <c r="E180" i="3"/>
  <c r="D181" i="3"/>
  <c r="G181" i="3" s="1"/>
  <c r="E181" i="3"/>
  <c r="F181" i="3" s="1"/>
  <c r="D182" i="3"/>
  <c r="G182" i="3" s="1"/>
  <c r="I182" i="3" s="1"/>
  <c r="E182" i="3"/>
  <c r="D183" i="3"/>
  <c r="E183" i="3"/>
  <c r="G183" i="3"/>
  <c r="I183" i="3" s="1"/>
  <c r="D184" i="3"/>
  <c r="G184" i="3" s="1"/>
  <c r="E184" i="3"/>
  <c r="D185" i="3"/>
  <c r="G185" i="3" s="1"/>
  <c r="J185" i="3" s="1"/>
  <c r="E185" i="3"/>
  <c r="D186" i="3"/>
  <c r="G186" i="3" s="1"/>
  <c r="E186" i="3"/>
  <c r="D187" i="3"/>
  <c r="G187" i="3" s="1"/>
  <c r="I187" i="3" s="1"/>
  <c r="E187" i="3"/>
  <c r="D188" i="3"/>
  <c r="G188" i="3" s="1"/>
  <c r="I188" i="3" s="1"/>
  <c r="E188" i="3"/>
  <c r="D189" i="3"/>
  <c r="G189" i="3" s="1"/>
  <c r="E189" i="3"/>
  <c r="D190" i="3"/>
  <c r="G190" i="3" s="1"/>
  <c r="E190" i="3"/>
  <c r="BF116" i="3"/>
  <c r="BE116" i="3"/>
  <c r="BD116" i="3"/>
  <c r="E116" i="3"/>
  <c r="D116" i="3"/>
  <c r="G116" i="3" s="1"/>
  <c r="G52" i="3" a="1"/>
  <c r="G52" i="3" s="1"/>
  <c r="F52" i="3"/>
  <c r="C52" i="3" s="1"/>
  <c r="BE67" i="3"/>
  <c r="BD67" i="3"/>
  <c r="BC67" i="3"/>
  <c r="BB67" i="3"/>
  <c r="BA67" i="3"/>
  <c r="AZ67" i="3"/>
  <c r="AY67" i="3"/>
  <c r="AX67" i="3"/>
  <c r="AW67" i="3"/>
  <c r="BE66" i="3"/>
  <c r="BD66" i="3"/>
  <c r="BC66" i="3"/>
  <c r="BB66" i="3"/>
  <c r="BA66" i="3"/>
  <c r="AZ66" i="3"/>
  <c r="AY66" i="3"/>
  <c r="AX66" i="3"/>
  <c r="AW66" i="3"/>
  <c r="BE65" i="3"/>
  <c r="BD65" i="3"/>
  <c r="BC65" i="3"/>
  <c r="BB65" i="3"/>
  <c r="BA65" i="3"/>
  <c r="AZ65" i="3"/>
  <c r="AX65" i="3"/>
  <c r="AW65" i="3"/>
  <c r="BE64" i="3"/>
  <c r="BD64" i="3"/>
  <c r="BC64" i="3"/>
  <c r="BB64" i="3"/>
  <c r="BA64" i="3"/>
  <c r="AZ64" i="3"/>
  <c r="AX64" i="3"/>
  <c r="AW64" i="3"/>
  <c r="BE63" i="3"/>
  <c r="BD63" i="3"/>
  <c r="BC63" i="3"/>
  <c r="BB63" i="3"/>
  <c r="BA63" i="3"/>
  <c r="AZ63" i="3"/>
  <c r="AY63" i="3"/>
  <c r="AX63" i="3"/>
  <c r="AW63" i="3"/>
  <c r="BE62" i="3"/>
  <c r="BD62" i="3"/>
  <c r="BC62" i="3"/>
  <c r="BB62" i="3"/>
  <c r="BA62" i="3"/>
  <c r="AZ62" i="3"/>
  <c r="AY62" i="3"/>
  <c r="AX62" i="3"/>
  <c r="AW62" i="3"/>
  <c r="BE61" i="3"/>
  <c r="BD61" i="3"/>
  <c r="BC61" i="3"/>
  <c r="BB61" i="3"/>
  <c r="BA61" i="3"/>
  <c r="AZ61" i="3"/>
  <c r="AX61" i="3"/>
  <c r="AW61" i="3"/>
  <c r="BE60" i="3"/>
  <c r="BD60" i="3"/>
  <c r="BC60" i="3"/>
  <c r="BB60" i="3"/>
  <c r="BA60" i="3"/>
  <c r="AZ60" i="3"/>
  <c r="AX60" i="3"/>
  <c r="AW60" i="3"/>
  <c r="BE59" i="3"/>
  <c r="BD59" i="3"/>
  <c r="BC59" i="3"/>
  <c r="BB59" i="3"/>
  <c r="BA59" i="3"/>
  <c r="AZ59" i="3"/>
  <c r="AY59" i="3"/>
  <c r="AX59" i="3"/>
  <c r="AW59" i="3"/>
  <c r="BE58" i="3"/>
  <c r="BD58" i="3"/>
  <c r="BC58" i="3"/>
  <c r="BB58" i="3"/>
  <c r="BA58" i="3"/>
  <c r="AZ58" i="3"/>
  <c r="AY58" i="3"/>
  <c r="AX58" i="3"/>
  <c r="AW58" i="3"/>
  <c r="BE57" i="3"/>
  <c r="BD57" i="3"/>
  <c r="BC57" i="3"/>
  <c r="BB57" i="3"/>
  <c r="BA57" i="3"/>
  <c r="AZ57" i="3"/>
  <c r="AX57" i="3"/>
  <c r="AW57" i="3"/>
  <c r="BE56" i="3"/>
  <c r="BD56" i="3"/>
  <c r="BC56" i="3"/>
  <c r="BB56" i="3"/>
  <c r="BA56" i="3"/>
  <c r="AZ56" i="3"/>
  <c r="AX56" i="3"/>
  <c r="AW56" i="3"/>
  <c r="BE55" i="3"/>
  <c r="BD55" i="3"/>
  <c r="BC55" i="3"/>
  <c r="BB55" i="3"/>
  <c r="BA55" i="3"/>
  <c r="AZ55" i="3"/>
  <c r="AY55" i="3"/>
  <c r="AX55" i="3"/>
  <c r="AW55" i="3"/>
  <c r="BE68" i="3"/>
  <c r="BE54" i="3"/>
  <c r="BE53" i="3"/>
  <c r="BD68" i="3"/>
  <c r="BD54" i="3"/>
  <c r="BD53" i="3"/>
  <c r="BC68" i="3"/>
  <c r="BC54" i="3"/>
  <c r="BC53" i="3"/>
  <c r="BB68" i="3"/>
  <c r="BB54" i="3"/>
  <c r="BB53" i="3"/>
  <c r="BA68" i="3"/>
  <c r="BA54" i="3"/>
  <c r="BA53" i="3"/>
  <c r="AZ68" i="3"/>
  <c r="AZ54" i="3"/>
  <c r="AZ53" i="3"/>
  <c r="AY68" i="3"/>
  <c r="AY54" i="3"/>
  <c r="AY53" i="3"/>
  <c r="AY65" i="3" s="1"/>
  <c r="AX68" i="3"/>
  <c r="AX54" i="3"/>
  <c r="AX53" i="3"/>
  <c r="AW68" i="3"/>
  <c r="AW54" i="3"/>
  <c r="AW53" i="3"/>
  <c r="AV68" i="3"/>
  <c r="AV54" i="3"/>
  <c r="AV53" i="3"/>
  <c r="AV65" i="3" s="1"/>
  <c r="AT49" i="3"/>
  <c r="B54" i="3" s="1"/>
  <c r="C31" i="3"/>
  <c r="C11" i="3" s="1"/>
  <c r="F29" i="3"/>
  <c r="I25" i="3"/>
  <c r="E25" i="3"/>
  <c r="D25" i="3"/>
  <c r="I24" i="3"/>
  <c r="E24" i="3"/>
  <c r="D24" i="3"/>
  <c r="I23" i="3"/>
  <c r="E23" i="3"/>
  <c r="D23" i="3"/>
  <c r="I22" i="3"/>
  <c r="E22" i="3"/>
  <c r="D22" i="3"/>
  <c r="I21" i="3"/>
  <c r="E21" i="3"/>
  <c r="D21" i="3"/>
  <c r="I20" i="3"/>
  <c r="E20" i="3"/>
  <c r="D20" i="3"/>
  <c r="I19" i="3"/>
  <c r="E19" i="3"/>
  <c r="D19" i="3"/>
  <c r="I18" i="3"/>
  <c r="E18" i="3"/>
  <c r="D18" i="3"/>
  <c r="I17" i="3"/>
  <c r="E17" i="3"/>
  <c r="D17" i="3"/>
  <c r="I16" i="3"/>
  <c r="E16" i="3"/>
  <c r="D16" i="3"/>
  <c r="E15" i="3"/>
  <c r="D15" i="3"/>
  <c r="EC137" i="16" l="1"/>
  <c r="DD137" i="16"/>
  <c r="CB137" i="16"/>
  <c r="AY56" i="3"/>
  <c r="AY60" i="3"/>
  <c r="AY64" i="3"/>
  <c r="AY57" i="3"/>
  <c r="AY61" i="3"/>
  <c r="F165" i="3"/>
  <c r="F163" i="3"/>
  <c r="C29" i="9"/>
  <c r="E29" i="9" s="1"/>
  <c r="C52" i="9"/>
  <c r="F209" i="16"/>
  <c r="DP137" i="16"/>
  <c r="CO137" i="16"/>
  <c r="BP137" i="16"/>
  <c r="I38" i="16"/>
  <c r="AO113" i="16"/>
  <c r="CC113" i="16"/>
  <c r="DH113" i="16"/>
  <c r="F197" i="16"/>
  <c r="EE113" i="16"/>
  <c r="BQ113" i="16"/>
  <c r="DB113" i="16"/>
  <c r="EA113" i="16"/>
  <c r="BN113" i="16"/>
  <c r="CT113" i="16"/>
  <c r="DS113" i="16"/>
  <c r="BI113" i="16"/>
  <c r="BJ113" i="16"/>
  <c r="F201" i="16"/>
  <c r="F190" i="16"/>
  <c r="DP113" i="16"/>
  <c r="BE113" i="16"/>
  <c r="EH113" i="16"/>
  <c r="DA113" i="16"/>
  <c r="AW113" i="16"/>
  <c r="CX113" i="16"/>
  <c r="AU113" i="16"/>
  <c r="F177" i="16"/>
  <c r="F166" i="16"/>
  <c r="F161" i="16"/>
  <c r="CQ113" i="16"/>
  <c r="CB113" i="16"/>
  <c r="F185" i="16"/>
  <c r="DO137" i="16"/>
  <c r="CN137" i="16"/>
  <c r="BI137" i="16"/>
  <c r="DM137" i="16"/>
  <c r="CL137" i="16"/>
  <c r="BH137" i="16"/>
  <c r="AM137" i="16"/>
  <c r="DF137" i="16"/>
  <c r="CE137" i="16"/>
  <c r="BE137" i="16"/>
  <c r="F194" i="16"/>
  <c r="AO137" i="16"/>
  <c r="DE137" i="16"/>
  <c r="CC137" i="16"/>
  <c r="BD137" i="16"/>
  <c r="AX137" i="16"/>
  <c r="EB137" i="16"/>
  <c r="CZ137" i="16"/>
  <c r="BZ137" i="16"/>
  <c r="AW137" i="16"/>
  <c r="EA137" i="16"/>
  <c r="CX137" i="16"/>
  <c r="BV137" i="16"/>
  <c r="AV137" i="16"/>
  <c r="D37" i="16"/>
  <c r="I37" i="16" s="1"/>
  <c r="DY137" i="16"/>
  <c r="CT137" i="16"/>
  <c r="BT137" i="16"/>
  <c r="AO61" i="16"/>
  <c r="F218" i="16"/>
  <c r="F170" i="16"/>
  <c r="DQ137" i="16"/>
  <c r="CR137" i="16"/>
  <c r="BQ137" i="16"/>
  <c r="F210" i="16"/>
  <c r="F186" i="16"/>
  <c r="F162" i="16"/>
  <c r="DU113" i="16"/>
  <c r="CK113" i="16"/>
  <c r="AZ113" i="16"/>
  <c r="DN113" i="16"/>
  <c r="ED137" i="16"/>
  <c r="DL137" i="16"/>
  <c r="CQ137" i="16"/>
  <c r="BU137" i="16"/>
  <c r="BB137" i="16"/>
  <c r="AO59" i="16"/>
  <c r="F59" i="16" s="1"/>
  <c r="F229" i="16"/>
  <c r="F205" i="16"/>
  <c r="F181" i="16"/>
  <c r="AO56" i="16"/>
  <c r="AO55" i="16"/>
  <c r="F157" i="16"/>
  <c r="DK113" i="16"/>
  <c r="CA113" i="16"/>
  <c r="AT113" i="16"/>
  <c r="CP113" i="16"/>
  <c r="AU137" i="16"/>
  <c r="AO60" i="16"/>
  <c r="B60" i="16" s="1"/>
  <c r="F213" i="16"/>
  <c r="F189" i="16"/>
  <c r="F165" i="16"/>
  <c r="DI113" i="16"/>
  <c r="BX113" i="16"/>
  <c r="AR113" i="16"/>
  <c r="CH113" i="16"/>
  <c r="DX137" i="16"/>
  <c r="DC137" i="16"/>
  <c r="CG137" i="16"/>
  <c r="BN137" i="16"/>
  <c r="AR137" i="16"/>
  <c r="AO52" i="16"/>
  <c r="G52" i="16" s="1" a="1"/>
  <c r="G52" i="16" s="1"/>
  <c r="F222" i="16"/>
  <c r="F198" i="16"/>
  <c r="F174" i="16"/>
  <c r="AL113" i="16"/>
  <c r="DC113" i="16"/>
  <c r="BS113" i="16"/>
  <c r="DL113" i="16"/>
  <c r="BL113" i="16"/>
  <c r="DV137" i="16"/>
  <c r="DA137" i="16"/>
  <c r="CF137" i="16"/>
  <c r="BJ137" i="16"/>
  <c r="AP137" i="16"/>
  <c r="AO53" i="16"/>
  <c r="F53" i="16" s="1"/>
  <c r="C53" i="16" s="1"/>
  <c r="AO57" i="16"/>
  <c r="G57" i="16" s="1" a="1"/>
  <c r="G57" i="16" s="1"/>
  <c r="F217" i="16"/>
  <c r="F193" i="16"/>
  <c r="F169" i="16"/>
  <c r="F226" i="16"/>
  <c r="F202" i="16"/>
  <c r="F178" i="16"/>
  <c r="H39" i="16"/>
  <c r="AO50" i="16"/>
  <c r="G50" i="16" s="1" a="1"/>
  <c r="G50" i="16" s="1"/>
  <c r="AO54" i="16"/>
  <c r="G54" i="16" s="1" a="1"/>
  <c r="G54" i="16" s="1"/>
  <c r="AO58" i="16"/>
  <c r="G58" i="16" s="1" a="1"/>
  <c r="G58" i="16" s="1"/>
  <c r="F230" i="16"/>
  <c r="F206" i="16"/>
  <c r="F182" i="16"/>
  <c r="F158" i="16"/>
  <c r="EC113" i="16"/>
  <c r="CS113" i="16"/>
  <c r="BH113" i="16"/>
  <c r="BA113" i="16"/>
  <c r="J230" i="16"/>
  <c r="I230" i="16"/>
  <c r="I211" i="16"/>
  <c r="J211" i="16"/>
  <c r="J206" i="16"/>
  <c r="I206" i="16"/>
  <c r="I187" i="16"/>
  <c r="J187" i="16"/>
  <c r="J182" i="16"/>
  <c r="I182" i="16"/>
  <c r="I163" i="16"/>
  <c r="J163" i="16"/>
  <c r="J158" i="16"/>
  <c r="I158" i="16"/>
  <c r="G61" i="16" a="1"/>
  <c r="G61" i="16" s="1"/>
  <c r="F61" i="16"/>
  <c r="C61" i="16" s="1"/>
  <c r="I215" i="16"/>
  <c r="J215" i="16"/>
  <c r="I210" i="16"/>
  <c r="J210" i="16"/>
  <c r="I191" i="16"/>
  <c r="J191" i="16"/>
  <c r="I186" i="16"/>
  <c r="J186" i="16"/>
  <c r="I167" i="16"/>
  <c r="J167" i="16"/>
  <c r="I162" i="16"/>
  <c r="J162" i="16"/>
  <c r="F56" i="16"/>
  <c r="D56" i="16" s="1"/>
  <c r="G56" i="16" a="1"/>
  <c r="G56" i="16" s="1"/>
  <c r="I219" i="16"/>
  <c r="J219" i="16"/>
  <c r="I214" i="16"/>
  <c r="J214" i="16"/>
  <c r="I195" i="16"/>
  <c r="J195" i="16"/>
  <c r="I190" i="16"/>
  <c r="J190" i="16"/>
  <c r="I171" i="16"/>
  <c r="J171" i="16"/>
  <c r="I166" i="16"/>
  <c r="J166" i="16"/>
  <c r="I223" i="16"/>
  <c r="J223" i="16"/>
  <c r="J218" i="16"/>
  <c r="I218" i="16"/>
  <c r="I199" i="16"/>
  <c r="J199" i="16"/>
  <c r="J194" i="16"/>
  <c r="I194" i="16"/>
  <c r="I175" i="16"/>
  <c r="J175" i="16"/>
  <c r="J170" i="16"/>
  <c r="I170" i="16"/>
  <c r="I227" i="16"/>
  <c r="J227" i="16"/>
  <c r="I222" i="16"/>
  <c r="J222" i="16"/>
  <c r="I203" i="16"/>
  <c r="J203" i="16"/>
  <c r="I198" i="16"/>
  <c r="J198" i="16"/>
  <c r="I179" i="16"/>
  <c r="J179" i="16"/>
  <c r="I174" i="16"/>
  <c r="J174" i="16"/>
  <c r="I231" i="16"/>
  <c r="J231" i="16"/>
  <c r="I226" i="16"/>
  <c r="J226" i="16"/>
  <c r="I207" i="16"/>
  <c r="J207" i="16"/>
  <c r="I202" i="16"/>
  <c r="J202" i="16"/>
  <c r="I183" i="16"/>
  <c r="J183" i="16"/>
  <c r="I178" i="16"/>
  <c r="J178" i="16"/>
  <c r="I159" i="16"/>
  <c r="J159" i="16"/>
  <c r="I224" i="16"/>
  <c r="I212" i="16"/>
  <c r="I200" i="16"/>
  <c r="I188" i="16"/>
  <c r="I176" i="16"/>
  <c r="I164" i="16"/>
  <c r="AO62" i="16"/>
  <c r="B62" i="16" s="1"/>
  <c r="F228" i="16"/>
  <c r="F224" i="16"/>
  <c r="F220" i="16"/>
  <c r="F216" i="16"/>
  <c r="F212" i="16"/>
  <c r="F208" i="16"/>
  <c r="F204" i="16"/>
  <c r="F200" i="16"/>
  <c r="F196" i="16"/>
  <c r="F192" i="16"/>
  <c r="F188" i="16"/>
  <c r="F184" i="16"/>
  <c r="F180" i="16"/>
  <c r="F176" i="16"/>
  <c r="F172" i="16"/>
  <c r="F168" i="16"/>
  <c r="F164" i="16"/>
  <c r="F160" i="16"/>
  <c r="J229" i="16"/>
  <c r="J217" i="16"/>
  <c r="J205" i="16"/>
  <c r="J193" i="16"/>
  <c r="J181" i="16"/>
  <c r="J169" i="16"/>
  <c r="EG113" i="16"/>
  <c r="DO113" i="16"/>
  <c r="CW113" i="16"/>
  <c r="CE113" i="16"/>
  <c r="BK113" i="16"/>
  <c r="AV113" i="16"/>
  <c r="BP113" i="16"/>
  <c r="CV113" i="16"/>
  <c r="EI113" i="16"/>
  <c r="DZ137" i="16"/>
  <c r="DN137" i="16"/>
  <c r="DB137" i="16"/>
  <c r="CP137" i="16"/>
  <c r="CD137" i="16"/>
  <c r="BR137" i="16"/>
  <c r="BF137" i="16"/>
  <c r="AT137" i="16"/>
  <c r="AS137" i="16"/>
  <c r="J228" i="16"/>
  <c r="J216" i="16"/>
  <c r="J204" i="16"/>
  <c r="J192" i="16"/>
  <c r="J180" i="16"/>
  <c r="J168" i="16"/>
  <c r="I39" i="16"/>
  <c r="F231" i="16"/>
  <c r="F227" i="16"/>
  <c r="F223" i="16"/>
  <c r="F219" i="16"/>
  <c r="F215" i="16"/>
  <c r="F211" i="16"/>
  <c r="F207" i="16"/>
  <c r="F203" i="16"/>
  <c r="F199" i="16"/>
  <c r="F195" i="16"/>
  <c r="F191" i="16"/>
  <c r="F187" i="16"/>
  <c r="F183" i="16"/>
  <c r="F179" i="16"/>
  <c r="F175" i="16"/>
  <c r="F171" i="16"/>
  <c r="F167" i="16"/>
  <c r="F163" i="16"/>
  <c r="F159" i="16"/>
  <c r="EB113" i="16"/>
  <c r="DJ113" i="16"/>
  <c r="CR113" i="16"/>
  <c r="BZ113" i="16"/>
  <c r="BG113" i="16"/>
  <c r="AS113" i="16"/>
  <c r="EF113" i="16"/>
  <c r="CJ113" i="16"/>
  <c r="AN137" i="16"/>
  <c r="DW137" i="16"/>
  <c r="DK137" i="16"/>
  <c r="CY137" i="16"/>
  <c r="CM137" i="16"/>
  <c r="CA137" i="16"/>
  <c r="BO137" i="16"/>
  <c r="BC137" i="16"/>
  <c r="AQ137" i="16"/>
  <c r="J221" i="16"/>
  <c r="J209" i="16"/>
  <c r="J197" i="16"/>
  <c r="J185" i="16"/>
  <c r="J173" i="16"/>
  <c r="J161" i="16"/>
  <c r="AO51" i="16"/>
  <c r="G51" i="16" s="1" a="1"/>
  <c r="G51" i="16" s="1"/>
  <c r="DY113" i="16"/>
  <c r="DG113" i="16"/>
  <c r="CO113" i="16"/>
  <c r="BW113" i="16"/>
  <c r="BD113" i="16"/>
  <c r="AQ113" i="16"/>
  <c r="DZ113" i="16"/>
  <c r="CD113" i="16"/>
  <c r="EG137" i="16"/>
  <c r="DU137" i="16"/>
  <c r="DI137" i="16"/>
  <c r="CW137" i="16"/>
  <c r="CK137" i="16"/>
  <c r="BY137" i="16"/>
  <c r="BM137" i="16"/>
  <c r="BA137" i="16"/>
  <c r="EH137" i="16"/>
  <c r="F54" i="16"/>
  <c r="C54" i="16" s="1"/>
  <c r="J220" i="16"/>
  <c r="J208" i="16"/>
  <c r="J196" i="16"/>
  <c r="J184" i="16"/>
  <c r="J172" i="16"/>
  <c r="J160" i="16"/>
  <c r="C38" i="16"/>
  <c r="C37" i="16" s="1"/>
  <c r="H37" i="16" s="1"/>
  <c r="DW113" i="16"/>
  <c r="DE113" i="16"/>
  <c r="CM113" i="16"/>
  <c r="BU113" i="16"/>
  <c r="BC113" i="16"/>
  <c r="AP113" i="16"/>
  <c r="DT113" i="16"/>
  <c r="BV113" i="16"/>
  <c r="EF137" i="16"/>
  <c r="DT137" i="16"/>
  <c r="DH137" i="16"/>
  <c r="CV137" i="16"/>
  <c r="CJ137" i="16"/>
  <c r="BX137" i="16"/>
  <c r="BL137" i="16"/>
  <c r="AZ137" i="16"/>
  <c r="EI137" i="16"/>
  <c r="B47" i="16"/>
  <c r="DV113" i="16"/>
  <c r="DD113" i="16"/>
  <c r="CL113" i="16"/>
  <c r="BT113" i="16"/>
  <c r="BB113" i="16"/>
  <c r="DX113" i="16"/>
  <c r="DR113" i="16"/>
  <c r="BR113" i="16"/>
  <c r="EE137" i="16"/>
  <c r="DS137" i="16"/>
  <c r="DG137" i="16"/>
  <c r="CU137" i="16"/>
  <c r="CI137" i="16"/>
  <c r="BW137" i="16"/>
  <c r="BK137" i="16"/>
  <c r="J225" i="16"/>
  <c r="J213" i="16"/>
  <c r="J201" i="16"/>
  <c r="J189" i="16"/>
  <c r="J177" i="16"/>
  <c r="J165" i="16"/>
  <c r="F57" i="16"/>
  <c r="C57" i="16" s="1"/>
  <c r="I157" i="16"/>
  <c r="C22" i="16"/>
  <c r="E22" i="16" s="1"/>
  <c r="AN113" i="16"/>
  <c r="DQ113" i="16"/>
  <c r="CY113" i="16"/>
  <c r="CG113" i="16"/>
  <c r="BO113" i="16"/>
  <c r="AX113" i="16"/>
  <c r="CN113" i="16"/>
  <c r="DF113" i="16"/>
  <c r="F50" i="16"/>
  <c r="C50" i="16" s="1"/>
  <c r="B55" i="16"/>
  <c r="B57" i="16"/>
  <c r="B59" i="16"/>
  <c r="B61" i="16"/>
  <c r="B56" i="16"/>
  <c r="G14" i="16"/>
  <c r="F14" i="16"/>
  <c r="E49" i="16"/>
  <c r="H11" i="16"/>
  <c r="G18" i="16" s="1"/>
  <c r="D49" i="16"/>
  <c r="B39" i="16"/>
  <c r="G39" i="16" s="1"/>
  <c r="AM32" i="16"/>
  <c r="BY113" i="16"/>
  <c r="C47" i="16"/>
  <c r="C59" i="16"/>
  <c r="C56" i="16"/>
  <c r="B49" i="16"/>
  <c r="AM46" i="16"/>
  <c r="I22" i="16"/>
  <c r="I23" i="16"/>
  <c r="I24" i="16" s="1"/>
  <c r="B11" i="16"/>
  <c r="F225" i="9"/>
  <c r="CU127" i="9"/>
  <c r="EL151" i="9"/>
  <c r="F197" i="9"/>
  <c r="F173" i="9"/>
  <c r="CI127" i="9"/>
  <c r="CB127" i="9"/>
  <c r="EE127" i="9"/>
  <c r="BX127" i="9"/>
  <c r="CM151" i="9"/>
  <c r="F245" i="9"/>
  <c r="DT127" i="9"/>
  <c r="BW127" i="9"/>
  <c r="BR151" i="9"/>
  <c r="BK127" i="9"/>
  <c r="CZ127" i="9"/>
  <c r="AW127" i="9"/>
  <c r="H53" i="9"/>
  <c r="B53" i="9"/>
  <c r="G53" i="9" s="1"/>
  <c r="F189" i="9"/>
  <c r="DG127" i="9"/>
  <c r="BP127" i="9"/>
  <c r="EF151" i="9"/>
  <c r="DI151" i="9"/>
  <c r="CK151" i="9"/>
  <c r="BL151" i="9"/>
  <c r="EE151" i="9"/>
  <c r="DG151" i="9"/>
  <c r="CJ151" i="9"/>
  <c r="BK151" i="9"/>
  <c r="F229" i="9"/>
  <c r="F209" i="9"/>
  <c r="F193" i="9"/>
  <c r="EM127" i="9"/>
  <c r="CV127" i="9"/>
  <c r="BJ127" i="9"/>
  <c r="EC151" i="9"/>
  <c r="DE151" i="9"/>
  <c r="CE151" i="9"/>
  <c r="BI151" i="9"/>
  <c r="EA151" i="9"/>
  <c r="DC151" i="9"/>
  <c r="CD151" i="9"/>
  <c r="BG151" i="9"/>
  <c r="AV65" i="9"/>
  <c r="F65" i="9" s="1"/>
  <c r="C65" i="9" s="1"/>
  <c r="F213" i="9"/>
  <c r="DX151" i="9"/>
  <c r="DB151" i="9"/>
  <c r="CB151" i="9"/>
  <c r="BD151" i="9"/>
  <c r="DW151" i="9"/>
  <c r="CW151" i="9"/>
  <c r="CA151" i="9"/>
  <c r="BC151" i="9"/>
  <c r="D51" i="9"/>
  <c r="I51" i="9" s="1"/>
  <c r="F233" i="9"/>
  <c r="F181" i="9"/>
  <c r="DX127" i="9"/>
  <c r="CJ127" i="9"/>
  <c r="EP127" i="9"/>
  <c r="DU151" i="9"/>
  <c r="CV151" i="9"/>
  <c r="BY151" i="9"/>
  <c r="BA151" i="9"/>
  <c r="F201" i="9"/>
  <c r="AT151" i="9"/>
  <c r="DT151" i="9"/>
  <c r="CU151" i="9"/>
  <c r="BW151" i="9"/>
  <c r="F171" i="9"/>
  <c r="AV151" i="9"/>
  <c r="DO151" i="9"/>
  <c r="CS151" i="9"/>
  <c r="BU151" i="9"/>
  <c r="F221" i="9"/>
  <c r="EM151" i="9"/>
  <c r="DN151" i="9"/>
  <c r="CQ151" i="9"/>
  <c r="BS151" i="9"/>
  <c r="F205" i="9"/>
  <c r="F185" i="9"/>
  <c r="EL127" i="9"/>
  <c r="DM127" i="9"/>
  <c r="CO127" i="9"/>
  <c r="BQ127" i="9"/>
  <c r="AS151" i="9"/>
  <c r="DZ151" i="9"/>
  <c r="DH151" i="9"/>
  <c r="CP151" i="9"/>
  <c r="BX151" i="9"/>
  <c r="BF151" i="9"/>
  <c r="AV71" i="9"/>
  <c r="B71" i="9" s="1"/>
  <c r="EC127" i="9"/>
  <c r="DE127" i="9"/>
  <c r="CG127" i="9"/>
  <c r="BH127" i="9"/>
  <c r="AZ151" i="9"/>
  <c r="DZ127" i="9"/>
  <c r="DB127" i="9"/>
  <c r="CD127" i="9"/>
  <c r="BE127" i="9"/>
  <c r="EJ151" i="9"/>
  <c r="DS151" i="9"/>
  <c r="CZ151" i="9"/>
  <c r="CI151" i="9"/>
  <c r="BP151" i="9"/>
  <c r="AY151" i="9"/>
  <c r="G73" i="9" a="1"/>
  <c r="G73" i="9" s="1"/>
  <c r="AV66" i="9"/>
  <c r="B66" i="9" s="1"/>
  <c r="DY127" i="9"/>
  <c r="DA127" i="9"/>
  <c r="CC127" i="9"/>
  <c r="BD127" i="9"/>
  <c r="EI151" i="9"/>
  <c r="DQ151" i="9"/>
  <c r="CY151" i="9"/>
  <c r="CG151" i="9"/>
  <c r="BO151" i="9"/>
  <c r="EP151" i="9"/>
  <c r="F241" i="9"/>
  <c r="F217" i="9"/>
  <c r="AU127" i="9"/>
  <c r="DQ127" i="9"/>
  <c r="CS127" i="9"/>
  <c r="BU127" i="9"/>
  <c r="BC127" i="9"/>
  <c r="I240" i="9"/>
  <c r="J240" i="9"/>
  <c r="I216" i="9"/>
  <c r="J216" i="9"/>
  <c r="I192" i="9"/>
  <c r="J192" i="9"/>
  <c r="I230" i="9"/>
  <c r="J230" i="9"/>
  <c r="I206" i="9"/>
  <c r="J206" i="9"/>
  <c r="I182" i="9"/>
  <c r="J182" i="9"/>
  <c r="I220" i="9"/>
  <c r="J220" i="9"/>
  <c r="I172" i="9"/>
  <c r="J172" i="9"/>
  <c r="I186" i="9"/>
  <c r="J186" i="9"/>
  <c r="I234" i="9"/>
  <c r="J234" i="9"/>
  <c r="I210" i="9"/>
  <c r="J210" i="9"/>
  <c r="I224" i="9"/>
  <c r="J224" i="9"/>
  <c r="I200" i="9"/>
  <c r="J200" i="9"/>
  <c r="I176" i="9"/>
  <c r="J176" i="9"/>
  <c r="I238" i="9"/>
  <c r="J238" i="9"/>
  <c r="I214" i="9"/>
  <c r="J214" i="9"/>
  <c r="I190" i="9"/>
  <c r="J190" i="9"/>
  <c r="I244" i="9"/>
  <c r="J244" i="9"/>
  <c r="I228" i="9"/>
  <c r="J228" i="9"/>
  <c r="I204" i="9"/>
  <c r="J204" i="9"/>
  <c r="I180" i="9"/>
  <c r="J180" i="9"/>
  <c r="I242" i="9"/>
  <c r="J242" i="9"/>
  <c r="I218" i="9"/>
  <c r="J218" i="9"/>
  <c r="I194" i="9"/>
  <c r="J194" i="9"/>
  <c r="I196" i="9"/>
  <c r="J196" i="9"/>
  <c r="I232" i="9"/>
  <c r="J232" i="9"/>
  <c r="I208" i="9"/>
  <c r="J208" i="9"/>
  <c r="I184" i="9"/>
  <c r="J184" i="9"/>
  <c r="I222" i="9"/>
  <c r="J222" i="9"/>
  <c r="I198" i="9"/>
  <c r="J198" i="9"/>
  <c r="I174" i="9"/>
  <c r="J174" i="9"/>
  <c r="I236" i="9"/>
  <c r="J236" i="9"/>
  <c r="I212" i="9"/>
  <c r="J212" i="9"/>
  <c r="I188" i="9"/>
  <c r="J188" i="9"/>
  <c r="I226" i="9"/>
  <c r="J226" i="9"/>
  <c r="I202" i="9"/>
  <c r="J202" i="9"/>
  <c r="I178" i="9"/>
  <c r="J178" i="9"/>
  <c r="F242" i="9"/>
  <c r="F238" i="9"/>
  <c r="F234" i="9"/>
  <c r="F230" i="9"/>
  <c r="F226" i="9"/>
  <c r="F222" i="9"/>
  <c r="F218" i="9"/>
  <c r="F214" i="9"/>
  <c r="F210" i="9"/>
  <c r="F206" i="9"/>
  <c r="F202" i="9"/>
  <c r="F198" i="9"/>
  <c r="F194" i="9"/>
  <c r="F190" i="9"/>
  <c r="F186" i="9"/>
  <c r="F182" i="9"/>
  <c r="F178" i="9"/>
  <c r="F174" i="9"/>
  <c r="J243" i="9"/>
  <c r="J237" i="9"/>
  <c r="J231" i="9"/>
  <c r="J225" i="9"/>
  <c r="J219" i="9"/>
  <c r="J213" i="9"/>
  <c r="J207" i="9"/>
  <c r="J201" i="9"/>
  <c r="J195" i="9"/>
  <c r="J189" i="9"/>
  <c r="J183" i="9"/>
  <c r="J177" i="9"/>
  <c r="EN127" i="9"/>
  <c r="EA127" i="9"/>
  <c r="DO127" i="9"/>
  <c r="DC127" i="9"/>
  <c r="CQ127" i="9"/>
  <c r="CE127" i="9"/>
  <c r="BS127" i="9"/>
  <c r="BF127" i="9"/>
  <c r="EO127" i="9"/>
  <c r="EH151" i="9"/>
  <c r="DV151" i="9"/>
  <c r="DJ151" i="9"/>
  <c r="CX151" i="9"/>
  <c r="CL151" i="9"/>
  <c r="BZ151" i="9"/>
  <c r="BN151" i="9"/>
  <c r="BB151" i="9"/>
  <c r="AV72" i="9"/>
  <c r="G72" i="9" s="1" a="1"/>
  <c r="G72" i="9" s="1"/>
  <c r="G65" i="9" a="1"/>
  <c r="G65" i="9" s="1"/>
  <c r="I52" i="9"/>
  <c r="AV64" i="9"/>
  <c r="G64" i="9" s="1" a="1"/>
  <c r="G64" i="9" s="1"/>
  <c r="J241" i="9"/>
  <c r="J235" i="9"/>
  <c r="J229" i="9"/>
  <c r="J223" i="9"/>
  <c r="J217" i="9"/>
  <c r="J211" i="9"/>
  <c r="J205" i="9"/>
  <c r="J199" i="9"/>
  <c r="J193" i="9"/>
  <c r="J187" i="9"/>
  <c r="J181" i="9"/>
  <c r="J175" i="9"/>
  <c r="EJ127" i="9"/>
  <c r="DW127" i="9"/>
  <c r="DK127" i="9"/>
  <c r="CY127" i="9"/>
  <c r="CM127" i="9"/>
  <c r="CA127" i="9"/>
  <c r="BN127" i="9"/>
  <c r="BA127" i="9"/>
  <c r="AU151" i="9"/>
  <c r="ED151" i="9"/>
  <c r="DR151" i="9"/>
  <c r="DF151" i="9"/>
  <c r="CT151" i="9"/>
  <c r="CH151" i="9"/>
  <c r="BV151" i="9"/>
  <c r="BJ151" i="9"/>
  <c r="AX151" i="9"/>
  <c r="AV70" i="9"/>
  <c r="F70" i="9" s="1"/>
  <c r="AV76" i="9"/>
  <c r="B76" i="9" s="1"/>
  <c r="EH127" i="9"/>
  <c r="DV127" i="9"/>
  <c r="DJ127" i="9"/>
  <c r="CX127" i="9"/>
  <c r="CL127" i="9"/>
  <c r="BZ127" i="9"/>
  <c r="BM127" i="9"/>
  <c r="AZ127" i="9"/>
  <c r="AW151" i="9"/>
  <c r="F244" i="9"/>
  <c r="F240" i="9"/>
  <c r="F236" i="9"/>
  <c r="F232" i="9"/>
  <c r="F228" i="9"/>
  <c r="F224" i="9"/>
  <c r="F220" i="9"/>
  <c r="F216" i="9"/>
  <c r="F212" i="9"/>
  <c r="F208" i="9"/>
  <c r="F204" i="9"/>
  <c r="F200" i="9"/>
  <c r="F196" i="9"/>
  <c r="F192" i="9"/>
  <c r="F188" i="9"/>
  <c r="F184" i="9"/>
  <c r="F180" i="9"/>
  <c r="F176" i="9"/>
  <c r="F172" i="9"/>
  <c r="B52" i="9"/>
  <c r="G52" i="9" s="1"/>
  <c r="EG127" i="9"/>
  <c r="DU127" i="9"/>
  <c r="DI127" i="9"/>
  <c r="CW127" i="9"/>
  <c r="CK127" i="9"/>
  <c r="BY127" i="9"/>
  <c r="BL127" i="9"/>
  <c r="AY127" i="9"/>
  <c r="EN151" i="9"/>
  <c r="EB151" i="9"/>
  <c r="DP151" i="9"/>
  <c r="DD151" i="9"/>
  <c r="CR151" i="9"/>
  <c r="CF151" i="9"/>
  <c r="BT151" i="9"/>
  <c r="BH151" i="9"/>
  <c r="EO151" i="9"/>
  <c r="B65" i="9"/>
  <c r="AV69" i="9"/>
  <c r="G69" i="9" s="1" a="1"/>
  <c r="G69" i="9" s="1"/>
  <c r="AV75" i="9"/>
  <c r="G75" i="9" s="1" a="1"/>
  <c r="G75" i="9" s="1"/>
  <c r="J239" i="9"/>
  <c r="J233" i="9"/>
  <c r="J227" i="9"/>
  <c r="J221" i="9"/>
  <c r="J215" i="9"/>
  <c r="J209" i="9"/>
  <c r="J203" i="9"/>
  <c r="J197" i="9"/>
  <c r="J191" i="9"/>
  <c r="J185" i="9"/>
  <c r="J173" i="9"/>
  <c r="J245" i="9"/>
  <c r="J179" i="9"/>
  <c r="AV68" i="9"/>
  <c r="G68" i="9" s="1" a="1"/>
  <c r="G68" i="9" s="1"/>
  <c r="AV74" i="9"/>
  <c r="G74" i="9" s="1" a="1"/>
  <c r="G74" i="9" s="1"/>
  <c r="I171" i="9"/>
  <c r="F243" i="9"/>
  <c r="F239" i="9"/>
  <c r="F235" i="9"/>
  <c r="F231" i="9"/>
  <c r="F227" i="9"/>
  <c r="F223" i="9"/>
  <c r="F219" i="9"/>
  <c r="F215" i="9"/>
  <c r="F211" i="9"/>
  <c r="F207" i="9"/>
  <c r="F203" i="9"/>
  <c r="F199" i="9"/>
  <c r="F195" i="9"/>
  <c r="F191" i="9"/>
  <c r="F187" i="9"/>
  <c r="F183" i="9"/>
  <c r="F179" i="9"/>
  <c r="F175" i="9"/>
  <c r="AT127" i="9"/>
  <c r="ED127" i="9"/>
  <c r="DR127" i="9"/>
  <c r="DF127" i="9"/>
  <c r="CT127" i="9"/>
  <c r="CH127" i="9"/>
  <c r="BV127" i="9"/>
  <c r="BI127" i="9"/>
  <c r="BO127" i="9"/>
  <c r="EK151" i="9"/>
  <c r="DY151" i="9"/>
  <c r="DM151" i="9"/>
  <c r="DA151" i="9"/>
  <c r="CO151" i="9"/>
  <c r="CC151" i="9"/>
  <c r="BQ151" i="9"/>
  <c r="AV67" i="9"/>
  <c r="G67" i="9" s="1" a="1"/>
  <c r="G67" i="9" s="1"/>
  <c r="AV127" i="9"/>
  <c r="EB127" i="9"/>
  <c r="DP127" i="9"/>
  <c r="DD127" i="9"/>
  <c r="CR127" i="9"/>
  <c r="CF127" i="9"/>
  <c r="BT127" i="9"/>
  <c r="BG127" i="9"/>
  <c r="B73" i="9"/>
  <c r="F73" i="9"/>
  <c r="B61" i="9"/>
  <c r="H11" i="9"/>
  <c r="F23" i="9" s="1"/>
  <c r="E63" i="9"/>
  <c r="D63" i="9"/>
  <c r="G14" i="9"/>
  <c r="F14" i="9"/>
  <c r="AT39" i="9"/>
  <c r="H52" i="9"/>
  <c r="C51" i="9"/>
  <c r="H51" i="9" s="1"/>
  <c r="C61" i="9"/>
  <c r="B63" i="9"/>
  <c r="AT60" i="9"/>
  <c r="I29" i="9"/>
  <c r="I30" i="9"/>
  <c r="I31" i="9" s="1"/>
  <c r="B11" i="9"/>
  <c r="G23" i="9"/>
  <c r="F16" i="9"/>
  <c r="G19" i="9"/>
  <c r="F22" i="9"/>
  <c r="F15" i="9"/>
  <c r="F20" i="9"/>
  <c r="G17" i="9"/>
  <c r="G15" i="9"/>
  <c r="G20" i="9"/>
  <c r="I129" i="3"/>
  <c r="J129" i="3"/>
  <c r="F145" i="3"/>
  <c r="F134" i="3"/>
  <c r="F129" i="3"/>
  <c r="F160" i="3"/>
  <c r="I116" i="3"/>
  <c r="J116" i="3"/>
  <c r="AV63" i="3"/>
  <c r="F63" i="3" s="1"/>
  <c r="C63" i="3" s="1"/>
  <c r="J165" i="3"/>
  <c r="I189" i="3"/>
  <c r="J189" i="3"/>
  <c r="J156" i="3"/>
  <c r="I156" i="3"/>
  <c r="I117" i="3"/>
  <c r="J117" i="3"/>
  <c r="J120" i="3"/>
  <c r="I120" i="3"/>
  <c r="I153" i="3"/>
  <c r="J153" i="3"/>
  <c r="I138" i="3"/>
  <c r="AV58" i="3"/>
  <c r="B58" i="3" s="1"/>
  <c r="F179" i="3"/>
  <c r="F174" i="3"/>
  <c r="F169" i="3"/>
  <c r="F143" i="3"/>
  <c r="F138" i="3"/>
  <c r="J135" i="3"/>
  <c r="F127" i="3"/>
  <c r="AV57" i="3"/>
  <c r="AV55" i="3"/>
  <c r="F55" i="3" s="1"/>
  <c r="C55" i="3" s="1"/>
  <c r="AV67" i="3"/>
  <c r="F67" i="3" s="1"/>
  <c r="C67" i="3" s="1"/>
  <c r="F116" i="3"/>
  <c r="F188" i="3"/>
  <c r="F183" i="3"/>
  <c r="F178" i="3"/>
  <c r="F152" i="3"/>
  <c r="F147" i="3"/>
  <c r="AV66" i="3"/>
  <c r="B66" i="3" s="1"/>
  <c r="F136" i="3"/>
  <c r="J183" i="3"/>
  <c r="G65" i="3" a="1"/>
  <c r="G65" i="3" s="1"/>
  <c r="I174" i="3"/>
  <c r="F187" i="3"/>
  <c r="F161" i="3"/>
  <c r="F156" i="3"/>
  <c r="F125" i="3"/>
  <c r="F120" i="3"/>
  <c r="J171" i="3"/>
  <c r="AV60" i="3"/>
  <c r="B60" i="3" s="1"/>
  <c r="G66" i="3" a="1"/>
  <c r="G66" i="3" s="1"/>
  <c r="AV64" i="3"/>
  <c r="G64" i="3" s="1" a="1"/>
  <c r="G64" i="3" s="1"/>
  <c r="F190" i="3"/>
  <c r="F154" i="3"/>
  <c r="F118" i="3"/>
  <c r="J147" i="3"/>
  <c r="I190" i="3"/>
  <c r="J190" i="3"/>
  <c r="I154" i="3"/>
  <c r="J154" i="3"/>
  <c r="I118" i="3"/>
  <c r="J118" i="3"/>
  <c r="I159" i="3"/>
  <c r="J159" i="3"/>
  <c r="J123" i="3"/>
  <c r="I123" i="3"/>
  <c r="I127" i="3"/>
  <c r="J127" i="3"/>
  <c r="I168" i="3"/>
  <c r="J168" i="3"/>
  <c r="I132" i="3"/>
  <c r="J132" i="3"/>
  <c r="I157" i="3"/>
  <c r="J157" i="3"/>
  <c r="I121" i="3"/>
  <c r="J121" i="3"/>
  <c r="I148" i="3"/>
  <c r="J148" i="3"/>
  <c r="I172" i="3"/>
  <c r="J172" i="3"/>
  <c r="I136" i="3"/>
  <c r="J136" i="3"/>
  <c r="I163" i="3"/>
  <c r="J163" i="3"/>
  <c r="I177" i="3"/>
  <c r="J177" i="3"/>
  <c r="I141" i="3"/>
  <c r="J141" i="3"/>
  <c r="I184" i="3"/>
  <c r="J184" i="3"/>
  <c r="I166" i="3"/>
  <c r="J166" i="3"/>
  <c r="I130" i="3"/>
  <c r="J130" i="3"/>
  <c r="I181" i="3"/>
  <c r="J181" i="3"/>
  <c r="I145" i="3"/>
  <c r="J145" i="3"/>
  <c r="I186" i="3"/>
  <c r="J186" i="3"/>
  <c r="I150" i="3"/>
  <c r="J150" i="3"/>
  <c r="I175" i="3"/>
  <c r="J175" i="3"/>
  <c r="I139" i="3"/>
  <c r="J139" i="3"/>
  <c r="F184" i="3"/>
  <c r="F175" i="3"/>
  <c r="F166" i="3"/>
  <c r="F157" i="3"/>
  <c r="F148" i="3"/>
  <c r="F139" i="3"/>
  <c r="F130" i="3"/>
  <c r="F121" i="3"/>
  <c r="I185" i="3"/>
  <c r="I179" i="3"/>
  <c r="I173" i="3"/>
  <c r="I167" i="3"/>
  <c r="I161" i="3"/>
  <c r="I155" i="3"/>
  <c r="I149" i="3"/>
  <c r="I143" i="3"/>
  <c r="I137" i="3"/>
  <c r="I131" i="3"/>
  <c r="I125" i="3"/>
  <c r="I119" i="3"/>
  <c r="J178" i="3"/>
  <c r="J160" i="3"/>
  <c r="J142" i="3"/>
  <c r="J124" i="3"/>
  <c r="F151" i="3"/>
  <c r="F142" i="3"/>
  <c r="F133" i="3"/>
  <c r="F124" i="3"/>
  <c r="AV56" i="3"/>
  <c r="F56" i="3" s="1"/>
  <c r="B57" i="3"/>
  <c r="AV62" i="3"/>
  <c r="F62" i="3" s="1"/>
  <c r="C62" i="3" s="1"/>
  <c r="F182" i="3"/>
  <c r="F173" i="3"/>
  <c r="F164" i="3"/>
  <c r="F155" i="3"/>
  <c r="F146" i="3"/>
  <c r="F137" i="3"/>
  <c r="F128" i="3"/>
  <c r="F119" i="3"/>
  <c r="J188" i="3"/>
  <c r="J182" i="3"/>
  <c r="J176" i="3"/>
  <c r="J170" i="3"/>
  <c r="J164" i="3"/>
  <c r="J158" i="3"/>
  <c r="J152" i="3"/>
  <c r="J146" i="3"/>
  <c r="J140" i="3"/>
  <c r="J134" i="3"/>
  <c r="J128" i="3"/>
  <c r="J122" i="3"/>
  <c r="G57" i="3" a="1"/>
  <c r="G57" i="3" s="1"/>
  <c r="AV61" i="3"/>
  <c r="G61" i="3" s="1" a="1"/>
  <c r="G61" i="3" s="1"/>
  <c r="F186" i="3"/>
  <c r="F177" i="3"/>
  <c r="F168" i="3"/>
  <c r="F159" i="3"/>
  <c r="F150" i="3"/>
  <c r="F141" i="3"/>
  <c r="F132" i="3"/>
  <c r="F123" i="3"/>
  <c r="J187" i="3"/>
  <c r="J169" i="3"/>
  <c r="J151" i="3"/>
  <c r="J133" i="3"/>
  <c r="F185" i="3"/>
  <c r="F176" i="3"/>
  <c r="F167" i="3"/>
  <c r="F158" i="3"/>
  <c r="F149" i="3"/>
  <c r="F140" i="3"/>
  <c r="F131" i="3"/>
  <c r="F122" i="3"/>
  <c r="J180" i="3"/>
  <c r="J162" i="3"/>
  <c r="J144" i="3"/>
  <c r="J126" i="3"/>
  <c r="F60" i="3"/>
  <c r="C60" i="3" s="1"/>
  <c r="AV59" i="3"/>
  <c r="G59" i="3" s="1" a="1"/>
  <c r="G59" i="3" s="1"/>
  <c r="F189" i="3"/>
  <c r="F180" i="3"/>
  <c r="F171" i="3"/>
  <c r="F162" i="3"/>
  <c r="F153" i="3"/>
  <c r="F144" i="3"/>
  <c r="F135" i="3"/>
  <c r="F126" i="3"/>
  <c r="F117" i="3"/>
  <c r="G60" i="3" a="1"/>
  <c r="G60" i="3" s="1"/>
  <c r="B65" i="3"/>
  <c r="F65" i="3"/>
  <c r="C65" i="3" s="1"/>
  <c r="B52" i="3"/>
  <c r="F57" i="3"/>
  <c r="C57" i="3" s="1"/>
  <c r="F14" i="3"/>
  <c r="H11" i="3"/>
  <c r="G25" i="3" s="1"/>
  <c r="G14" i="3"/>
  <c r="E54" i="3"/>
  <c r="D54" i="3"/>
  <c r="AT39" i="3"/>
  <c r="AT51" i="3"/>
  <c r="AT52" i="3"/>
  <c r="C29" i="3"/>
  <c r="E29" i="3" s="1"/>
  <c r="I30" i="3"/>
  <c r="I31" i="3" s="1"/>
  <c r="I29" i="3"/>
  <c r="B11" i="3"/>
  <c r="E73" i="9" l="1"/>
  <c r="B54" i="16"/>
  <c r="F52" i="16"/>
  <c r="C52" i="16" s="1"/>
  <c r="E56" i="16"/>
  <c r="B64" i="3"/>
  <c r="F66" i="3"/>
  <c r="C66" i="3" s="1"/>
  <c r="F67" i="9"/>
  <c r="D67" i="9" s="1"/>
  <c r="G70" i="9" a="1"/>
  <c r="G70" i="9" s="1"/>
  <c r="E70" i="9" s="1"/>
  <c r="F18" i="16"/>
  <c r="B52" i="16"/>
  <c r="F17" i="16"/>
  <c r="B58" i="16"/>
  <c r="E47" i="16"/>
  <c r="F58" i="16"/>
  <c r="E58" i="16" s="1"/>
  <c r="G53" i="16" a="1"/>
  <c r="G53" i="16" s="1"/>
  <c r="D53" i="16" s="1"/>
  <c r="B53" i="16"/>
  <c r="G15" i="16"/>
  <c r="E61" i="16"/>
  <c r="G17" i="16"/>
  <c r="D61" i="16"/>
  <c r="E52" i="16"/>
  <c r="D57" i="16"/>
  <c r="E50" i="16"/>
  <c r="F51" i="16"/>
  <c r="E51" i="16" s="1"/>
  <c r="B50" i="16"/>
  <c r="D52" i="16"/>
  <c r="G59" i="16" a="1"/>
  <c r="G59" i="16" s="1"/>
  <c r="D59" i="16" s="1"/>
  <c r="G55" i="16" a="1"/>
  <c r="G55" i="16" s="1"/>
  <c r="F55" i="16"/>
  <c r="F60" i="16"/>
  <c r="G60" i="16" a="1"/>
  <c r="G60" i="16" s="1"/>
  <c r="D50" i="16"/>
  <c r="F15" i="16"/>
  <c r="B51" i="16"/>
  <c r="E57" i="16"/>
  <c r="D58" i="16"/>
  <c r="D54" i="16"/>
  <c r="C58" i="16"/>
  <c r="D47" i="16"/>
  <c r="E54" i="16"/>
  <c r="F62" i="16"/>
  <c r="G62" i="16" a="1"/>
  <c r="G62" i="16" s="1"/>
  <c r="B38" i="16"/>
  <c r="G38" i="16" s="1"/>
  <c r="H38" i="16"/>
  <c r="E40" i="16" s="1"/>
  <c r="G16" i="16"/>
  <c r="F16" i="16"/>
  <c r="G11" i="16"/>
  <c r="G22" i="16"/>
  <c r="D51" i="16"/>
  <c r="G18" i="9"/>
  <c r="B51" i="9"/>
  <c r="G51" i="9" s="1"/>
  <c r="G21" i="9"/>
  <c r="G71" i="9" a="1"/>
  <c r="G71" i="9" s="1"/>
  <c r="F72" i="9"/>
  <c r="C72" i="9" s="1"/>
  <c r="G25" i="9"/>
  <c r="G16" i="9"/>
  <c r="F71" i="9"/>
  <c r="C71" i="9" s="1"/>
  <c r="E65" i="9"/>
  <c r="G66" i="9" a="1"/>
  <c r="G66" i="9" s="1"/>
  <c r="F24" i="9"/>
  <c r="F66" i="9"/>
  <c r="C66" i="9" s="1"/>
  <c r="C73" i="9"/>
  <c r="F18" i="9"/>
  <c r="F21" i="9"/>
  <c r="B68" i="9"/>
  <c r="G22" i="9"/>
  <c r="F64" i="9"/>
  <c r="C70" i="9"/>
  <c r="D61" i="9"/>
  <c r="G24" i="9"/>
  <c r="B70" i="9"/>
  <c r="F76" i="9"/>
  <c r="B64" i="9"/>
  <c r="F17" i="9"/>
  <c r="E61" i="9"/>
  <c r="F69" i="9"/>
  <c r="B69" i="9"/>
  <c r="E54" i="9"/>
  <c r="F68" i="9"/>
  <c r="C68" i="9" s="1"/>
  <c r="B72" i="9"/>
  <c r="G76" i="9" a="1"/>
  <c r="G76" i="9" s="1"/>
  <c r="B67" i="9"/>
  <c r="F25" i="9"/>
  <c r="F19" i="9"/>
  <c r="D65" i="9"/>
  <c r="F75" i="9"/>
  <c r="C75" i="9" s="1"/>
  <c r="B75" i="9"/>
  <c r="F74" i="9"/>
  <c r="D73" i="9"/>
  <c r="B74" i="9"/>
  <c r="G11" i="9"/>
  <c r="G29" i="9"/>
  <c r="H54" i="9"/>
  <c r="B54" i="9"/>
  <c r="B67" i="3"/>
  <c r="G67" i="3" a="1"/>
  <c r="G67" i="3" s="1"/>
  <c r="D67" i="3" s="1"/>
  <c r="B63" i="3"/>
  <c r="F59" i="3"/>
  <c r="C59" i="3" s="1"/>
  <c r="G22" i="3"/>
  <c r="G23" i="3"/>
  <c r="D65" i="3"/>
  <c r="G21" i="3"/>
  <c r="G63" i="3" a="1"/>
  <c r="G63" i="3" s="1"/>
  <c r="E63" i="3" s="1"/>
  <c r="F17" i="3"/>
  <c r="F64" i="3"/>
  <c r="C64" i="3" s="1"/>
  <c r="G15" i="3"/>
  <c r="F20" i="3"/>
  <c r="F24" i="3"/>
  <c r="F18" i="3"/>
  <c r="F23" i="3"/>
  <c r="G24" i="3"/>
  <c r="D52" i="3"/>
  <c r="B55" i="3"/>
  <c r="G20" i="3"/>
  <c r="F19" i="3"/>
  <c r="E65" i="3"/>
  <c r="F15" i="3"/>
  <c r="G16" i="3"/>
  <c r="E66" i="3"/>
  <c r="F25" i="3"/>
  <c r="G18" i="3"/>
  <c r="G62" i="3" a="1"/>
  <c r="G62" i="3" s="1"/>
  <c r="D62" i="3" s="1"/>
  <c r="D66" i="3"/>
  <c r="B59" i="3"/>
  <c r="G58" i="3" a="1"/>
  <c r="G58" i="3" s="1"/>
  <c r="E57" i="3"/>
  <c r="F58" i="3"/>
  <c r="D57" i="3"/>
  <c r="B62" i="3"/>
  <c r="G55" i="3" a="1"/>
  <c r="G55" i="3" s="1"/>
  <c r="E55" i="3" s="1"/>
  <c r="C56" i="3"/>
  <c r="D60" i="3"/>
  <c r="F21" i="3"/>
  <c r="F22" i="3"/>
  <c r="G17" i="3"/>
  <c r="F16" i="3"/>
  <c r="E60" i="3"/>
  <c r="G19" i="3"/>
  <c r="E52" i="3"/>
  <c r="F61" i="3"/>
  <c r="B61" i="3"/>
  <c r="G56" i="3" a="1"/>
  <c r="G56" i="3" s="1"/>
  <c r="E56" i="3" s="1"/>
  <c r="B56" i="3"/>
  <c r="G29" i="3"/>
  <c r="G11" i="3"/>
  <c r="BC5" i="1"/>
  <c r="BC3" i="1"/>
  <c r="BC4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2" i="1"/>
  <c r="AE1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Q2" i="1"/>
  <c r="P2" i="1"/>
  <c r="O2" i="1"/>
  <c r="N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2" i="1"/>
  <c r="AE3" i="1"/>
  <c r="AE4" i="1"/>
  <c r="AE5" i="1"/>
  <c r="AE6" i="1"/>
  <c r="AE7" i="1"/>
  <c r="AE8" i="1"/>
  <c r="AE9" i="1"/>
  <c r="AE10" i="1"/>
  <c r="AE11" i="1"/>
  <c r="AE12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2" i="1"/>
  <c r="E67" i="9" l="1"/>
  <c r="D72" i="9"/>
  <c r="E72" i="9"/>
  <c r="C67" i="9"/>
  <c r="D70" i="9"/>
  <c r="D71" i="9"/>
  <c r="E68" i="9"/>
  <c r="E59" i="16"/>
  <c r="E53" i="16"/>
  <c r="C51" i="16"/>
  <c r="C60" i="16"/>
  <c r="D60" i="16"/>
  <c r="E55" i="16"/>
  <c r="C55" i="16"/>
  <c r="D55" i="16"/>
  <c r="E60" i="16"/>
  <c r="E62" i="16"/>
  <c r="C62" i="16"/>
  <c r="D62" i="16"/>
  <c r="B37" i="16"/>
  <c r="G37" i="16" s="1"/>
  <c r="H40" i="16" s="1"/>
  <c r="E71" i="9"/>
  <c r="D75" i="9"/>
  <c r="E66" i="9"/>
  <c r="D66" i="9"/>
  <c r="D68" i="9"/>
  <c r="D69" i="9"/>
  <c r="E69" i="9"/>
  <c r="D76" i="9"/>
  <c r="C76" i="9"/>
  <c r="E76" i="9"/>
  <c r="D64" i="9"/>
  <c r="E64" i="9"/>
  <c r="C64" i="9"/>
  <c r="C69" i="9"/>
  <c r="C74" i="9"/>
  <c r="D74" i="9"/>
  <c r="E75" i="9"/>
  <c r="E74" i="9"/>
  <c r="E64" i="3"/>
  <c r="E67" i="3"/>
  <c r="D64" i="3"/>
  <c r="E59" i="3"/>
  <c r="D59" i="3"/>
  <c r="D63" i="3"/>
  <c r="E62" i="3"/>
  <c r="C58" i="3"/>
  <c r="E58" i="3"/>
  <c r="D58" i="3"/>
  <c r="D55" i="3"/>
  <c r="C61" i="3"/>
  <c r="D61" i="3"/>
  <c r="E61" i="3"/>
  <c r="D56" i="3"/>
  <c r="R2" i="1"/>
  <c r="R30" i="1"/>
  <c r="R76" i="1"/>
  <c r="AI76" i="1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R74" i="1"/>
  <c r="R75" i="1"/>
  <c r="B40" i="16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C351FFA6-6744-425A-8DDD-C47EBBB5968B}">
      <text>
        <r>
          <rPr>
            <sz val="9"/>
            <color indexed="81"/>
            <rFont val="Tahoma"/>
            <family val="2"/>
          </rPr>
          <t>Model 1 (#vars=10, n=75, AdjRsq=0)
Dependent variable = Choice.variable 
Run time = 4/10/2024 3:37:16 PM
File name = Final SPSS Data.xlsx
Computer name = L21-LIBMAIN-11
Program file name = RegressItLogistic
Version number = 2022.12.14
Execution time = 00h:00m:03s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D1C5BE58-155C-4782-9939-C2F155DC2958}">
      <text>
        <r>
          <rPr>
            <sz val="9"/>
            <color indexed="81"/>
            <rFont val="Tahoma"/>
            <family val="2"/>
          </rPr>
          <t>Model 2 (#vars=10, n=75, AdjRsq=0)
Dependent variable = Choice.variable 
Run time = 4/10/2024 3:44:48 PM
File name = Final SPSS Data.xlsx
Computer name = L21-LIBMAIN-11
Program file name = RegressItLogistic
Version number = 2022.12.14
Execution time = 00h:00m:03s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D17EED3E-851B-4936-9EFC-1C6A9248646F}">
      <text>
        <r>
          <rPr>
            <sz val="9"/>
            <color indexed="81"/>
            <rFont val="Tahoma"/>
            <family val="2"/>
          </rPr>
          <t>Model 3 (#vars=3, n=75, AdjRsq=0)
Dependent variable = Choice.variable 
Run time = 4/10/2024 3:51:45 PM
File name = Final SPSS Data.xlsx
Computer name = L21-LIBMAIN-11
Program file name = RegressItLogistic
Version number = 2022.12.14
Execution time = 00h:00m:02s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4" authorId="0" shapeId="0" xr:uid="{0267C7FB-A448-4A5B-81DC-848612DBC126}">
      <text>
        <r>
          <rPr>
            <sz val="9"/>
            <color indexed="81"/>
            <rFont val="Tahoma"/>
            <family val="2"/>
          </rPr>
          <t>Model 1 (#vars=10, n=75, AdjRsq=0)
Dependent variable = Choice.variable 
Run time = 4/10/2024 3:37:16 PM
File name = Final SPSS Data.xlsx
Computer name = L21-LIBMAIN-11
Program file name = RegressItLogistic
Version number = 2022.12.14
Execution time = 00h:00m:03s</t>
        </r>
      </text>
    </comment>
    <comment ref="C4" authorId="0" shapeId="0" xr:uid="{63485014-F81B-49AD-9712-232F608B9504}">
      <text>
        <r>
          <rPr>
            <sz val="9"/>
            <color indexed="81"/>
            <rFont val="Tahoma"/>
            <family val="2"/>
          </rPr>
          <t>Model 2 (#vars=10, n=75, AdjRsq=0)
Dependent variable = Choice.variable 
Run time = 4/10/2024 3:44:48 PM
File name = Final SPSS Data.xlsx
Computer name = L21-LIBMAIN-11
Program file name = RegressItLogistic
Version number = 2022.12.14
Execution time = 00h:00m:03s</t>
        </r>
      </text>
    </comment>
    <comment ref="D4" authorId="0" shapeId="0" xr:uid="{9984E2B7-DB04-4E79-9F99-544D50212C1A}">
      <text>
        <r>
          <rPr>
            <sz val="9"/>
            <color indexed="81"/>
            <rFont val="Tahoma"/>
            <family val="2"/>
          </rPr>
          <t>Model 3 (#vars=3, n=75, AdjRsq=0)
Dependent variable = Choice.variable 
Run time = 4/10/2024 3:51:45 PM
File name = Final SPSS Data.xlsx
Computer name = L21-LIBMAIN-11
Program file name = RegressItLogistic
Version number = 2022.12.14
Execution time = 00h:00m:02s</t>
        </r>
      </text>
    </comment>
    <comment ref="B10" authorId="0" shapeId="0" xr:uid="{B0C04B6A-3B0F-4DFE-84E3-EDBD644E0628}">
      <text>
        <r>
          <rPr>
            <sz val="9"/>
            <color indexed="81"/>
            <rFont val="Tahoma"/>
            <family val="2"/>
          </rPr>
          <t>McFadden R-squared for logistic regression</t>
        </r>
      </text>
    </comment>
    <comment ref="C10" authorId="0" shapeId="0" xr:uid="{A4C0993D-5A96-4853-916E-810DA65288A1}">
      <text>
        <r>
          <rPr>
            <sz val="9"/>
            <color indexed="81"/>
            <rFont val="Tahoma"/>
            <family val="2"/>
          </rPr>
          <t>McFadden R-squared for logistic regression</t>
        </r>
      </text>
    </comment>
    <comment ref="D10" authorId="0" shapeId="0" xr:uid="{8D6A700F-A769-4533-9C48-F2BA0EA3FC0A}">
      <text>
        <r>
          <rPr>
            <sz val="9"/>
            <color indexed="81"/>
            <rFont val="Tahoma"/>
            <family val="2"/>
          </rPr>
          <t>McFadden R-squared for logistic regression</t>
        </r>
      </text>
    </comment>
    <comment ref="B25" authorId="0" shapeId="0" xr:uid="{16A573D0-CCE5-4525-906B-01E1227A1A61}">
      <text>
        <r>
          <rPr>
            <sz val="9"/>
            <color indexed="81"/>
            <rFont val="Tahoma"/>
            <family val="2"/>
          </rPr>
          <t>Model = Model 1
Variable =  Constant
Coeff = 0.6694
StdErr = 1.3806
z-stat = 0.485
P-value = 0.628
VIF = 0
StdCoeff = 0
ExpCoeff = 1.953</t>
        </r>
      </text>
    </comment>
    <comment ref="C25" authorId="0" shapeId="0" xr:uid="{7D76F17E-E482-47D4-92DE-F2322D5CDB79}">
      <text>
        <r>
          <rPr>
            <sz val="9"/>
            <color indexed="81"/>
            <rFont val="Tahoma"/>
            <family val="2"/>
          </rPr>
          <t>Model = Model 2
Variable =  Constant
Coeff = 0.6694
StdErr = 1.3806
z-stat = 0.485
P-value = 0.628
VIF = 0
StdCoeff = 0
ExpCoeff = 1.953</t>
        </r>
      </text>
    </comment>
    <comment ref="D25" authorId="0" shapeId="0" xr:uid="{8E320A2B-000A-4EB3-B0DD-0CCF16DB27CD}">
      <text>
        <r>
          <rPr>
            <sz val="9"/>
            <color indexed="81"/>
            <rFont val="Tahoma"/>
            <family val="2"/>
          </rPr>
          <t>Model = Model 3
Variable =  Constant
Coeff = 0.82089
StdErr = 1.0851
z-stat = 0.757
P-value = 0.449
VIF = 0
StdCoeff = 0
ExpCoeff = 2.273</t>
        </r>
      </text>
    </comment>
    <comment ref="B26" authorId="0" shapeId="0" xr:uid="{B48ADCEE-4CA1-4018-B79E-101DE5A11933}">
      <text>
        <r>
          <rPr>
            <sz val="9"/>
            <color indexed="81"/>
            <rFont val="Tahoma"/>
            <family val="2"/>
          </rPr>
          <t>Model = Model 1
Variable = age
Coeff = -0.00048671
StdErr = 0.0265117
z-stat = -0.018
P-value = 0.985
VIF = 1.899
StdCoeff = -0.0034
ExpCoeff = 1</t>
        </r>
      </text>
    </comment>
    <comment ref="C26" authorId="0" shapeId="0" xr:uid="{20CAE49F-D13C-4518-84E6-4148F7572C29}">
      <text>
        <r>
          <rPr>
            <sz val="9"/>
            <color indexed="81"/>
            <rFont val="Tahoma"/>
            <family val="2"/>
          </rPr>
          <t>Model = Model 2
Variable = age
Coeff = -0.00048671
StdErr = 0.0265117
z-stat = -0.018
P-value = 0.985
VIF = 1.899
StdCoeff = -0.0034
ExpCoeff = 1</t>
        </r>
      </text>
    </comment>
    <comment ref="B27" authorId="0" shapeId="0" xr:uid="{1D1A9E6F-217D-489C-9DBC-10D30214FBEC}">
      <text>
        <r>
          <rPr>
            <sz val="9"/>
            <color indexed="81"/>
            <rFont val="Tahoma"/>
            <family val="2"/>
          </rPr>
          <t>Model = Model 1
Variable = choice.confidence
Coeff = -0.040969
StdErr = 0.279865
z-stat = -0.146
P-value = 0.884
VIF = 1.079
StdCoeff = -0.02073
ExpCoeff = 1.042</t>
        </r>
      </text>
    </comment>
    <comment ref="C27" authorId="0" shapeId="0" xr:uid="{C92D3D58-1EB4-4EE2-9A0B-05C96481023A}">
      <text>
        <r>
          <rPr>
            <sz val="9"/>
            <color indexed="81"/>
            <rFont val="Tahoma"/>
            <family val="2"/>
          </rPr>
          <t>Model = Model 2
Variable = choice.confidence
Coeff = -0.040969
StdErr = 0.279865
z-stat = -0.146
P-value = 0.884
VIF = 1.079
StdCoeff = -0.02073
ExpCoeff = 0.96</t>
        </r>
      </text>
    </comment>
    <comment ref="B28" authorId="0" shapeId="0" xr:uid="{E94A49EE-5E28-4387-9762-62A04692319A}">
      <text>
        <r>
          <rPr>
            <sz val="9"/>
            <color indexed="81"/>
            <rFont val="Tahoma"/>
            <family val="2"/>
          </rPr>
          <t>Model = Model 1
Variable = education
Coeff = 0.043692
StdErr = 0.33119
z-stat = 0.132
P-value = 0.895
VIF = 1.891
StdCoeff = 0.0246
ExpCoeff = 1.045</t>
        </r>
      </text>
    </comment>
    <comment ref="C28" authorId="0" shapeId="0" xr:uid="{13ABEFFE-B241-4837-8F3D-0EEE8A6AACF5}">
      <text>
        <r>
          <rPr>
            <sz val="9"/>
            <color indexed="81"/>
            <rFont val="Tahoma"/>
            <family val="2"/>
          </rPr>
          <t>Model = Model 2
Variable = education
Coeff = 0.043692
StdErr = 0.33119
z-stat = 0.132
P-value = 0.895
VIF = 1.891
StdCoeff = 0.0246
ExpCoeff = 1.045</t>
        </r>
      </text>
    </comment>
    <comment ref="B29" authorId="0" shapeId="0" xr:uid="{94445181-FC70-47A6-B313-9B958131D184}">
      <text>
        <r>
          <rPr>
            <sz val="9"/>
            <color indexed="81"/>
            <rFont val="Tahoma"/>
            <family val="2"/>
          </rPr>
          <t>Model = Model 1
Variable = english1stLang
Coeff = 0.71013
StdErr = 0.63433
z-stat = 1.12
P-value = 0.263
VIF = 1.366
StdCoeff = 0.17697
ExpCoeff = 2.034</t>
        </r>
      </text>
    </comment>
    <comment ref="C29" authorId="0" shapeId="0" xr:uid="{6890795C-0224-49A2-871E-9306E9FB32D1}">
      <text>
        <r>
          <rPr>
            <sz val="9"/>
            <color indexed="81"/>
            <rFont val="Tahoma"/>
            <family val="2"/>
          </rPr>
          <t>Model = Model 2
Variable = english1stLang
Coeff = 0.71013
StdErr = 0.63433
z-stat = 1.12
P-value = 0.263
VIF = 1.366
StdCoeff = 0.17697
ExpCoeff = 2.034</t>
        </r>
      </text>
    </comment>
    <comment ref="D29" authorId="0" shapeId="0" xr:uid="{264E8148-111D-40C9-B31F-F7819BC70A96}">
      <text>
        <r>
          <rPr>
            <sz val="9"/>
            <color indexed="81"/>
            <rFont val="Tahoma"/>
            <family val="2"/>
          </rPr>
          <t>Model = Model 3
Variable = english1stLang
Coeff = 0.58176
StdErr = 0.58754
z-stat = 0.99
P-value = 0.322
VIF = 1.196
StdCoeff = 0.14498
ExpCoeff = 1.789</t>
        </r>
      </text>
    </comment>
    <comment ref="B30" authorId="0" shapeId="0" xr:uid="{8C7065D1-D37E-4C54-8D72-3C58C88FF8B2}">
      <text>
        <r>
          <rPr>
            <sz val="9"/>
            <color indexed="81"/>
            <rFont val="Tahoma"/>
            <family val="2"/>
          </rPr>
          <t>Model = Model 1
Variable = gpt.familiarity
Coeff = 0.37535
StdErr = 0.293391
z-stat = 1.279
P-value = 0.201
VIF = 1.815
StdCoeff = 0.23167
ExpCoeff = 1.455</t>
        </r>
      </text>
    </comment>
    <comment ref="C30" authorId="0" shapeId="0" xr:uid="{85C38E70-ABD1-47F6-83FD-456F1A05A369}">
      <text>
        <r>
          <rPr>
            <sz val="9"/>
            <color indexed="81"/>
            <rFont val="Tahoma"/>
            <family val="2"/>
          </rPr>
          <t>Model = Model 2
Variable = gpt.familiarity
Coeff = 0.37535
StdErr = 0.293391
z-stat = 1.279
P-value = 0.201
VIF = 1.815
StdCoeff = 0.23167
ExpCoeff = 1.455</t>
        </r>
      </text>
    </comment>
    <comment ref="D30" authorId="0" shapeId="0" xr:uid="{A1FC88CA-997F-43D5-B88E-B173EA60D485}">
      <text>
        <r>
          <rPr>
            <sz val="9"/>
            <color indexed="81"/>
            <rFont val="Tahoma"/>
            <family val="2"/>
          </rPr>
          <t>Model = Model 3
Variable = gpt.familiarity
Coeff = 0.31831
StdErr = 0.243811
z-stat = 1.306
P-value = 0.192
VIF = 1.245
StdCoeff = 0.19647
ExpCoeff = 1.375</t>
        </r>
      </text>
    </comment>
    <comment ref="B31" authorId="0" shapeId="0" xr:uid="{16AD874C-4062-423D-AFF3-877281731B6C}">
      <text>
        <r>
          <rPr>
            <sz val="9"/>
            <color indexed="81"/>
            <rFont val="Tahoma"/>
            <family val="2"/>
          </rPr>
          <t>Model = Model 1
Variable = NES.AI.score
Coeff = 0.041656
StdErr = 0.262806
z-stat = 0.159
P-value = 0.874
VIF = 1.337
StdCoeff = 0.02465
ExpCoeff = 1.043</t>
        </r>
      </text>
    </comment>
    <comment ref="C31" authorId="0" shapeId="0" xr:uid="{348AF8A9-BA0A-4CD1-89D8-1A8EC7B6E8C5}">
      <text>
        <r>
          <rPr>
            <sz val="9"/>
            <color indexed="81"/>
            <rFont val="Tahoma"/>
            <family val="2"/>
          </rPr>
          <t>Model = Model 2
Variable = NES.AI.score
Coeff = 0.041656
StdErr = 0.262806
z-stat = 0.159
P-value = 0.874
VIF = 1.337
StdCoeff = 0.02465
ExpCoeff = 1.043</t>
        </r>
      </text>
    </comment>
    <comment ref="B32" authorId="0" shapeId="0" xr:uid="{9ED13EE3-7162-4792-A13D-54CECFB60B42}">
      <text>
        <r>
          <rPr>
            <sz val="9"/>
            <color indexed="81"/>
            <rFont val="Tahoma"/>
            <family val="2"/>
          </rPr>
          <t>Model = Model 1
Variable = NES.H.score
Coeff = 0.072042
StdErr = 0.240705
z-stat = 0.299
P-value = 0.765
VIF = 1.17
StdCoeff = 0.04392
ExpCoeff = 1.075</t>
        </r>
      </text>
    </comment>
    <comment ref="C32" authorId="0" shapeId="0" xr:uid="{7BE1FBC2-0291-4B15-BFC3-2A69422440C8}">
      <text>
        <r>
          <rPr>
            <sz val="9"/>
            <color indexed="81"/>
            <rFont val="Tahoma"/>
            <family val="2"/>
          </rPr>
          <t>Model = Model 2
Variable = NES.H.score
Coeff = 0.072042
StdErr = 0.240705
z-stat = 0.299
P-value = 0.765
VIF = 1.17
StdCoeff = 0.04392
ExpCoeff = 1.075</t>
        </r>
      </text>
    </comment>
    <comment ref="B33" authorId="0" shapeId="0" xr:uid="{F0D7E65F-D213-46D7-82F4-74D9A8C712CF}">
      <text>
        <r>
          <rPr>
            <sz val="9"/>
            <color indexed="81"/>
            <rFont val="Tahoma"/>
            <family val="2"/>
          </rPr>
          <t>Model = Model 1
Variable = order.presentation
Coeff = -0.76085
StdErr = 0.54509
z-stat = -1.396
P-value = 0.163
VIF = 1.181
StdCoeff = -0.20689
ExpCoeff = 2.14</t>
        </r>
      </text>
    </comment>
    <comment ref="C33" authorId="0" shapeId="0" xr:uid="{881C2DD5-99BC-4255-BCBA-51A428863BCD}">
      <text>
        <r>
          <rPr>
            <sz val="9"/>
            <color indexed="81"/>
            <rFont val="Tahoma"/>
            <family val="2"/>
          </rPr>
          <t>Model = Model 2
Variable = order.presentation
Coeff = -0.76085
StdErr = 0.54509
z-stat = -1.396
P-value = 0.163
VIF = 1.181
StdCoeff = -0.20689
ExpCoeff = 0.467</t>
        </r>
      </text>
    </comment>
    <comment ref="D33" authorId="0" shapeId="0" xr:uid="{84C26122-07C9-4EA8-B01A-1D8316F46996}">
      <text>
        <r>
          <rPr>
            <sz val="9"/>
            <color indexed="81"/>
            <rFont val="Tahoma"/>
            <family val="2"/>
          </rPr>
          <t>Model = Model 3
Variable = order.presentation
Coeff = -0.74348
StdErr = 0.51303
z-stat = -1.449
P-value = 0.147
VIF = 1.056
StdCoeff = -0.20216
ExpCoeff = 0.475</t>
        </r>
      </text>
    </comment>
    <comment ref="B34" authorId="0" shapeId="0" xr:uid="{14A1CA2D-442E-43D1-983F-090F7517888C}">
      <text>
        <r>
          <rPr>
            <sz val="9"/>
            <color indexed="81"/>
            <rFont val="Tahoma"/>
            <family val="2"/>
          </rPr>
          <t>Model = Model 1
Variable = read.ability.confidence
Coeff = -0.160527
StdErr = 0.32258
z-stat = -0.498
P-value = 0.619
VIF = 1.276
StdCoeff = -0.07557
ExpCoeff = 1.174</t>
        </r>
      </text>
    </comment>
    <comment ref="C34" authorId="0" shapeId="0" xr:uid="{063141FD-A5C7-4ED4-8B4B-514E85F03654}">
      <text>
        <r>
          <rPr>
            <sz val="9"/>
            <color indexed="81"/>
            <rFont val="Tahoma"/>
            <family val="2"/>
          </rPr>
          <t>Model = Model 2
Variable = read.ability.confidence
Coeff = -0.160527
StdErr = 0.32258
z-stat = -0.498
P-value = 0.619
VIF = 1.276
StdCoeff = -0.07557
ExpCoeff = 0.852</t>
        </r>
      </text>
    </comment>
    <comment ref="B35" authorId="0" shapeId="0" xr:uid="{4E1FF4AC-8749-4101-8524-AFF3EA4B26B8}">
      <text>
        <r>
          <rPr>
            <sz val="9"/>
            <color indexed="81"/>
            <rFont val="Tahoma"/>
            <family val="2"/>
          </rPr>
          <t>Model = Model 1
Variable = text.engage.total
Coeff = -0.102053
StdErr = 0.40313
z-stat = -0.253
P-value = 0.8
VIF = 1.228
StdCoeff = -0.03811
ExpCoeff = 1.107</t>
        </r>
      </text>
    </comment>
    <comment ref="C35" authorId="0" shapeId="0" xr:uid="{5BAAC7DC-D4B4-4B54-BBD0-945BEAE7DF0D}">
      <text>
        <r>
          <rPr>
            <sz val="9"/>
            <color indexed="81"/>
            <rFont val="Tahoma"/>
            <family val="2"/>
          </rPr>
          <t>Model = Model 2
Variable = text.engage.total
Coeff = -0.102053
StdErr = 0.40313
z-stat = -0.253
P-value = 0.8
VIF = 1.228
StdCoeff = -0.03811
ExpCoeff = 0.903</t>
        </r>
      </text>
    </comment>
  </commentList>
</comments>
</file>

<file path=xl/sharedStrings.xml><?xml version="1.0" encoding="utf-8"?>
<sst xmlns="http://schemas.openxmlformats.org/spreadsheetml/2006/main" count="831" uniqueCount="341">
  <si>
    <t>ID</t>
  </si>
  <si>
    <t>NP1.mindInside.H</t>
  </si>
  <si>
    <t>NP2.newWorld.H</t>
  </si>
  <si>
    <t>NP3.storyWorld.H</t>
  </si>
  <si>
    <t>EE1.emotional.H</t>
  </si>
  <si>
    <t>EE2.sad.H</t>
  </si>
  <si>
    <t>EE3.sorry.H</t>
  </si>
  <si>
    <t>NES.H.score</t>
  </si>
  <si>
    <t>NP1.mindInside.AI</t>
  </si>
  <si>
    <t>NP2.newWorld.AI</t>
  </si>
  <si>
    <t>NP3.storyWorld.AI</t>
  </si>
  <si>
    <t>EE1.emotional.AI</t>
  </si>
  <si>
    <t>EE2.sad.AI</t>
  </si>
  <si>
    <t>EE3.sorry.AI</t>
  </si>
  <si>
    <t>NES.AI.score</t>
  </si>
  <si>
    <t>age</t>
  </si>
  <si>
    <t>education</t>
  </si>
  <si>
    <t>BA.major</t>
  </si>
  <si>
    <t>BA.2ndmajor</t>
  </si>
  <si>
    <t>BA.minors</t>
  </si>
  <si>
    <t>PHD.title</t>
  </si>
  <si>
    <t>MSC.title</t>
  </si>
  <si>
    <t>notgrad.major</t>
  </si>
  <si>
    <t>notgrad.2ndmajor</t>
  </si>
  <si>
    <t>notgrad.minors</t>
  </si>
  <si>
    <t>english1stLang</t>
  </si>
  <si>
    <t>firstLang</t>
  </si>
  <si>
    <t>Academic</t>
  </si>
  <si>
    <t>Long.fiction</t>
  </si>
  <si>
    <t>Short.fiction</t>
  </si>
  <si>
    <t>Nonfiction</t>
  </si>
  <si>
    <t>Poetry</t>
  </si>
  <si>
    <t>visual.text</t>
  </si>
  <si>
    <t>text.engage.total</t>
  </si>
  <si>
    <t>read.ability.confidence</t>
  </si>
  <si>
    <t>gpt.familiarity</t>
  </si>
  <si>
    <t>choice.confidence</t>
  </si>
  <si>
    <t>order.presentation</t>
  </si>
  <si>
    <t>Choice.variable</t>
  </si>
  <si>
    <t>story.theme</t>
  </si>
  <si>
    <t>PhD</t>
  </si>
  <si>
    <t>PhD in Literary Analysis</t>
  </si>
  <si>
    <t>Communication</t>
  </si>
  <si>
    <t>N/A</t>
  </si>
  <si>
    <t>Psychology</t>
  </si>
  <si>
    <t>Art</t>
  </si>
  <si>
    <t>Sport Management</t>
  </si>
  <si>
    <t>Biology</t>
  </si>
  <si>
    <t>Early childhood education</t>
  </si>
  <si>
    <t>N/a</t>
  </si>
  <si>
    <t>Victimology</t>
  </si>
  <si>
    <t>NA</t>
  </si>
  <si>
    <t>Portuguese</t>
  </si>
  <si>
    <t>Italian</t>
  </si>
  <si>
    <t>Landscape Architecture</t>
  </si>
  <si>
    <t>n</t>
  </si>
  <si>
    <t>Chinese</t>
  </si>
  <si>
    <t>International Business Administraion</t>
  </si>
  <si>
    <t>Fashion Industry</t>
  </si>
  <si>
    <t>Dutch</t>
  </si>
  <si>
    <t>Forensic Psychology</t>
  </si>
  <si>
    <t>Information Management and Technology</t>
  </si>
  <si>
    <t>Accounting</t>
  </si>
  <si>
    <t>4 of business administration</t>
  </si>
  <si>
    <t>Bengali</t>
  </si>
  <si>
    <t>Biotechnology</t>
  </si>
  <si>
    <t>MBA and MSME</t>
  </si>
  <si>
    <t>marketing</t>
  </si>
  <si>
    <t>Doctor of Philosophy, History</t>
  </si>
  <si>
    <t>Health Science</t>
  </si>
  <si>
    <t>n/a</t>
  </si>
  <si>
    <t>Sociology</t>
  </si>
  <si>
    <t>Studio Art</t>
  </si>
  <si>
    <t>Culinary arts</t>
  </si>
  <si>
    <t>Nutrition</t>
  </si>
  <si>
    <t>Exercise science</t>
  </si>
  <si>
    <t>Pre-Med</t>
  </si>
  <si>
    <t>Criminal Justice</t>
  </si>
  <si>
    <t>Design Engineering</t>
  </si>
  <si>
    <t>Chinese literature</t>
  </si>
  <si>
    <t>International Business</t>
  </si>
  <si>
    <t>Branding</t>
  </si>
  <si>
    <t>Polish</t>
  </si>
  <si>
    <t>It was in cognitive psychology, on memory distortions</t>
  </si>
  <si>
    <t>Film</t>
  </si>
  <si>
    <t>na</t>
  </si>
  <si>
    <t>Industrial Engineering</t>
  </si>
  <si>
    <t>Economics</t>
  </si>
  <si>
    <t>Cantonese</t>
  </si>
  <si>
    <t>Master of Science</t>
  </si>
  <si>
    <t>PhD in History</t>
  </si>
  <si>
    <t>Hungarian</t>
  </si>
  <si>
    <t>Graphic Design</t>
  </si>
  <si>
    <t>Art History; Studio Art</t>
  </si>
  <si>
    <t>English Literature</t>
  </si>
  <si>
    <t>Creative Writing</t>
  </si>
  <si>
    <t>Business</t>
  </si>
  <si>
    <t>environmental studies</t>
  </si>
  <si>
    <t>sustainability</t>
  </si>
  <si>
    <t>World Dominion</t>
  </si>
  <si>
    <t>Leadership</t>
  </si>
  <si>
    <t>Ceramics</t>
  </si>
  <si>
    <t>Pastry arts</t>
  </si>
  <si>
    <t>I have an associates degree in these there wasn't an option for that</t>
  </si>
  <si>
    <t>Human Services</t>
  </si>
  <si>
    <t>Political Science</t>
  </si>
  <si>
    <t>Konkani</t>
  </si>
  <si>
    <t>MAJMC</t>
  </si>
  <si>
    <t>International Sustainability Management</t>
  </si>
  <si>
    <t>Industrial Design</t>
  </si>
  <si>
    <t>Master of Astronomy, and Master of Financial Planning (two separate 4 degrees)</t>
  </si>
  <si>
    <t>Media &amp; Information</t>
  </si>
  <si>
    <t>Forensic Investigations</t>
  </si>
  <si>
    <t>Romanian</t>
  </si>
  <si>
    <t>dishonesty and cognitive processes</t>
  </si>
  <si>
    <t>Health Sciences</t>
  </si>
  <si>
    <t>Linguistics</t>
  </si>
  <si>
    <t>politics, philosophy &amp; economics(PPE)</t>
  </si>
  <si>
    <t>Marketing</t>
  </si>
  <si>
    <t>MA</t>
  </si>
  <si>
    <t>Ukrainian</t>
  </si>
  <si>
    <t>economics</t>
  </si>
  <si>
    <t>International Business Administration</t>
  </si>
  <si>
    <t>Marketing Analytics</t>
  </si>
  <si>
    <t>Business with Digital Marketing</t>
  </si>
  <si>
    <t>Digital Media</t>
  </si>
  <si>
    <t>Fashion Management</t>
  </si>
  <si>
    <t>-</t>
  </si>
  <si>
    <t>Social and Cultural Psychology</t>
  </si>
  <si>
    <t>NES.dif</t>
  </si>
  <si>
    <t>MS Organization Development and Training, MA Humanitarian Assistance</t>
  </si>
  <si>
    <t>NU.sense.AI2</t>
  </si>
  <si>
    <t>AF.keepMind.AI2</t>
  </si>
  <si>
    <t>NU.subscale.AI</t>
  </si>
  <si>
    <t>AF.subscale.AI</t>
  </si>
  <si>
    <t>NP.subscale.AI</t>
  </si>
  <si>
    <t>EE.subscale.AI</t>
  </si>
  <si>
    <t>NU.subscale.H</t>
  </si>
  <si>
    <t>AF.subscale.H</t>
  </si>
  <si>
    <t>NP.subscale.H</t>
  </si>
  <si>
    <t>EE.subscale.H</t>
  </si>
  <si>
    <t>NU.nderstanding.H</t>
  </si>
  <si>
    <t>NU.sense.H.</t>
  </si>
  <si>
    <t>NU.thread.H</t>
  </si>
  <si>
    <t>AF.wander.H</t>
  </si>
  <si>
    <t>AF.otherThingH</t>
  </si>
  <si>
    <t>AF.keepMindH</t>
  </si>
  <si>
    <t>NU.understanding.AI</t>
  </si>
  <si>
    <t>NU.thread.AI</t>
  </si>
  <si>
    <t>AF.wander.AI</t>
  </si>
  <si>
    <t>AF.otherThing.AI</t>
  </si>
  <si>
    <t>Model:</t>
  </si>
  <si>
    <t>Model 1</t>
  </si>
  <si>
    <t>Editable</t>
  </si>
  <si>
    <t>4/10/24 3:37 PM + L21-LIBMAIN-11 + Final SPSS Data.xlsx + NEW SPSS Data + RegressItLogistic 2022.12.14</t>
  </si>
  <si>
    <t>Binary Dependent Variable:</t>
  </si>
  <si>
    <t>0-1 value labels:</t>
  </si>
  <si>
    <t>No</t>
  </si>
  <si>
    <t>Yes</t>
  </si>
  <si>
    <t>Independent Variables:</t>
  </si>
  <si>
    <t>age, choice.confidence, education, english1stLang, gpt.familiarity, NES.AI.score, NES.H.score, order.presentation, read.ability.confidence, text.engage.total</t>
  </si>
  <si>
    <t>Logistic Regression Equation:</t>
  </si>
  <si>
    <t>Predicted probability of "Choice.variable = Yes" is equal to exp(LogOdds)/(1+exp(LogOdds)) = 1/(1+exp(-LogOdds))</t>
  </si>
  <si>
    <t>where LogOdds = 0.669 - 0.000487*age - 0.041*choice.confidence + 0.044*education + 0.71*english1stLang + 0.375*gpt.familiarity + 0.042*NES.AI.score + 0.072*NES.H.score - 0.761*order.presentation - 0.161*read.ability.confidence - 0.102*text.engage.total</t>
  </si>
  <si>
    <t>Logistic Regression Statistics:    Model 1 for Choice.variable    (10 variables, n=75)</t>
  </si>
  <si>
    <t>R-squared (McFadden)</t>
  </si>
  <si>
    <t>Adj.R-Sqr.</t>
  </si>
  <si>
    <t>RMSE</t>
  </si>
  <si>
    <t>Mean</t>
  </si>
  <si>
    <t># Fitted</t>
  </si>
  <si>
    <t>ROC area</t>
  </si>
  <si>
    <t>Critical z</t>
  </si>
  <si>
    <t>Conf. level</t>
  </si>
  <si>
    <t>Logistic Regression Coefficient Estimates:    Model 1 for Choice.variable    (10 variables, n=75)</t>
  </si>
  <si>
    <t>Variable</t>
  </si>
  <si>
    <t>Coefficient</t>
  </si>
  <si>
    <t>Std.Err.</t>
  </si>
  <si>
    <t>z-statistic</t>
  </si>
  <si>
    <t>P-value</t>
  </si>
  <si>
    <t>Std. coeff.</t>
  </si>
  <si>
    <t>VIF</t>
  </si>
  <si>
    <t xml:space="preserve"> Constant</t>
  </si>
  <si>
    <t>Variance/Covariance Matrix</t>
  </si>
  <si>
    <t>Analysis of Deviance:     Model 1 for Choice.variable    (10 variables, n=75)</t>
  </si>
  <si>
    <t>Source</t>
  </si>
  <si>
    <t>Deg.Freedom</t>
  </si>
  <si>
    <t>Deviance</t>
  </si>
  <si>
    <t>AIC</t>
  </si>
  <si>
    <t>R-squared</t>
  </si>
  <si>
    <t>Regression</t>
  </si>
  <si>
    <t>= Chi-square</t>
  </si>
  <si>
    <t>McFadden</t>
  </si>
  <si>
    <t>Residual</t>
  </si>
  <si>
    <t>= -2 * log likelihood</t>
  </si>
  <si>
    <t>Cox-Snell</t>
  </si>
  <si>
    <t>Null</t>
  </si>
  <si>
    <t>= -2 * null model log likelihood</t>
  </si>
  <si>
    <t>Nagelkerke</t>
  </si>
  <si>
    <t>Correlation Matrix of Coefficient Estimates : Model 1 for Choice.variable    (10 variables, n=75)</t>
  </si>
  <si>
    <t xml:space="preserve">       Constant</t>
  </si>
  <si>
    <t xml:space="preserve">           age</t>
  </si>
  <si>
    <t xml:space="preserve">      choice.confidence</t>
  </si>
  <si>
    <t xml:space="preserve">      education</t>
  </si>
  <si>
    <t xml:space="preserve">      english1stLang</t>
  </si>
  <si>
    <t xml:space="preserve">      gpt.familiarity</t>
  </si>
  <si>
    <t xml:space="preserve">      NES.AI.score</t>
  </si>
  <si>
    <t xml:space="preserve">      NES.H.score</t>
  </si>
  <si>
    <t xml:space="preserve">      order.presentation</t>
  </si>
  <si>
    <t xml:space="preserve">      read.ability.confidence</t>
  </si>
  <si>
    <t xml:space="preserve">      text.engage.total</t>
  </si>
  <si>
    <t>Logistic Curve Plot</t>
  </si>
  <si>
    <t>Forecast</t>
  </si>
  <si>
    <t>Log Odds</t>
  </si>
  <si>
    <t>Variable number</t>
  </si>
  <si>
    <t>Variable name</t>
  </si>
  <si>
    <t>Chart titles:</t>
  </si>
  <si>
    <t>Start and step values can be overtyped to customize x-axis scale</t>
  </si>
  <si>
    <t>Default limits are min and max for integer data, mean +/- 3 std. dev. for continuous data</t>
  </si>
  <si>
    <t>Name</t>
  </si>
  <si>
    <t>Min</t>
  </si>
  <si>
    <t>Max</t>
  </si>
  <si>
    <t>START</t>
  </si>
  <si>
    <t>STEP</t>
  </si>
  <si>
    <t>Distribution of Outcomes -vs- Predictions</t>
  </si>
  <si>
    <t>Actual and Predicted -vs- Observation #</t>
  </si>
  <si>
    <t>Actual and Predicted Values: Model 1 for Choice.variable    (10 variables, n=75)</t>
  </si>
  <si>
    <t>Observation #</t>
  </si>
  <si>
    <t>Actual</t>
  </si>
  <si>
    <t>Predicted</t>
  </si>
  <si>
    <t>Dev.Resid.</t>
  </si>
  <si>
    <t>Pearson's.Res.</t>
  </si>
  <si>
    <t>Leverage</t>
  </si>
  <si>
    <t>Cook's D</t>
  </si>
  <si>
    <t>Stud.Res.</t>
  </si>
  <si>
    <t>1-Actual</t>
  </si>
  <si>
    <t>Actual 0</t>
  </si>
  <si>
    <t>Actual 1</t>
  </si>
  <si>
    <t>Data for Classification Table</t>
  </si>
  <si>
    <t>Cutoff</t>
  </si>
  <si>
    <t>Predicted true</t>
  </si>
  <si>
    <t>True positive</t>
  </si>
  <si>
    <t>False positive</t>
  </si>
  <si>
    <t>True negative</t>
  </si>
  <si>
    <t>False negative</t>
  </si>
  <si>
    <t>Data for ROC curve chart:</t>
  </si>
  <si>
    <t>True positive rate</t>
  </si>
  <si>
    <t>False positive rate</t>
  </si>
  <si>
    <t>Area</t>
  </si>
  <si>
    <t>Total area</t>
  </si>
  <si>
    <t>Data for distribution of outcomes chart:</t>
  </si>
  <si>
    <t>Cumulative</t>
  </si>
  <si>
    <t>1's</t>
  </si>
  <si>
    <t>0's</t>
  </si>
  <si>
    <t>Non-cumulative</t>
  </si>
  <si>
    <t>Confidence Index</t>
  </si>
  <si>
    <t>Confidence Level</t>
  </si>
  <si>
    <t>Variable Selector</t>
  </si>
  <si>
    <t>Summary of Regression Model Results</t>
  </si>
  <si>
    <t>Logistic Model For Choice.variable</t>
  </si>
  <si>
    <t>Run Time</t>
  </si>
  <si>
    <t>Standard Deviation</t>
  </si>
  <si>
    <t># Variables</t>
  </si>
  <si>
    <t>Adjusted R-squared</t>
  </si>
  <si>
    <t>Maximum VIF</t>
  </si>
  <si>
    <t>Area Under ROC Curve</t>
  </si>
  <si>
    <t>Cutoff Level</t>
  </si>
  <si>
    <t>Percent Correct</t>
  </si>
  <si>
    <t>True Positive Rate</t>
  </si>
  <si>
    <t>True Negative Rate</t>
  </si>
  <si>
    <t>Test Variable</t>
  </si>
  <si>
    <t>Coefficients</t>
  </si>
  <si>
    <t>Model 1 (#vars=10, n=75, AdjRsq=0): Choice.variable &lt;&lt; age, choice.confidence, education, english1stLang, gpt.familiarity, NES.AI.score, NES.H.score, order.presentation, read.ability.confidence, text.engage.total</t>
  </si>
  <si>
    <t>0.669  (0.628)</t>
  </si>
  <si>
    <t>0  (0.985)</t>
  </si>
  <si>
    <t>-0.041  (0.884)</t>
  </si>
  <si>
    <t>0.044  (0.895)</t>
  </si>
  <si>
    <t>0.71  (0.263)</t>
  </si>
  <si>
    <t>0.375  (0.201)</t>
  </si>
  <si>
    <t>0.042  (0.874)</t>
  </si>
  <si>
    <t>0.072  (0.765)</t>
  </si>
  <si>
    <t>-0.761  (0.163)</t>
  </si>
  <si>
    <t>-0.161  (0.619)</t>
  </si>
  <si>
    <t>-0.102  (0.800)</t>
  </si>
  <si>
    <t>White</t>
  </si>
  <si>
    <t>No Font</t>
  </si>
  <si>
    <t>R code:</t>
  </si>
  <si>
    <t>Model.1 &lt;- glm(Choice.variable ~ age+choice.confidence+education+english1stLang+gpt.familiarity+NES.AI.score+NES.H.score+order.presentation+read.ability.confidence+text.engage.total, family = binomial, data = NEW SPSS Data)</t>
  </si>
  <si>
    <t>Model 2</t>
  </si>
  <si>
    <t>4/10/24 3:44 PM + L21-LIBMAIN-11 + Final SPSS Data.xlsx + NEW SPSS Data + RegressItLogistic 2022.12.14</t>
  </si>
  <si>
    <t>Logistic Regression Coefficient Estimates:    Model 2 for Choice.variable    (10 variables, n=75)</t>
  </si>
  <si>
    <t>Analysis of Deviance:     Model 2 for Choice.variable    (10 variables, n=75)</t>
  </si>
  <si>
    <t>Correlation Matrix of Coefficient Estimates : Model 2 for Choice.variable    (10 variables, n=75)</t>
  </si>
  <si>
    <t>Classification Table: Model 2 for Choice.variable    (10 variables, n=75)</t>
  </si>
  <si>
    <t>RMSE =</t>
  </si>
  <si>
    <t>Predicted:</t>
  </si>
  <si>
    <t xml:space="preserve">           Actual:</t>
  </si>
  <si>
    <t>Total</t>
  </si>
  <si>
    <t>Actual:</t>
  </si>
  <si>
    <t>Percent correct =</t>
  </si>
  <si>
    <t>True positive rate =</t>
  </si>
  <si>
    <t>True negative rate =</t>
  </si>
  <si>
    <t>Sensitivity and Specificity -vs- Cutoff Value</t>
  </si>
  <si>
    <t>Percentage of False Positives and False Negatives -vs- Cutoff Value</t>
  </si>
  <si>
    <t>Actual and Predicted Values: Model 2 for Choice.variable    (10 variables, n=75)</t>
  </si>
  <si>
    <t>Relative weight on specificity for weighted average:</t>
  </si>
  <si>
    <t>Relative weight on % false negatives for weighted average:</t>
  </si>
  <si>
    <t>Sensitivity</t>
  </si>
  <si>
    <t>Specificity</t>
  </si>
  <si>
    <t xml:space="preserve">Relative weight on % false negatives for weighted average: </t>
  </si>
  <si>
    <t>% False Positive</t>
  </si>
  <si>
    <t>% False Negative</t>
  </si>
  <si>
    <t>Total % False</t>
  </si>
  <si>
    <t>Model 2 (#vars=10, n=75, AdjRsq=0): Choice.variable &lt;&lt; age, choice.confidence, education, english1stLang, gpt.familiarity, NES.AI.score, NES.H.score, order.presentation, read.ability.confidence, text.engage.total</t>
  </si>
  <si>
    <t>Model.2 &lt;- glm(Choice.variable ~ age+choice.confidence+education+english1stLang+gpt.familiarity+NES.AI.score+NES.H.score+order.presentation+read.ability.confidence+text.engage.total, family = binomial, data = NEW SPSS Data)</t>
  </si>
  <si>
    <t>Model 3</t>
  </si>
  <si>
    <t>4/10/24 3:51 PM + L21-LIBMAIN-11 + Final SPSS Data.xlsx + NEW SPSS Data + RegressItLogistic 2022.12.14</t>
  </si>
  <si>
    <t>english1stLang, gpt.familiarity, order.presentation</t>
  </si>
  <si>
    <t>where LogOdds = 0.821 + 0.582*english1stLang + 0.318*gpt.familiarity - 0.743*order.presentation</t>
  </si>
  <si>
    <t>Logistic Regression Statistics:    Model 3 for Choice.variable    (3 variables, n=75)</t>
  </si>
  <si>
    <t>Logistic Regression Coefficient Estimates:    Model 3 for Choice.variable    (3 variables, n=75)</t>
  </si>
  <si>
    <t>Analysis of Deviance:     Model 3 for Choice.variable    (3 variables, n=75)</t>
  </si>
  <si>
    <t>Correlation Matrix of Coefficient Estimates : Model 3 for Choice.variable    (3 variables, n=75)</t>
  </si>
  <si>
    <t>Classification Table: Model 3 for Choice.variable    (3 variables, n=75)</t>
  </si>
  <si>
    <t>Actual and Predicted Values: Model 3 for Choice.variable    (3 variables, n=75)</t>
  </si>
  <si>
    <t>Model 3 (#vars=3, n=75, AdjRsq=0): Choice.variable &lt;&lt; english1stLang, gpt.familiarity, order.presentation</t>
  </si>
  <si>
    <t>0.821  (0.449)</t>
  </si>
  <si>
    <t>0.582  (0.322)</t>
  </si>
  <si>
    <t>0.318  (0.192)</t>
  </si>
  <si>
    <t>-0.743  (0.147)</t>
  </si>
  <si>
    <t>Model.3 &lt;- glm(Choice.variable ~ english1stLang+gpt.familiarity+order.presentation, family = binomial, data = NEW SPSS Data)</t>
  </si>
  <si>
    <t>Age</t>
  </si>
  <si>
    <t>Confidence in Choice</t>
  </si>
  <si>
    <t>Education Level</t>
  </si>
  <si>
    <t>English 1st Language</t>
  </si>
  <si>
    <t>ChatGPT Familiarity</t>
  </si>
  <si>
    <t>NES AI Score</t>
  </si>
  <si>
    <t>NES Human Score</t>
  </si>
  <si>
    <t>Passage Presentation
 Order</t>
  </si>
  <si>
    <t>Confidence in Reading 
Ability</t>
  </si>
  <si>
    <t>Textual Media 
Engagement</t>
  </si>
  <si>
    <t>Logistic Regression Statistics:    Model 2 for Accuracy    (10 variables, n=75)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</si>
</sst>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00000"/>
    <numFmt numFmtId="165" formatCode="#,##0.000"/>
    <numFmt numFmtId="166" formatCode="0.000"/>
    <numFmt numFmtId="167" formatCode="0.0%"/>
    <numFmt numFmtId="168" formatCode="0.000000"/>
    <numFmt numFmtId="169" formatCode="[$-409]m/d/yy\ h:mm\ AM/PM;@"/>
  </numFmts>
  <fonts count="15">
    <font>
      <sz val="11"/>
      <color theme="1"/>
      <name val="Calibri"/>
      <family val="2"/>
      <scheme val="minor"/>
    </font>
    <font>
      <sz val="12"/>
      <color theme="1"/>
      <name val="ACaslonPro-Regula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FFFF"/>
      <name val="Arial"/>
      <family val="2"/>
    </font>
    <font>
      <i/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7"/>
      <color theme="1"/>
      <name val="Arial"/>
      <family val="2"/>
    </font>
    <font>
      <sz val="8"/>
      <color rgb="FFB2B2B2"/>
      <name val="Arial"/>
      <family val="2"/>
    </font>
    <font>
      <sz val="8"/>
      <color rgb="FFB4B4B4"/>
      <name val="Arial"/>
      <family val="2"/>
    </font>
    <font>
      <sz val="9"/>
      <color indexed="81"/>
      <name val="Tahoma"/>
      <family val="2"/>
    </font>
    <font>
      <sz val="8"/>
      <color rgb="FF000000"/>
      <name val="Arial"/>
      <family val="2"/>
    </font>
    <font>
      <sz val="8"/>
      <color rgb="FF010101"/>
      <name val="Arial"/>
      <family val="2"/>
    </font>
    <font>
      <sz val="8"/>
      <color rgb="FF020202"/>
      <name val="Arial"/>
      <family val="2"/>
    </font>
    <font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2D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 style="medium">
        <color indexed="18"/>
      </left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5" fontId="2" fillId="0" borderId="0" xfId="0" applyNumberFormat="1" applyFont="1"/>
    <xf numFmtId="165" fontId="3" fillId="0" borderId="0" xfId="0" applyNumberFormat="1" applyFont="1"/>
    <xf numFmtId="165" fontId="4" fillId="0" borderId="0" xfId="0" applyNumberFormat="1" applyFont="1"/>
    <xf numFmtId="165" fontId="5" fillId="0" borderId="0" xfId="0" applyNumberFormat="1" applyFont="1"/>
    <xf numFmtId="165" fontId="2" fillId="0" borderId="0" xfId="0" quotePrefix="1" applyNumberFormat="1" applyFont="1"/>
    <xf numFmtId="165" fontId="3" fillId="0" borderId="0" xfId="0" quotePrefix="1" applyNumberFormat="1" applyFont="1" applyAlignment="1">
      <alignment horizontal="right"/>
    </xf>
    <xf numFmtId="165" fontId="2" fillId="2" borderId="4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center"/>
    </xf>
    <xf numFmtId="165" fontId="2" fillId="3" borderId="4" xfId="0" applyNumberFormat="1" applyFont="1" applyFill="1" applyBorder="1" applyAlignment="1">
      <alignment horizontal="center"/>
    </xf>
    <xf numFmtId="165" fontId="6" fillId="0" borderId="0" xfId="0" applyNumberFormat="1" applyFont="1"/>
    <xf numFmtId="165" fontId="2" fillId="0" borderId="6" xfId="0" applyNumberFormat="1" applyFont="1" applyBorder="1"/>
    <xf numFmtId="165" fontId="7" fillId="0" borderId="6" xfId="0" applyNumberFormat="1" applyFont="1" applyBorder="1" applyAlignment="1">
      <alignment horizontal="right"/>
    </xf>
    <xf numFmtId="166" fontId="2" fillId="0" borderId="0" xfId="0" applyNumberFormat="1" applyFont="1"/>
    <xf numFmtId="165" fontId="7" fillId="0" borderId="6" xfId="0" applyNumberFormat="1" applyFont="1" applyBorder="1" applyAlignment="1">
      <alignment horizontal="center"/>
    </xf>
    <xf numFmtId="1" fontId="2" fillId="0" borderId="0" xfId="0" applyNumberFormat="1" applyFont="1"/>
    <xf numFmtId="166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5" fontId="7" fillId="0" borderId="6" xfId="0" applyNumberFormat="1" applyFont="1" applyBorder="1" applyAlignment="1">
      <alignment horizontal="left"/>
    </xf>
    <xf numFmtId="165" fontId="2" fillId="0" borderId="0" xfId="0" applyNumberFormat="1" applyFont="1" applyAlignment="1">
      <alignment horizontal="left"/>
    </xf>
    <xf numFmtId="168" fontId="2" fillId="0" borderId="0" xfId="0" applyNumberFormat="1" applyFont="1"/>
    <xf numFmtId="165" fontId="7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6" xfId="0" applyNumberFormat="1" applyFont="1" applyBorder="1" applyAlignment="1">
      <alignment horizontal="right"/>
    </xf>
    <xf numFmtId="165" fontId="8" fillId="0" borderId="0" xfId="0" applyNumberFormat="1" applyFont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1" fontId="7" fillId="0" borderId="6" xfId="0" applyNumberFormat="1" applyFont="1" applyBorder="1" applyAlignment="1">
      <alignment horizontal="center"/>
    </xf>
    <xf numFmtId="165" fontId="9" fillId="0" borderId="0" xfId="0" applyNumberFormat="1" applyFont="1"/>
    <xf numFmtId="165" fontId="6" fillId="0" borderId="0" xfId="0" applyNumberFormat="1" applyFont="1" applyAlignment="1">
      <alignment horizontal="right"/>
    </xf>
    <xf numFmtId="165" fontId="2" fillId="4" borderId="0" xfId="0" applyNumberFormat="1" applyFont="1" applyFill="1" applyAlignment="1">
      <alignment horizontal="right"/>
    </xf>
    <xf numFmtId="165" fontId="3" fillId="4" borderId="0" xfId="0" applyNumberFormat="1" applyFont="1" applyFill="1" applyAlignment="1">
      <alignment horizontal="left"/>
    </xf>
    <xf numFmtId="165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1" fontId="9" fillId="0" borderId="0" xfId="0" applyNumberFormat="1" applyFont="1"/>
    <xf numFmtId="165" fontId="9" fillId="0" borderId="0" xfId="0" quotePrefix="1" applyNumberFormat="1" applyFont="1"/>
    <xf numFmtId="165" fontId="12" fillId="0" borderId="0" xfId="0" applyNumberFormat="1" applyFont="1"/>
    <xf numFmtId="165" fontId="13" fillId="0" borderId="0" xfId="0" applyNumberFormat="1" applyFont="1"/>
    <xf numFmtId="165" fontId="14" fillId="0" borderId="0" xfId="0" applyNumberFormat="1" applyFont="1"/>
    <xf numFmtId="165" fontId="2" fillId="3" borderId="8" xfId="0" applyNumberFormat="1" applyFont="1" applyFill="1" applyBorder="1" applyAlignment="1">
      <alignment horizontal="center"/>
    </xf>
    <xf numFmtId="165" fontId="2" fillId="3" borderId="10" xfId="0" applyNumberFormat="1" applyFont="1" applyFill="1" applyBorder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5" fontId="2" fillId="3" borderId="11" xfId="0" applyNumberFormat="1" applyFont="1" applyFill="1" applyBorder="1" applyAlignment="1">
      <alignment horizontal="center"/>
    </xf>
    <xf numFmtId="165" fontId="2" fillId="3" borderId="5" xfId="0" applyNumberFormat="1" applyFont="1" applyFill="1" applyBorder="1" applyAlignment="1">
      <alignment horizontal="center"/>
    </xf>
    <xf numFmtId="165" fontId="2" fillId="3" borderId="12" xfId="0" applyNumberFormat="1" applyFont="1" applyFill="1" applyBorder="1" applyAlignment="1">
      <alignment horizontal="center"/>
    </xf>
    <xf numFmtId="165" fontId="2" fillId="3" borderId="8" xfId="0" applyNumberFormat="1" applyFont="1" applyFill="1" applyBorder="1" applyAlignment="1">
      <alignment horizontal="right"/>
    </xf>
    <xf numFmtId="2" fontId="2" fillId="0" borderId="4" xfId="0" applyNumberFormat="1" applyFont="1" applyBorder="1" applyAlignment="1">
      <alignment horizontal="center"/>
    </xf>
    <xf numFmtId="165" fontId="2" fillId="3" borderId="8" xfId="0" applyNumberFormat="1" applyFont="1" applyFill="1" applyBorder="1" applyAlignment="1">
      <alignment horizontal="left"/>
    </xf>
    <xf numFmtId="165" fontId="2" fillId="3" borderId="0" xfId="0" applyNumberFormat="1" applyFont="1" applyFill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right"/>
    </xf>
    <xf numFmtId="165" fontId="2" fillId="3" borderId="0" xfId="0" applyNumberFormat="1" applyFont="1" applyFill="1" applyAlignment="1">
      <alignment horizontal="right"/>
    </xf>
    <xf numFmtId="165" fontId="2" fillId="3" borderId="9" xfId="0" applyNumberFormat="1" applyFont="1" applyFill="1" applyBorder="1" applyAlignment="1">
      <alignment horizontal="right"/>
    </xf>
    <xf numFmtId="167" fontId="2" fillId="0" borderId="4" xfId="0" applyNumberFormat="1" applyFont="1" applyBorder="1" applyAlignment="1">
      <alignment horizontal="center"/>
    </xf>
    <xf numFmtId="165" fontId="2" fillId="3" borderId="5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center"/>
    </xf>
    <xf numFmtId="1" fontId="3" fillId="0" borderId="13" xfId="0" applyNumberFormat="1" applyFont="1" applyBorder="1" applyAlignment="1">
      <alignment horizontal="center"/>
    </xf>
    <xf numFmtId="1" fontId="2" fillId="3" borderId="0" xfId="0" applyNumberFormat="1" applyFont="1" applyFill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9" fontId="2" fillId="0" borderId="2" xfId="0" applyNumberFormat="1" applyFont="1" applyBorder="1" applyAlignment="1">
      <alignment horizontal="center"/>
    </xf>
    <xf numFmtId="9" fontId="2" fillId="0" borderId="13" xfId="0" applyNumberFormat="1" applyFont="1" applyBorder="1" applyAlignment="1">
      <alignment horizontal="center"/>
    </xf>
    <xf numFmtId="9" fontId="2" fillId="3" borderId="11" xfId="0" applyNumberFormat="1" applyFont="1" applyFill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9" fontId="2" fillId="0" borderId="4" xfId="0" applyNumberFormat="1" applyFont="1" applyBorder="1" applyAlignment="1">
      <alignment horizontal="center"/>
    </xf>
    <xf numFmtId="9" fontId="2" fillId="3" borderId="0" xfId="0" applyNumberFormat="1" applyFont="1" applyFill="1" applyAlignment="1">
      <alignment horizontal="center"/>
    </xf>
    <xf numFmtId="9" fontId="3" fillId="0" borderId="4" xfId="0" applyNumberFormat="1" applyFont="1" applyBorder="1"/>
    <xf numFmtId="167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'Model 1'!$AT$51</c:f>
          <c:strCache>
            <c:ptCount val="1"/>
            <c:pt idx="0">
              <c:v>Logistic Regression Curve -vs- english1stLang 
Model 1 for Choice.variable    (10 variables, n=75)</c:v>
            </c:pt>
          </c:strCache>
        </c:strRef>
      </c:tx>
      <c:overlay val="0"/>
      <c:txPr>
        <a:bodyPr/>
        <a:lstStyle/>
        <a:p>
          <a:pPr>
            <a:defRPr sz="1000"/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'Model 1'!$E$54</c:f>
              <c:strCache>
                <c:ptCount val="1"/>
                <c:pt idx="0">
                  <c:v>Upper 95%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'Model 1'!$B$55:$B$67</c:f>
              <c:numCache>
                <c:formatCode>#,##0.000</c:formatCode>
                <c:ptCount val="1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0.41666666666666663</c:v>
                </c:pt>
                <c:pt idx="6">
                  <c:v>0.5</c:v>
                </c:pt>
                <c:pt idx="7">
                  <c:v>0.58333333333333326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0.83333333333333326</c:v>
                </c:pt>
                <c:pt idx="11">
                  <c:v>0.91666666666666663</c:v>
                </c:pt>
                <c:pt idx="12">
                  <c:v>1</c:v>
                </c:pt>
              </c:numCache>
            </c:numRef>
          </c:xVal>
          <c:yVal>
            <c:numRef>
              <c:f>'Model 1'!$E$55:$E$67</c:f>
              <c:numCache>
                <c:formatCode>#,##0.000</c:formatCode>
                <c:ptCount val="13"/>
                <c:pt idx="0">
                  <c:v>0.69189004730379378</c:v>
                </c:pt>
                <c:pt idx="1">
                  <c:v>0.68532441581034431</c:v>
                </c:pt>
                <c:pt idx="2">
                  <c:v>0.67938876226527167</c:v>
                </c:pt>
                <c:pt idx="3">
                  <c:v>0.67435325579072214</c:v>
                </c:pt>
                <c:pt idx="4">
                  <c:v>0.6705979321458353</c:v>
                </c:pt>
                <c:pt idx="5">
                  <c:v>0.66865125667247693</c:v>
                </c:pt>
                <c:pt idx="6">
                  <c:v>0.66921643007432774</c:v>
                </c:pt>
                <c:pt idx="7">
                  <c:v>0.67313459110630913</c:v>
                </c:pt>
                <c:pt idx="8">
                  <c:v>0.68120166660730963</c:v>
                </c:pt>
                <c:pt idx="9">
                  <c:v>0.69381691534506651</c:v>
                </c:pt>
                <c:pt idx="10">
                  <c:v>0.71066818508413465</c:v>
                </c:pt>
                <c:pt idx="11">
                  <c:v>0.73076969845375039</c:v>
                </c:pt>
                <c:pt idx="12">
                  <c:v>0.75283640851388944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004-44F0-807F-E4E2036B673E}"/>
            </c:ext>
          </c:extLst>
        </c:ser>
        <c:ser>
          <c:idx val="2"/>
          <c:order val="1"/>
          <c:tx>
            <c:v>Forecast</c:v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'Model 1'!$B$55:$B$67</c:f>
              <c:numCache>
                <c:formatCode>#,##0.000</c:formatCode>
                <c:ptCount val="1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0.41666666666666663</c:v>
                </c:pt>
                <c:pt idx="6">
                  <c:v>0.5</c:v>
                </c:pt>
                <c:pt idx="7">
                  <c:v>0.58333333333333326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0.83333333333333326</c:v>
                </c:pt>
                <c:pt idx="11">
                  <c:v>0.91666666666666663</c:v>
                </c:pt>
                <c:pt idx="12">
                  <c:v>1</c:v>
                </c:pt>
              </c:numCache>
            </c:numRef>
          </c:xVal>
          <c:yVal>
            <c:numRef>
              <c:f>'Model 1'!$C$55:$C$67</c:f>
              <c:numCache>
                <c:formatCode>#,##0.000</c:formatCode>
                <c:ptCount val="13"/>
                <c:pt idx="0">
                  <c:v>0.45149596961519378</c:v>
                </c:pt>
                <c:pt idx="1">
                  <c:v>0.46618901186555106</c:v>
                </c:pt>
                <c:pt idx="2">
                  <c:v>0.48094095193090319</c:v>
                </c:pt>
                <c:pt idx="3">
                  <c:v>0.49572619629722131</c:v>
                </c:pt>
                <c:pt idx="4">
                  <c:v>0.51051891913630576</c:v>
                </c:pt>
                <c:pt idx="5">
                  <c:v>0.52529324234595143</c:v>
                </c:pt>
                <c:pt idx="6">
                  <c:v>0.54002341636498641</c:v>
                </c:pt>
                <c:pt idx="7">
                  <c:v>0.55468399908432831</c:v>
                </c:pt>
                <c:pt idx="8">
                  <c:v>0.5692500302234611</c:v>
                </c:pt>
                <c:pt idx="9">
                  <c:v>0.58369719865605507</c:v>
                </c:pt>
                <c:pt idx="10">
                  <c:v>0.59800200034444373</c:v>
                </c:pt>
                <c:pt idx="11">
                  <c:v>0.61214188477367504</c:v>
                </c:pt>
                <c:pt idx="12">
                  <c:v>0.6260953880532687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04-44F0-807F-E4E2036B673E}"/>
            </c:ext>
          </c:extLst>
        </c:ser>
        <c:ser>
          <c:idx val="3"/>
          <c:order val="2"/>
          <c:tx>
            <c:strRef>
              <c:f>'Model 1'!$D$54</c:f>
              <c:strCache>
                <c:ptCount val="1"/>
                <c:pt idx="0">
                  <c:v>Lower 95%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'Model 1'!$B$55:$B$67</c:f>
              <c:numCache>
                <c:formatCode>#,##0.000</c:formatCode>
                <c:ptCount val="1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0.41666666666666663</c:v>
                </c:pt>
                <c:pt idx="6">
                  <c:v>0.5</c:v>
                </c:pt>
                <c:pt idx="7">
                  <c:v>0.58333333333333326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0.83333333333333326</c:v>
                </c:pt>
                <c:pt idx="11">
                  <c:v>0.91666666666666663</c:v>
                </c:pt>
                <c:pt idx="12">
                  <c:v>1</c:v>
                </c:pt>
              </c:numCache>
            </c:numRef>
          </c:xVal>
          <c:yVal>
            <c:numRef>
              <c:f>'Model 1'!$D$55:$D$67</c:f>
              <c:numCache>
                <c:formatCode>#,##0.000</c:formatCode>
                <c:ptCount val="13"/>
                <c:pt idx="0">
                  <c:v>0.23179082578504728</c:v>
                </c:pt>
                <c:pt idx="1">
                  <c:v>0.25936887103862738</c:v>
                </c:pt>
                <c:pt idx="2">
                  <c:v>0.28832961920903161</c:v>
                </c:pt>
                <c:pt idx="3">
                  <c:v>0.31818352873958616</c:v>
                </c:pt>
                <c:pt idx="4">
                  <c:v>0.34825307691332069</c:v>
                </c:pt>
                <c:pt idx="5">
                  <c:v>0.3776411609522668</c:v>
                </c:pt>
                <c:pt idx="6">
                  <c:v>0.40521808916983726</c:v>
                </c:pt>
                <c:pt idx="7">
                  <c:v>0.42967728708389774</c:v>
                </c:pt>
                <c:pt idx="8">
                  <c:v>0.44974135743636962</c:v>
                </c:pt>
                <c:pt idx="9">
                  <c:v>0.46453815557774836</c:v>
                </c:pt>
                <c:pt idx="10">
                  <c:v>0.47393926719364765</c:v>
                </c:pt>
                <c:pt idx="11">
                  <c:v>0.47854263684267628</c:v>
                </c:pt>
                <c:pt idx="12">
                  <c:v>0.47931344538074616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004-44F0-807F-E4E2036B673E}"/>
            </c:ext>
          </c:extLst>
        </c:ser>
        <c:ser>
          <c:idx val="0"/>
          <c:order val="3"/>
          <c:tx>
            <c:v>Mean</c:v>
          </c:tx>
          <c:spPr>
            <a:ln w="25400">
              <a:noFill/>
            </a:ln>
          </c:spPr>
          <c:marker>
            <c:symbol val="diamond"/>
            <c:size val="8"/>
            <c:spPr>
              <a:solidFill>
                <a:srgbClr val="9999FF"/>
              </a:solidFill>
              <a:ln w="9525" cap="rnd" cmpd="sng" algn="ctr">
                <a:solidFill>
                  <a:srgbClr val="0000FF"/>
                </a:solidFill>
                <a:prstDash val="solid"/>
                <a:round/>
                <a:headEnd type="none" w="med" len="med"/>
                <a:tailEnd type="none" w="med" len="med"/>
              </a:ln>
            </c:spPr>
          </c:marker>
          <c:xVal>
            <c:numRef>
              <c:f>'Model 1'!$B$52</c:f>
              <c:numCache>
                <c:formatCode>#,##0.000</c:formatCode>
                <c:ptCount val="1"/>
                <c:pt idx="0">
                  <c:v>0.72</c:v>
                </c:pt>
              </c:numCache>
            </c:numRef>
          </c:xVal>
          <c:yVal>
            <c:numRef>
              <c:f>'Model 1'!$C$52</c:f>
              <c:numCache>
                <c:formatCode>#,##0.000</c:formatCode>
                <c:ptCount val="1"/>
                <c:pt idx="0">
                  <c:v>0.57851141018681307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04-44F0-807F-E4E2036B6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726671"/>
        <c:axId val="1216586879"/>
      </c:scatterChart>
      <c:valAx>
        <c:axId val="1288726671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strRef>
              <c:f>'Model 1'!$AT$52</c:f>
              <c:strCache>
                <c:ptCount val="1"/>
                <c:pt idx="0">
                  <c:v>english1stLang (min to max) 
Other Variables = Means</c:v>
                </c:pt>
              </c:strCache>
            </c:strRef>
          </c:tx>
          <c:overlay val="0"/>
        </c:title>
        <c:numFmt formatCode="General" sourceLinked="0"/>
        <c:majorTickMark val="out"/>
        <c:minorTickMark val="none"/>
        <c:tickLblPos val="nextTo"/>
        <c:crossAx val="1216586879"/>
        <c:crosses val="autoZero"/>
        <c:crossBetween val="midCat"/>
      </c:valAx>
      <c:valAx>
        <c:axId val="1216586879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0.0" sourceLinked="0"/>
        <c:majorTickMark val="out"/>
        <c:minorTickMark val="none"/>
        <c:tickLblPos val="nextTo"/>
        <c:crossAx val="1288726671"/>
        <c:crosses val="autoZero"/>
        <c:crossBetween val="midCat"/>
      </c:valAx>
      <c:spPr>
        <a:ln w="6350">
          <a:solidFill>
            <a:srgbClr val="808080"/>
          </a:solidFill>
          <a:prstDash val="solid"/>
        </a:ln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100"/>
              <a:t>Distribution of Outcomes -vs- Prediction Interval
</a:t>
            </a:r>
            <a:r>
              <a:rPr lang="en-US" sz="1000"/>
              <a:t>Model 1 for Choice.variable    (10 variables, n=75)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1'!$I$2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9999FF"/>
            </a:solidFill>
            <a:ln w="9525" cap="flat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cat>
            <c:numRef>
              <c:f>'Model 1'!$AT$75:$BM$75</c:f>
              <c:numCache>
                <c:formatCode>#,##0.000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1.0000000000000002</c:v>
                </c:pt>
              </c:numCache>
            </c:numRef>
          </c:cat>
          <c:val>
            <c:numRef>
              <c:f>'Model 1'!$AT$76:$BM$76</c:f>
              <c:numCache>
                <c:formatCode>#,##0.000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6</c:v>
                </c:pt>
                <c:pt idx="9">
                  <c:v>3</c:v>
                </c:pt>
                <c:pt idx="10">
                  <c:v>1</c:v>
                </c:pt>
                <c:pt idx="11">
                  <c:v>6</c:v>
                </c:pt>
                <c:pt idx="12">
                  <c:v>3</c:v>
                </c:pt>
                <c:pt idx="13">
                  <c:v>11</c:v>
                </c:pt>
                <c:pt idx="14">
                  <c:v>6</c:v>
                </c:pt>
                <c:pt idx="15">
                  <c:v>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93-469B-B2E2-FAFFEBF5C134}"/>
            </c:ext>
          </c:extLst>
        </c:ser>
        <c:ser>
          <c:idx val="1"/>
          <c:order val="1"/>
          <c:tx>
            <c:strRef>
              <c:f>'Model 1'!$H$2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FFD2D2"/>
            </a:solidFill>
            <a:ln w="9525" cap="flat" cmpd="sng" algn="ctr">
              <a:solidFill>
                <a:srgbClr val="FF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cat>
            <c:numRef>
              <c:f>'Model 1'!$AT$75:$BN$75</c:f>
              <c:numCache>
                <c:formatCode>#,##0.000</c:formatCode>
                <c:ptCount val="21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1.0000000000000002</c:v>
                </c:pt>
              </c:numCache>
            </c:numRef>
          </c:cat>
          <c:val>
            <c:numRef>
              <c:f>'Model 1'!$AT$77:$BM$77</c:f>
              <c:numCache>
                <c:formatCode>#,##0.000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-2</c:v>
                </c:pt>
                <c:pt idx="7">
                  <c:v>-6</c:v>
                </c:pt>
                <c:pt idx="8">
                  <c:v>-5</c:v>
                </c:pt>
                <c:pt idx="9">
                  <c:v>-3</c:v>
                </c:pt>
                <c:pt idx="10">
                  <c:v>0</c:v>
                </c:pt>
                <c:pt idx="11">
                  <c:v>-5</c:v>
                </c:pt>
                <c:pt idx="12">
                  <c:v>-1</c:v>
                </c:pt>
                <c:pt idx="13">
                  <c:v>-5</c:v>
                </c:pt>
                <c:pt idx="14">
                  <c:v>-3</c:v>
                </c:pt>
                <c:pt idx="15">
                  <c:v>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93-469B-B2E2-FAFFEBF5C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369672991"/>
        <c:axId val="1369560015"/>
      </c:barChart>
      <c:catAx>
        <c:axId val="1369672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Prediction</a:t>
                </a:r>
              </a:p>
            </c:rich>
          </c:tx>
          <c:overlay val="0"/>
        </c:title>
        <c:numFmt formatCode=".00" sourceLinked="0"/>
        <c:majorTickMark val="out"/>
        <c:minorTickMark val="none"/>
        <c:tickLblPos val="low"/>
        <c:crossAx val="1369560015"/>
        <c:crosses val="autoZero"/>
        <c:auto val="1"/>
        <c:lblAlgn val="ctr"/>
        <c:lblOffset val="100"/>
        <c:tickLblSkip val="1"/>
        <c:noMultiLvlLbl val="0"/>
      </c:catAx>
      <c:valAx>
        <c:axId val="1369560015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0;[Red]0" sourceLinked="0"/>
        <c:majorTickMark val="out"/>
        <c:minorTickMark val="none"/>
        <c:tickLblPos val="nextTo"/>
        <c:crossAx val="1369672991"/>
        <c:crosses val="autoZero"/>
        <c:crossBetween val="between"/>
      </c:valAx>
      <c:spPr>
        <a:ln w="6350">
          <a:solidFill>
            <a:srgbClr val="808080"/>
          </a:solidFill>
          <a:prstDash val="solid"/>
        </a:ln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'Model 2'!$AT$60</c:f>
          <c:strCache>
            <c:ptCount val="1"/>
            <c:pt idx="0">
              <c:v>Logistic Regression Curve -vs- order.presentation 
Model 2 for Choice.variable    (10 variables, n=75)</c:v>
            </c:pt>
          </c:strCache>
        </c:strRef>
      </c:tx>
      <c:overlay val="0"/>
      <c:txPr>
        <a:bodyPr/>
        <a:lstStyle/>
        <a:p>
          <a:pPr>
            <a:defRPr sz="1000"/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'Model 2'!$E$63</c:f>
              <c:strCache>
                <c:ptCount val="1"/>
                <c:pt idx="0">
                  <c:v>Upper 95%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'Model 2'!$B$64:$B$76</c:f>
              <c:numCache>
                <c:formatCode>#,##0.000</c:formatCode>
                <c:ptCount val="13"/>
                <c:pt idx="0">
                  <c:v>1</c:v>
                </c:pt>
                <c:pt idx="1">
                  <c:v>1.0833333333333333</c:v>
                </c:pt>
                <c:pt idx="2">
                  <c:v>1.1666666666666667</c:v>
                </c:pt>
                <c:pt idx="3">
                  <c:v>1.25</c:v>
                </c:pt>
                <c:pt idx="4">
                  <c:v>1.3333333333333333</c:v>
                </c:pt>
                <c:pt idx="5">
                  <c:v>1.4166666666666665</c:v>
                </c:pt>
                <c:pt idx="6">
                  <c:v>1.5</c:v>
                </c:pt>
                <c:pt idx="7">
                  <c:v>1.5833333333333333</c:v>
                </c:pt>
                <c:pt idx="8">
                  <c:v>1.6666666666666665</c:v>
                </c:pt>
                <c:pt idx="9">
                  <c:v>1.75</c:v>
                </c:pt>
                <c:pt idx="10">
                  <c:v>1.8333333333333333</c:v>
                </c:pt>
                <c:pt idx="11">
                  <c:v>1.9166666666666665</c:v>
                </c:pt>
                <c:pt idx="12">
                  <c:v>2</c:v>
                </c:pt>
              </c:numCache>
            </c:numRef>
          </c:xVal>
          <c:yVal>
            <c:numRef>
              <c:f>'Model 2'!$E$64:$E$76</c:f>
              <c:numCache>
                <c:formatCode>#,##0.000</c:formatCode>
                <c:ptCount val="13"/>
                <c:pt idx="0">
                  <c:v>0.83149505513646949</c:v>
                </c:pt>
                <c:pt idx="1">
                  <c:v>0.81184543226242922</c:v>
                </c:pt>
                <c:pt idx="2">
                  <c:v>0.79118654633547836</c:v>
                </c:pt>
                <c:pt idx="3">
                  <c:v>0.76990273110836771</c:v>
                </c:pt>
                <c:pt idx="4">
                  <c:v>0.74854302763477387</c:v>
                </c:pt>
                <c:pt idx="5">
                  <c:v>0.72783005217205465</c:v>
                </c:pt>
                <c:pt idx="6">
                  <c:v>0.70861954205570943</c:v>
                </c:pt>
                <c:pt idx="7">
                  <c:v>0.6917748110969556</c:v>
                </c:pt>
                <c:pt idx="8">
                  <c:v>0.67796137494310815</c:v>
                </c:pt>
                <c:pt idx="9">
                  <c:v>0.66745921262982488</c:v>
                </c:pt>
                <c:pt idx="10">
                  <c:v>0.66012667028247118</c:v>
                </c:pt>
                <c:pt idx="11">
                  <c:v>0.65553436702950307</c:v>
                </c:pt>
                <c:pt idx="12">
                  <c:v>0.653152426517847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13-47ED-88A5-30D1B4FBA834}"/>
            </c:ext>
          </c:extLst>
        </c:ser>
        <c:ser>
          <c:idx val="2"/>
          <c:order val="1"/>
          <c:tx>
            <c:v>Forecast</c:v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'Model 2'!$B$64:$B$76</c:f>
              <c:numCache>
                <c:formatCode>#,##0.000</c:formatCode>
                <c:ptCount val="13"/>
                <c:pt idx="0">
                  <c:v>1</c:v>
                </c:pt>
                <c:pt idx="1">
                  <c:v>1.0833333333333333</c:v>
                </c:pt>
                <c:pt idx="2">
                  <c:v>1.1666666666666667</c:v>
                </c:pt>
                <c:pt idx="3">
                  <c:v>1.25</c:v>
                </c:pt>
                <c:pt idx="4">
                  <c:v>1.3333333333333333</c:v>
                </c:pt>
                <c:pt idx="5">
                  <c:v>1.4166666666666665</c:v>
                </c:pt>
                <c:pt idx="6">
                  <c:v>1.5</c:v>
                </c:pt>
                <c:pt idx="7">
                  <c:v>1.5833333333333333</c:v>
                </c:pt>
                <c:pt idx="8">
                  <c:v>1.6666666666666665</c:v>
                </c:pt>
                <c:pt idx="9">
                  <c:v>1.75</c:v>
                </c:pt>
                <c:pt idx="10">
                  <c:v>1.8333333333333333</c:v>
                </c:pt>
                <c:pt idx="11">
                  <c:v>1.9166666666666665</c:v>
                </c:pt>
                <c:pt idx="12">
                  <c:v>2</c:v>
                </c:pt>
              </c:numCache>
            </c:numRef>
          </c:xVal>
          <c:yVal>
            <c:numRef>
              <c:f>'Model 2'!$C$64:$C$76</c:f>
              <c:numCache>
                <c:formatCode>#,##0.000</c:formatCode>
                <c:ptCount val="13"/>
                <c:pt idx="0">
                  <c:v>0.68420753245705512</c:v>
                </c:pt>
                <c:pt idx="1">
                  <c:v>0.67035073406428236</c:v>
                </c:pt>
                <c:pt idx="2">
                  <c:v>0.65619143634323385</c:v>
                </c:pt>
                <c:pt idx="3">
                  <c:v>0.64174898468670527</c:v>
                </c:pt>
                <c:pt idx="4">
                  <c:v>0.62704466456436292</c:v>
                </c:pt>
                <c:pt idx="5">
                  <c:v>0.61210160978900507</c:v>
                </c:pt>
                <c:pt idx="6">
                  <c:v>0.59694468453410598</c:v>
                </c:pt>
                <c:pt idx="7">
                  <c:v>0.58160033980687886</c:v>
                </c:pt>
                <c:pt idx="8">
                  <c:v>0.56609644569682938</c:v>
                </c:pt>
                <c:pt idx="9">
                  <c:v>0.55046210133154794</c:v>
                </c:pt>
                <c:pt idx="10">
                  <c:v>0.53472742505672477</c:v>
                </c:pt>
                <c:pt idx="11">
                  <c:v>0.5189233278932549</c:v>
                </c:pt>
                <c:pt idx="12">
                  <c:v>0.50308127378912393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13-47ED-88A5-30D1B4FBA834}"/>
            </c:ext>
          </c:extLst>
        </c:ser>
        <c:ser>
          <c:idx val="3"/>
          <c:order val="2"/>
          <c:tx>
            <c:strRef>
              <c:f>'Model 2'!$D$63</c:f>
              <c:strCache>
                <c:ptCount val="1"/>
                <c:pt idx="0">
                  <c:v>Lower 95%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'Model 2'!$B$64:$B$76</c:f>
              <c:numCache>
                <c:formatCode>#,##0.000</c:formatCode>
                <c:ptCount val="13"/>
                <c:pt idx="0">
                  <c:v>1</c:v>
                </c:pt>
                <c:pt idx="1">
                  <c:v>1.0833333333333333</c:v>
                </c:pt>
                <c:pt idx="2">
                  <c:v>1.1666666666666667</c:v>
                </c:pt>
                <c:pt idx="3">
                  <c:v>1.25</c:v>
                </c:pt>
                <c:pt idx="4">
                  <c:v>1.3333333333333333</c:v>
                </c:pt>
                <c:pt idx="5">
                  <c:v>1.4166666666666665</c:v>
                </c:pt>
                <c:pt idx="6">
                  <c:v>1.5</c:v>
                </c:pt>
                <c:pt idx="7">
                  <c:v>1.5833333333333333</c:v>
                </c:pt>
                <c:pt idx="8">
                  <c:v>1.6666666666666665</c:v>
                </c:pt>
                <c:pt idx="9">
                  <c:v>1.75</c:v>
                </c:pt>
                <c:pt idx="10">
                  <c:v>1.8333333333333333</c:v>
                </c:pt>
                <c:pt idx="11">
                  <c:v>1.9166666666666665</c:v>
                </c:pt>
                <c:pt idx="12">
                  <c:v>2</c:v>
                </c:pt>
              </c:numCache>
            </c:numRef>
          </c:xVal>
          <c:yVal>
            <c:numRef>
              <c:f>'Model 2'!$D$64:$D$76</c:f>
              <c:numCache>
                <c:formatCode>#,##0.000</c:formatCode>
                <c:ptCount val="13"/>
                <c:pt idx="0">
                  <c:v>0.48752554125055747</c:v>
                </c:pt>
                <c:pt idx="1">
                  <c:v>0.48937595599460654</c:v>
                </c:pt>
                <c:pt idx="2">
                  <c:v>0.49016193198442903</c:v>
                </c:pt>
                <c:pt idx="3">
                  <c:v>0.48954267961031156</c:v>
                </c:pt>
                <c:pt idx="4">
                  <c:v>0.48706823803775373</c:v>
                </c:pt>
                <c:pt idx="5">
                  <c:v>0.4821747699522031</c:v>
                </c:pt>
                <c:pt idx="6">
                  <c:v>0.47422595087343539</c:v>
                </c:pt>
                <c:pt idx="7">
                  <c:v>0.46263553267116753</c:v>
                </c:pt>
                <c:pt idx="8">
                  <c:v>0.44706549119368783</c:v>
                </c:pt>
                <c:pt idx="9">
                  <c:v>0.42760244733131925</c:v>
                </c:pt>
                <c:pt idx="10">
                  <c:v>0.40477904881087085</c:v>
                </c:pt>
                <c:pt idx="11">
                  <c:v>0.37942313523367793</c:v>
                </c:pt>
                <c:pt idx="12">
                  <c:v>0.35245288293159788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913-47ED-88A5-30D1B4FBA834}"/>
            </c:ext>
          </c:extLst>
        </c:ser>
        <c:ser>
          <c:idx val="0"/>
          <c:order val="3"/>
          <c:tx>
            <c:v>Mean</c:v>
          </c:tx>
          <c:spPr>
            <a:ln w="25400">
              <a:noFill/>
            </a:ln>
          </c:spPr>
          <c:marker>
            <c:symbol val="diamond"/>
            <c:size val="8"/>
            <c:spPr>
              <a:solidFill>
                <a:srgbClr val="9999FF"/>
              </a:solidFill>
              <a:ln w="9525" cap="rnd" cmpd="sng" algn="ctr">
                <a:solidFill>
                  <a:srgbClr val="0000FF"/>
                </a:solidFill>
                <a:prstDash val="solid"/>
                <a:round/>
                <a:headEnd type="none" w="med" len="med"/>
                <a:tailEnd type="none" w="med" len="med"/>
              </a:ln>
            </c:spPr>
          </c:marker>
          <c:xVal>
            <c:numRef>
              <c:f>'Model 2'!$B$61</c:f>
              <c:numCache>
                <c:formatCode>#,##0.000</c:formatCode>
                <c:ptCount val="1"/>
                <c:pt idx="0">
                  <c:v>1.6</c:v>
                </c:pt>
              </c:numCache>
            </c:numRef>
          </c:xVal>
          <c:yVal>
            <c:numRef>
              <c:f>'Model 2'!$C$61</c:f>
              <c:numCache>
                <c:formatCode>#,##0.000</c:formatCode>
                <c:ptCount val="1"/>
                <c:pt idx="0">
                  <c:v>0.57851141018681307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13-47ED-88A5-30D1B4FBA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380095"/>
        <c:axId val="1293572991"/>
      </c:scatterChart>
      <c:valAx>
        <c:axId val="1293380095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strRef>
              <c:f>'Model 2'!$AT$61</c:f>
              <c:strCache>
                <c:ptCount val="1"/>
                <c:pt idx="0">
                  <c:v>order.presentation (min to max) 
Other Variables = Means</c:v>
                </c:pt>
              </c:strCache>
            </c:strRef>
          </c:tx>
          <c:overlay val="0"/>
        </c:title>
        <c:numFmt formatCode="General" sourceLinked="0"/>
        <c:majorTickMark val="out"/>
        <c:minorTickMark val="none"/>
        <c:tickLblPos val="nextTo"/>
        <c:crossAx val="1293572991"/>
        <c:crosses val="autoZero"/>
        <c:crossBetween val="midCat"/>
      </c:valAx>
      <c:valAx>
        <c:axId val="1293572991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0.0" sourceLinked="0"/>
        <c:majorTickMark val="out"/>
        <c:minorTickMark val="none"/>
        <c:tickLblPos val="nextTo"/>
        <c:crossAx val="1293380095"/>
        <c:crosses val="autoZero"/>
        <c:crossBetween val="midCat"/>
      </c:valAx>
      <c:spPr>
        <a:ln w="6350">
          <a:solidFill>
            <a:srgbClr val="808080"/>
          </a:solidFill>
          <a:prstDash val="solid"/>
        </a:ln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100"/>
              <a:t>Distribution of Outcomes -vs- Prediction Interval
</a:t>
            </a:r>
            <a:r>
              <a:rPr lang="en-US" sz="1000"/>
              <a:t>Model 2 for Choice.variable    (10 variables, n=75)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2'!$I$2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9999FF"/>
            </a:solidFill>
            <a:ln w="9525" cap="flat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cat>
            <c:numRef>
              <c:f>'Model 2'!$AT$84:$BM$84</c:f>
              <c:numCache>
                <c:formatCode>#,##0.000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1.0000000000000002</c:v>
                </c:pt>
              </c:numCache>
            </c:numRef>
          </c:cat>
          <c:val>
            <c:numRef>
              <c:f>'Model 2'!$AT$85:$BM$85</c:f>
              <c:numCache>
                <c:formatCode>#,##0.000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6</c:v>
                </c:pt>
                <c:pt idx="9">
                  <c:v>3</c:v>
                </c:pt>
                <c:pt idx="10">
                  <c:v>1</c:v>
                </c:pt>
                <c:pt idx="11">
                  <c:v>6</c:v>
                </c:pt>
                <c:pt idx="12">
                  <c:v>3</c:v>
                </c:pt>
                <c:pt idx="13">
                  <c:v>11</c:v>
                </c:pt>
                <c:pt idx="14">
                  <c:v>6</c:v>
                </c:pt>
                <c:pt idx="15">
                  <c:v>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93-4CD4-ACCF-F497DA436C6B}"/>
            </c:ext>
          </c:extLst>
        </c:ser>
        <c:ser>
          <c:idx val="1"/>
          <c:order val="1"/>
          <c:tx>
            <c:strRef>
              <c:f>'Model 2'!$H$2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FFD2D2"/>
            </a:solidFill>
            <a:ln w="9525" cap="flat" cmpd="sng" algn="ctr">
              <a:solidFill>
                <a:srgbClr val="FF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cat>
            <c:numRef>
              <c:f>'Model 2'!$AT$84:$BN$84</c:f>
              <c:numCache>
                <c:formatCode>#,##0.000</c:formatCode>
                <c:ptCount val="21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1.0000000000000002</c:v>
                </c:pt>
              </c:numCache>
            </c:numRef>
          </c:cat>
          <c:val>
            <c:numRef>
              <c:f>'Model 2'!$AT$86:$BM$86</c:f>
              <c:numCache>
                <c:formatCode>#,##0.000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-2</c:v>
                </c:pt>
                <c:pt idx="7">
                  <c:v>-6</c:v>
                </c:pt>
                <c:pt idx="8">
                  <c:v>-5</c:v>
                </c:pt>
                <c:pt idx="9">
                  <c:v>-3</c:v>
                </c:pt>
                <c:pt idx="10">
                  <c:v>0</c:v>
                </c:pt>
                <c:pt idx="11">
                  <c:v>-5</c:v>
                </c:pt>
                <c:pt idx="12">
                  <c:v>-1</c:v>
                </c:pt>
                <c:pt idx="13">
                  <c:v>-5</c:v>
                </c:pt>
                <c:pt idx="14">
                  <c:v>-3</c:v>
                </c:pt>
                <c:pt idx="15">
                  <c:v>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93-4CD4-ACCF-F497DA436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293374895"/>
        <c:axId val="1376593807"/>
      </c:barChart>
      <c:catAx>
        <c:axId val="1293374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Prediction</a:t>
                </a:r>
              </a:p>
            </c:rich>
          </c:tx>
          <c:overlay val="0"/>
        </c:title>
        <c:numFmt formatCode=".00" sourceLinked="0"/>
        <c:majorTickMark val="out"/>
        <c:minorTickMark val="none"/>
        <c:tickLblPos val="low"/>
        <c:crossAx val="1376593807"/>
        <c:crosses val="autoZero"/>
        <c:auto val="1"/>
        <c:lblAlgn val="ctr"/>
        <c:lblOffset val="100"/>
        <c:tickLblSkip val="1"/>
        <c:noMultiLvlLbl val="0"/>
      </c:catAx>
      <c:valAx>
        <c:axId val="1376593807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0;[Red]0" sourceLinked="0"/>
        <c:majorTickMark val="out"/>
        <c:minorTickMark val="none"/>
        <c:tickLblPos val="nextTo"/>
        <c:crossAx val="1293374895"/>
        <c:crosses val="autoZero"/>
        <c:crossBetween val="between"/>
      </c:valAx>
      <c:spPr>
        <a:ln w="6350">
          <a:solidFill>
            <a:srgbClr val="808080"/>
          </a:solidFill>
          <a:prstDash val="solid"/>
        </a:ln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100"/>
              <a:t>Sensitivity and Specificity -vs- Cutoff Value
</a:t>
            </a:r>
            <a:r>
              <a:rPr lang="en-US" sz="1000"/>
              <a:t>Model 2 for Choice.variable    (10 variables, n=75)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Sensitivity</c:v>
          </c:tx>
          <c:spPr>
            <a:ln w="285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'Model 2'!$AT$124:$EP$124</c:f>
              <c:numCache>
                <c:formatCode>#,##0.000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'Model 2'!$AT$125:$EP$125</c:f>
              <c:numCache>
                <c:formatCode>#,##0.000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0.99224806201550386</c:v>
                </c:pt>
                <c:pt idx="32">
                  <c:v>0.98449612403100784</c:v>
                </c:pt>
                <c:pt idx="33">
                  <c:v>0.96899224806201545</c:v>
                </c:pt>
                <c:pt idx="34">
                  <c:v>0.96124031007751942</c:v>
                </c:pt>
                <c:pt idx="35">
                  <c:v>0.95348837209302328</c:v>
                </c:pt>
                <c:pt idx="36">
                  <c:v>0.95348837209302328</c:v>
                </c:pt>
                <c:pt idx="37">
                  <c:v>0.95348837209302328</c:v>
                </c:pt>
                <c:pt idx="38">
                  <c:v>0.95348837209302328</c:v>
                </c:pt>
                <c:pt idx="39">
                  <c:v>0.95348837209302328</c:v>
                </c:pt>
                <c:pt idx="40">
                  <c:v>0.94573643410852704</c:v>
                </c:pt>
                <c:pt idx="41">
                  <c:v>0.93023255813953487</c:v>
                </c:pt>
                <c:pt idx="42">
                  <c:v>0.89147286821705429</c:v>
                </c:pt>
                <c:pt idx="43">
                  <c:v>0.86046511627906974</c:v>
                </c:pt>
                <c:pt idx="44">
                  <c:v>0.82945736434108519</c:v>
                </c:pt>
                <c:pt idx="45">
                  <c:v>0.82170542635658916</c:v>
                </c:pt>
                <c:pt idx="46">
                  <c:v>0.81395348837209303</c:v>
                </c:pt>
                <c:pt idx="47">
                  <c:v>0.80620155038759689</c:v>
                </c:pt>
                <c:pt idx="48">
                  <c:v>0.79069767441860461</c:v>
                </c:pt>
                <c:pt idx="49">
                  <c:v>0.76744186046511631</c:v>
                </c:pt>
                <c:pt idx="50">
                  <c:v>0.75193798449612403</c:v>
                </c:pt>
                <c:pt idx="51">
                  <c:v>0.7441860465116279</c:v>
                </c:pt>
                <c:pt idx="52">
                  <c:v>0.7441860465116279</c:v>
                </c:pt>
                <c:pt idx="53">
                  <c:v>0.73643410852713176</c:v>
                </c:pt>
                <c:pt idx="54">
                  <c:v>0.72868217054263562</c:v>
                </c:pt>
                <c:pt idx="55">
                  <c:v>0.71317829457364346</c:v>
                </c:pt>
                <c:pt idx="56">
                  <c:v>0.69767441860465118</c:v>
                </c:pt>
                <c:pt idx="57">
                  <c:v>0.67441860465116277</c:v>
                </c:pt>
                <c:pt idx="58">
                  <c:v>0.63565891472868219</c:v>
                </c:pt>
                <c:pt idx="59">
                  <c:v>0.60465116279069764</c:v>
                </c:pt>
                <c:pt idx="60">
                  <c:v>0.58139534883720934</c:v>
                </c:pt>
                <c:pt idx="61">
                  <c:v>0.5736434108527132</c:v>
                </c:pt>
                <c:pt idx="62">
                  <c:v>0.55038759689922478</c:v>
                </c:pt>
                <c:pt idx="63">
                  <c:v>0.52713178294573648</c:v>
                </c:pt>
                <c:pt idx="64">
                  <c:v>0.51162790697674421</c:v>
                </c:pt>
                <c:pt idx="65">
                  <c:v>0.49612403100775193</c:v>
                </c:pt>
                <c:pt idx="66">
                  <c:v>0.4263565891472868</c:v>
                </c:pt>
                <c:pt idx="67">
                  <c:v>0.35658914728682173</c:v>
                </c:pt>
                <c:pt idx="68">
                  <c:v>0.29457364341085268</c:v>
                </c:pt>
                <c:pt idx="69">
                  <c:v>0.27906976744186046</c:v>
                </c:pt>
                <c:pt idx="70">
                  <c:v>0.2558139534883721</c:v>
                </c:pt>
                <c:pt idx="71">
                  <c:v>0.24031007751937986</c:v>
                </c:pt>
                <c:pt idx="72">
                  <c:v>0.2170542635658915</c:v>
                </c:pt>
                <c:pt idx="73">
                  <c:v>0.18604651162790697</c:v>
                </c:pt>
                <c:pt idx="74">
                  <c:v>0.14728682170542634</c:v>
                </c:pt>
                <c:pt idx="75">
                  <c:v>0.11627906976744186</c:v>
                </c:pt>
                <c:pt idx="76">
                  <c:v>9.3023255813953487E-2</c:v>
                </c:pt>
                <c:pt idx="77">
                  <c:v>6.2015503875968991E-2</c:v>
                </c:pt>
                <c:pt idx="78">
                  <c:v>3.1007751937984496E-2</c:v>
                </c:pt>
                <c:pt idx="79">
                  <c:v>7.7519379844961239E-3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59-4B99-B7B0-5B1621D64F8C}"/>
            </c:ext>
          </c:extLst>
        </c:ser>
        <c:ser>
          <c:idx val="1"/>
          <c:order val="1"/>
          <c:tx>
            <c:v>Specificity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'Model 2'!$AT$124:$EP$124</c:f>
              <c:numCache>
                <c:formatCode>#,##0.000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'Model 2'!$AT$126:$EP$126</c:f>
              <c:numCache>
                <c:formatCode>#,##0.000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2.0833333333333301E-2</c:v>
                </c:pt>
                <c:pt idx="31">
                  <c:v>4.1666666666666602E-2</c:v>
                </c:pt>
                <c:pt idx="32">
                  <c:v>6.2499999999999896E-2</c:v>
                </c:pt>
                <c:pt idx="33">
                  <c:v>6.2499999999999896E-2</c:v>
                </c:pt>
                <c:pt idx="34">
                  <c:v>6.2499999999999896E-2</c:v>
                </c:pt>
                <c:pt idx="35">
                  <c:v>7.2916666666666574E-2</c:v>
                </c:pt>
                <c:pt idx="36">
                  <c:v>8.3333333333333232E-2</c:v>
                </c:pt>
                <c:pt idx="37">
                  <c:v>9.3749999999999903E-2</c:v>
                </c:pt>
                <c:pt idx="38">
                  <c:v>0.1249999999999999</c:v>
                </c:pt>
                <c:pt idx="39">
                  <c:v>0.17708333333333326</c:v>
                </c:pt>
                <c:pt idx="40">
                  <c:v>0.22916666666666657</c:v>
                </c:pt>
                <c:pt idx="41">
                  <c:v>0.26041666666666663</c:v>
                </c:pt>
                <c:pt idx="42">
                  <c:v>0.29166666666666663</c:v>
                </c:pt>
                <c:pt idx="43">
                  <c:v>0.33333333333333326</c:v>
                </c:pt>
                <c:pt idx="44">
                  <c:v>0.37499999999999989</c:v>
                </c:pt>
                <c:pt idx="45">
                  <c:v>0.40624999999999989</c:v>
                </c:pt>
                <c:pt idx="46">
                  <c:v>0.42708333333333326</c:v>
                </c:pt>
                <c:pt idx="47">
                  <c:v>0.45833333333333326</c:v>
                </c:pt>
                <c:pt idx="48">
                  <c:v>0.47916666666666657</c:v>
                </c:pt>
                <c:pt idx="49">
                  <c:v>0.49999999999999989</c:v>
                </c:pt>
                <c:pt idx="50">
                  <c:v>0.49999999999999989</c:v>
                </c:pt>
                <c:pt idx="51">
                  <c:v>0.49999999999999989</c:v>
                </c:pt>
                <c:pt idx="52">
                  <c:v>0.49999999999999989</c:v>
                </c:pt>
                <c:pt idx="53">
                  <c:v>0.49999999999999989</c:v>
                </c:pt>
                <c:pt idx="54">
                  <c:v>0.49999999999999989</c:v>
                </c:pt>
                <c:pt idx="55">
                  <c:v>0.51041666666666663</c:v>
                </c:pt>
                <c:pt idx="56">
                  <c:v>0.52083333333333326</c:v>
                </c:pt>
                <c:pt idx="57">
                  <c:v>0.55208333333333326</c:v>
                </c:pt>
                <c:pt idx="58">
                  <c:v>0.58333333333333326</c:v>
                </c:pt>
                <c:pt idx="59">
                  <c:v>0.625</c:v>
                </c:pt>
                <c:pt idx="60">
                  <c:v>0.64583333333333326</c:v>
                </c:pt>
                <c:pt idx="61">
                  <c:v>0.65625</c:v>
                </c:pt>
                <c:pt idx="62">
                  <c:v>0.66666666666666663</c:v>
                </c:pt>
                <c:pt idx="63">
                  <c:v>0.67708333333333326</c:v>
                </c:pt>
                <c:pt idx="64">
                  <c:v>0.6875</c:v>
                </c:pt>
                <c:pt idx="65">
                  <c:v>0.70833333333333326</c:v>
                </c:pt>
                <c:pt idx="66">
                  <c:v>0.73958333333333326</c:v>
                </c:pt>
                <c:pt idx="67">
                  <c:v>0.79166666666666663</c:v>
                </c:pt>
                <c:pt idx="68">
                  <c:v>0.82291666666666663</c:v>
                </c:pt>
                <c:pt idx="69">
                  <c:v>0.84375</c:v>
                </c:pt>
                <c:pt idx="70">
                  <c:v>0.875</c:v>
                </c:pt>
                <c:pt idx="71">
                  <c:v>0.90625</c:v>
                </c:pt>
                <c:pt idx="72">
                  <c:v>0.9375</c:v>
                </c:pt>
                <c:pt idx="73">
                  <c:v>0.9375</c:v>
                </c:pt>
                <c:pt idx="74">
                  <c:v>0.9375</c:v>
                </c:pt>
                <c:pt idx="75">
                  <c:v>0.9375</c:v>
                </c:pt>
                <c:pt idx="76">
                  <c:v>0.94791666666666663</c:v>
                </c:pt>
                <c:pt idx="77">
                  <c:v>0.96875</c:v>
                </c:pt>
                <c:pt idx="78">
                  <c:v>0.98958333333333326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59-4B99-B7B0-5B1621D64F8C}"/>
            </c:ext>
          </c:extLst>
        </c:ser>
        <c:ser>
          <c:idx val="2"/>
          <c:order val="2"/>
          <c:tx>
            <c:strRef>
              <c:f>'Model 2'!$AS$127</c:f>
              <c:strCache>
                <c:ptCount val="1"/>
                <c:pt idx="0">
                  <c:v>50% Wtd.Avg.</c:v>
                </c:pt>
              </c:strCache>
            </c:strRef>
          </c:tx>
          <c:spPr>
            <a:ln w="28575" cap="rnd" cmpd="sng" algn="ctr">
              <a:solidFill>
                <a:sysClr val="window" lastClr="FFFFFF">
                  <a:lumMod val="50000"/>
                </a:sysClr>
              </a:solidFill>
              <a:prstDash val="sysDot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'Model 2'!$AT$124:$EP$124</c:f>
              <c:numCache>
                <c:formatCode>#,##0.000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'Model 2'!$AT$127:$EP$127</c:f>
              <c:numCache>
                <c:formatCode>#,##0.000</c:formatCode>
                <c:ptCount val="101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0.51041666666666663</c:v>
                </c:pt>
                <c:pt idx="31">
                  <c:v>0.51695736434108519</c:v>
                </c:pt>
                <c:pt idx="32">
                  <c:v>0.52349806201550386</c:v>
                </c:pt>
                <c:pt idx="33">
                  <c:v>0.51574612403100772</c:v>
                </c:pt>
                <c:pt idx="34">
                  <c:v>0.51187015503875966</c:v>
                </c:pt>
                <c:pt idx="35">
                  <c:v>0.51320251937984496</c:v>
                </c:pt>
                <c:pt idx="36">
                  <c:v>0.51841085271317822</c:v>
                </c:pt>
                <c:pt idx="37">
                  <c:v>0.52361918604651159</c:v>
                </c:pt>
                <c:pt idx="38">
                  <c:v>0.53924418604651159</c:v>
                </c:pt>
                <c:pt idx="39">
                  <c:v>0.56528585271317833</c:v>
                </c:pt>
                <c:pt idx="40">
                  <c:v>0.58745155038759678</c:v>
                </c:pt>
                <c:pt idx="41">
                  <c:v>0.59532461240310075</c:v>
                </c:pt>
                <c:pt idx="42">
                  <c:v>0.59156976744186052</c:v>
                </c:pt>
                <c:pt idx="43">
                  <c:v>0.5968992248062015</c:v>
                </c:pt>
                <c:pt idx="44">
                  <c:v>0.60222868217054248</c:v>
                </c:pt>
                <c:pt idx="45">
                  <c:v>0.61397771317829453</c:v>
                </c:pt>
                <c:pt idx="46">
                  <c:v>0.62051841085271309</c:v>
                </c:pt>
                <c:pt idx="47">
                  <c:v>0.63226744186046502</c:v>
                </c:pt>
                <c:pt idx="48">
                  <c:v>0.63493217054263562</c:v>
                </c:pt>
                <c:pt idx="49">
                  <c:v>0.63372093023255816</c:v>
                </c:pt>
                <c:pt idx="50">
                  <c:v>0.62596899224806202</c:v>
                </c:pt>
                <c:pt idx="51">
                  <c:v>0.62209302325581395</c:v>
                </c:pt>
                <c:pt idx="52">
                  <c:v>0.62209302325581395</c:v>
                </c:pt>
                <c:pt idx="53">
                  <c:v>0.61821705426356588</c:v>
                </c:pt>
                <c:pt idx="54">
                  <c:v>0.61434108527131781</c:v>
                </c:pt>
                <c:pt idx="55">
                  <c:v>0.61179748062015504</c:v>
                </c:pt>
                <c:pt idx="56">
                  <c:v>0.60925387596899228</c:v>
                </c:pt>
                <c:pt idx="57">
                  <c:v>0.61325096899224807</c:v>
                </c:pt>
                <c:pt idx="58">
                  <c:v>0.60949612403100772</c:v>
                </c:pt>
                <c:pt idx="59">
                  <c:v>0.61482558139534882</c:v>
                </c:pt>
                <c:pt idx="60">
                  <c:v>0.61361434108527124</c:v>
                </c:pt>
                <c:pt idx="61">
                  <c:v>0.61494670542635665</c:v>
                </c:pt>
                <c:pt idx="62">
                  <c:v>0.60852713178294571</c:v>
                </c:pt>
                <c:pt idx="63">
                  <c:v>0.60210755813953487</c:v>
                </c:pt>
                <c:pt idx="64">
                  <c:v>0.5995639534883721</c:v>
                </c:pt>
                <c:pt idx="65">
                  <c:v>0.6022286821705426</c:v>
                </c:pt>
                <c:pt idx="66">
                  <c:v>0.58296996124031009</c:v>
                </c:pt>
                <c:pt idx="67">
                  <c:v>0.57412790697674421</c:v>
                </c:pt>
                <c:pt idx="68">
                  <c:v>0.55874515503875966</c:v>
                </c:pt>
                <c:pt idx="69">
                  <c:v>0.56140988372093026</c:v>
                </c:pt>
                <c:pt idx="70">
                  <c:v>0.56540697674418605</c:v>
                </c:pt>
                <c:pt idx="71">
                  <c:v>0.57328003875968991</c:v>
                </c:pt>
                <c:pt idx="72">
                  <c:v>0.57727713178294571</c:v>
                </c:pt>
                <c:pt idx="73">
                  <c:v>0.56177325581395343</c:v>
                </c:pt>
                <c:pt idx="74">
                  <c:v>0.5423934108527132</c:v>
                </c:pt>
                <c:pt idx="75">
                  <c:v>0.52688953488372092</c:v>
                </c:pt>
                <c:pt idx="76">
                  <c:v>0.52046996124031009</c:v>
                </c:pt>
                <c:pt idx="77">
                  <c:v>0.51538275193798455</c:v>
                </c:pt>
                <c:pt idx="78">
                  <c:v>0.51029554263565891</c:v>
                </c:pt>
                <c:pt idx="79">
                  <c:v>0.50387596899224807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59-4B99-B7B0-5B1621D64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313887"/>
        <c:axId val="1213377823"/>
      </c:scatterChart>
      <c:valAx>
        <c:axId val="1376313887"/>
        <c:scaling>
          <c:orientation val="minMax"/>
          <c:max val="1"/>
          <c:min val="0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Cutoff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1213377823"/>
        <c:crosses val="autoZero"/>
        <c:crossBetween val="midCat"/>
      </c:valAx>
      <c:valAx>
        <c:axId val="1213377823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0%" sourceLinked="0"/>
        <c:majorTickMark val="out"/>
        <c:minorTickMark val="none"/>
        <c:tickLblPos val="nextTo"/>
        <c:crossAx val="1376313887"/>
        <c:crosses val="autoZero"/>
        <c:crossBetween val="midCat"/>
      </c:valAx>
      <c:spPr>
        <a:ln w="6350">
          <a:solidFill>
            <a:srgbClr val="808080"/>
          </a:solidFill>
          <a:prstDash val="solid"/>
        </a:ln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100"/>
              <a:t>Error Rates- vs- Cutoff Value
</a:t>
            </a:r>
            <a:r>
              <a:rPr lang="en-US" sz="1000"/>
              <a:t>Model 2 for Choice.variable    (10 variables, n=75)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% False Positive</c:v>
          </c:tx>
          <c:spPr>
            <a:ln w="285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'Model 2'!$AT$147:$EP$147</c:f>
              <c:numCache>
                <c:formatCode>#,##0.000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'Model 2'!$AT$148:$EP$148</c:f>
              <c:numCache>
                <c:formatCode>#,##0.000</c:formatCode>
                <c:ptCount val="101"/>
                <c:pt idx="0">
                  <c:v>0.42666666666666669</c:v>
                </c:pt>
                <c:pt idx="1">
                  <c:v>0.42666666666666669</c:v>
                </c:pt>
                <c:pt idx="2">
                  <c:v>0.42666666666666669</c:v>
                </c:pt>
                <c:pt idx="3">
                  <c:v>0.42666666666666669</c:v>
                </c:pt>
                <c:pt idx="4">
                  <c:v>0.42666666666666669</c:v>
                </c:pt>
                <c:pt idx="5">
                  <c:v>0.42666666666666669</c:v>
                </c:pt>
                <c:pt idx="6">
                  <c:v>0.42666666666666669</c:v>
                </c:pt>
                <c:pt idx="7">
                  <c:v>0.42666666666666669</c:v>
                </c:pt>
                <c:pt idx="8">
                  <c:v>0.42666666666666669</c:v>
                </c:pt>
                <c:pt idx="9">
                  <c:v>0.42666666666666669</c:v>
                </c:pt>
                <c:pt idx="10">
                  <c:v>0.42666666666666669</c:v>
                </c:pt>
                <c:pt idx="11">
                  <c:v>0.42666666666666669</c:v>
                </c:pt>
                <c:pt idx="12">
                  <c:v>0.42666666666666669</c:v>
                </c:pt>
                <c:pt idx="13">
                  <c:v>0.42666666666666669</c:v>
                </c:pt>
                <c:pt idx="14">
                  <c:v>0.42666666666666669</c:v>
                </c:pt>
                <c:pt idx="15">
                  <c:v>0.42666666666666669</c:v>
                </c:pt>
                <c:pt idx="16">
                  <c:v>0.42666666666666669</c:v>
                </c:pt>
                <c:pt idx="17">
                  <c:v>0.42666666666666669</c:v>
                </c:pt>
                <c:pt idx="18">
                  <c:v>0.42666666666666669</c:v>
                </c:pt>
                <c:pt idx="19">
                  <c:v>0.42666666666666669</c:v>
                </c:pt>
                <c:pt idx="20">
                  <c:v>0.42666666666666669</c:v>
                </c:pt>
                <c:pt idx="21">
                  <c:v>0.42666666666666669</c:v>
                </c:pt>
                <c:pt idx="22">
                  <c:v>0.42666666666666669</c:v>
                </c:pt>
                <c:pt idx="23">
                  <c:v>0.42666666666666669</c:v>
                </c:pt>
                <c:pt idx="24">
                  <c:v>0.42666666666666669</c:v>
                </c:pt>
                <c:pt idx="25">
                  <c:v>0.42666666666666669</c:v>
                </c:pt>
                <c:pt idx="26">
                  <c:v>0.42666666666666669</c:v>
                </c:pt>
                <c:pt idx="27">
                  <c:v>0.42666666666666669</c:v>
                </c:pt>
                <c:pt idx="28">
                  <c:v>0.42666666666666669</c:v>
                </c:pt>
                <c:pt idx="29">
                  <c:v>0.42666666666666669</c:v>
                </c:pt>
                <c:pt idx="30">
                  <c:v>0.41777777777777775</c:v>
                </c:pt>
                <c:pt idx="31">
                  <c:v>0.40888888888888891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0.39555555555555555</c:v>
                </c:pt>
                <c:pt idx="36">
                  <c:v>0.39111111111111108</c:v>
                </c:pt>
                <c:pt idx="37">
                  <c:v>0.38666666666666666</c:v>
                </c:pt>
                <c:pt idx="38">
                  <c:v>0.37333333333333335</c:v>
                </c:pt>
                <c:pt idx="39">
                  <c:v>0.3511111111111111</c:v>
                </c:pt>
                <c:pt idx="40">
                  <c:v>0.3288888888888889</c:v>
                </c:pt>
                <c:pt idx="41">
                  <c:v>0.31555555555555559</c:v>
                </c:pt>
                <c:pt idx="42">
                  <c:v>0.30222222222222223</c:v>
                </c:pt>
                <c:pt idx="43">
                  <c:v>0.28444444444444444</c:v>
                </c:pt>
                <c:pt idx="44">
                  <c:v>0.26666666666666666</c:v>
                </c:pt>
                <c:pt idx="45">
                  <c:v>0.25333333333333335</c:v>
                </c:pt>
                <c:pt idx="46">
                  <c:v>0.24444444444444444</c:v>
                </c:pt>
                <c:pt idx="47">
                  <c:v>0.2311111111111111</c:v>
                </c:pt>
                <c:pt idx="48">
                  <c:v>0.22222222222222224</c:v>
                </c:pt>
                <c:pt idx="49">
                  <c:v>0.21333333333333335</c:v>
                </c:pt>
                <c:pt idx="50">
                  <c:v>0.21333333333333335</c:v>
                </c:pt>
                <c:pt idx="51">
                  <c:v>0.21333333333333335</c:v>
                </c:pt>
                <c:pt idx="52">
                  <c:v>0.21333333333333335</c:v>
                </c:pt>
                <c:pt idx="53">
                  <c:v>0.21333333333333335</c:v>
                </c:pt>
                <c:pt idx="54">
                  <c:v>0.21333333333333335</c:v>
                </c:pt>
                <c:pt idx="55">
                  <c:v>0.20888888888888887</c:v>
                </c:pt>
                <c:pt idx="56">
                  <c:v>0.20444444444444446</c:v>
                </c:pt>
                <c:pt idx="57">
                  <c:v>0.19111111111111112</c:v>
                </c:pt>
                <c:pt idx="58">
                  <c:v>0.17777777777777778</c:v>
                </c:pt>
                <c:pt idx="59">
                  <c:v>0.16</c:v>
                </c:pt>
                <c:pt idx="60">
                  <c:v>0.15111111111111111</c:v>
                </c:pt>
                <c:pt idx="61">
                  <c:v>0.14666666666666667</c:v>
                </c:pt>
                <c:pt idx="62">
                  <c:v>0.14222222222222222</c:v>
                </c:pt>
                <c:pt idx="63">
                  <c:v>0.13777777777777778</c:v>
                </c:pt>
                <c:pt idx="64">
                  <c:v>0.13333333333333333</c:v>
                </c:pt>
                <c:pt idx="65">
                  <c:v>0.12444444444444445</c:v>
                </c:pt>
                <c:pt idx="66">
                  <c:v>0.11111111111111112</c:v>
                </c:pt>
                <c:pt idx="67">
                  <c:v>8.8888888888888892E-2</c:v>
                </c:pt>
                <c:pt idx="68">
                  <c:v>7.5555555555555556E-2</c:v>
                </c:pt>
                <c:pt idx="69">
                  <c:v>6.6666666666666666E-2</c:v>
                </c:pt>
                <c:pt idx="70">
                  <c:v>5.3333333333333337E-2</c:v>
                </c:pt>
                <c:pt idx="71">
                  <c:v>0.04</c:v>
                </c:pt>
                <c:pt idx="72">
                  <c:v>2.6666666666666668E-2</c:v>
                </c:pt>
                <c:pt idx="73">
                  <c:v>2.6666666666666668E-2</c:v>
                </c:pt>
                <c:pt idx="74">
                  <c:v>2.6666666666666668E-2</c:v>
                </c:pt>
                <c:pt idx="75">
                  <c:v>2.6666666666666668E-2</c:v>
                </c:pt>
                <c:pt idx="76">
                  <c:v>2.2222222222222223E-2</c:v>
                </c:pt>
                <c:pt idx="77">
                  <c:v>1.3333333333333334E-2</c:v>
                </c:pt>
                <c:pt idx="78">
                  <c:v>4.4444444444444444E-3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FA-4361-BA73-38EB25A85042}"/>
            </c:ext>
          </c:extLst>
        </c:ser>
        <c:ser>
          <c:idx val="1"/>
          <c:order val="1"/>
          <c:tx>
            <c:v>% False Negative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'Model 2'!$AT$147:$EP$147</c:f>
              <c:numCache>
                <c:formatCode>#,##0.000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'Model 2'!$AT$149:$EP$149</c:f>
              <c:numCache>
                <c:formatCode>#,##0.000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4.4444444444444444E-3</c:v>
                </c:pt>
                <c:pt idx="32">
                  <c:v>8.8888888888888889E-3</c:v>
                </c:pt>
                <c:pt idx="33">
                  <c:v>1.7777777777777778E-2</c:v>
                </c:pt>
                <c:pt idx="34">
                  <c:v>2.2222222222222223E-2</c:v>
                </c:pt>
                <c:pt idx="35">
                  <c:v>2.6666666666666668E-2</c:v>
                </c:pt>
                <c:pt idx="36">
                  <c:v>2.6666666666666668E-2</c:v>
                </c:pt>
                <c:pt idx="37">
                  <c:v>2.6666666666666668E-2</c:v>
                </c:pt>
                <c:pt idx="38">
                  <c:v>2.6666666666666668E-2</c:v>
                </c:pt>
                <c:pt idx="39">
                  <c:v>2.6666666666666668E-2</c:v>
                </c:pt>
                <c:pt idx="40">
                  <c:v>3.1111111111111114E-2</c:v>
                </c:pt>
                <c:pt idx="41">
                  <c:v>0.04</c:v>
                </c:pt>
                <c:pt idx="42">
                  <c:v>6.2222222222222227E-2</c:v>
                </c:pt>
                <c:pt idx="43">
                  <c:v>0.08</c:v>
                </c:pt>
                <c:pt idx="44">
                  <c:v>9.7777777777777769E-2</c:v>
                </c:pt>
                <c:pt idx="45">
                  <c:v>0.10222222222222223</c:v>
                </c:pt>
                <c:pt idx="46">
                  <c:v>0.10666666666666667</c:v>
                </c:pt>
                <c:pt idx="47">
                  <c:v>0.11111111111111112</c:v>
                </c:pt>
                <c:pt idx="48">
                  <c:v>0.12</c:v>
                </c:pt>
                <c:pt idx="49">
                  <c:v>0.13333333333333333</c:v>
                </c:pt>
                <c:pt idx="50">
                  <c:v>0.14222222222222222</c:v>
                </c:pt>
                <c:pt idx="51">
                  <c:v>0.14666666666666667</c:v>
                </c:pt>
                <c:pt idx="52">
                  <c:v>0.14666666666666667</c:v>
                </c:pt>
                <c:pt idx="53">
                  <c:v>0.15111111111111111</c:v>
                </c:pt>
                <c:pt idx="54">
                  <c:v>0.15555555555555556</c:v>
                </c:pt>
                <c:pt idx="55">
                  <c:v>0.16444444444444445</c:v>
                </c:pt>
                <c:pt idx="56">
                  <c:v>0.17333333333333334</c:v>
                </c:pt>
                <c:pt idx="57">
                  <c:v>0.18666666666666668</c:v>
                </c:pt>
                <c:pt idx="58">
                  <c:v>0.20888888888888887</c:v>
                </c:pt>
                <c:pt idx="59">
                  <c:v>0.22666666666666666</c:v>
                </c:pt>
                <c:pt idx="60">
                  <c:v>0.24</c:v>
                </c:pt>
                <c:pt idx="61">
                  <c:v>0.24444444444444444</c:v>
                </c:pt>
                <c:pt idx="62">
                  <c:v>0.25777777777777777</c:v>
                </c:pt>
                <c:pt idx="63">
                  <c:v>0.27111111111111108</c:v>
                </c:pt>
                <c:pt idx="64">
                  <c:v>0.28000000000000003</c:v>
                </c:pt>
                <c:pt idx="65">
                  <c:v>0.28888888888888892</c:v>
                </c:pt>
                <c:pt idx="66">
                  <c:v>0.3288888888888889</c:v>
                </c:pt>
                <c:pt idx="67">
                  <c:v>0.36888888888888888</c:v>
                </c:pt>
                <c:pt idx="68">
                  <c:v>0.40444444444444444</c:v>
                </c:pt>
                <c:pt idx="69">
                  <c:v>0.41333333333333333</c:v>
                </c:pt>
                <c:pt idx="70">
                  <c:v>0.42666666666666669</c:v>
                </c:pt>
                <c:pt idx="71">
                  <c:v>0.43555555555555553</c:v>
                </c:pt>
                <c:pt idx="72">
                  <c:v>0.44888888888888884</c:v>
                </c:pt>
                <c:pt idx="73">
                  <c:v>0.46666666666666667</c:v>
                </c:pt>
                <c:pt idx="74">
                  <c:v>0.48888888888888887</c:v>
                </c:pt>
                <c:pt idx="75">
                  <c:v>0.50666666666666671</c:v>
                </c:pt>
                <c:pt idx="76">
                  <c:v>0.52</c:v>
                </c:pt>
                <c:pt idx="77">
                  <c:v>0.5377777777777778</c:v>
                </c:pt>
                <c:pt idx="78">
                  <c:v>0.55555555555555547</c:v>
                </c:pt>
                <c:pt idx="79">
                  <c:v>0.56888888888888889</c:v>
                </c:pt>
                <c:pt idx="80">
                  <c:v>0.57333333333333336</c:v>
                </c:pt>
                <c:pt idx="81">
                  <c:v>0.57333333333333336</c:v>
                </c:pt>
                <c:pt idx="82">
                  <c:v>0.57333333333333336</c:v>
                </c:pt>
                <c:pt idx="83">
                  <c:v>0.57333333333333336</c:v>
                </c:pt>
                <c:pt idx="84">
                  <c:v>0.57333333333333336</c:v>
                </c:pt>
                <c:pt idx="85">
                  <c:v>0.57333333333333336</c:v>
                </c:pt>
                <c:pt idx="86">
                  <c:v>0.57333333333333336</c:v>
                </c:pt>
                <c:pt idx="87">
                  <c:v>0.57333333333333336</c:v>
                </c:pt>
                <c:pt idx="88">
                  <c:v>0.57333333333333336</c:v>
                </c:pt>
                <c:pt idx="89">
                  <c:v>0.57333333333333336</c:v>
                </c:pt>
                <c:pt idx="90">
                  <c:v>0.57333333333333336</c:v>
                </c:pt>
                <c:pt idx="91">
                  <c:v>0.57333333333333336</c:v>
                </c:pt>
                <c:pt idx="92">
                  <c:v>0.57333333333333336</c:v>
                </c:pt>
                <c:pt idx="93">
                  <c:v>0.57333333333333336</c:v>
                </c:pt>
                <c:pt idx="94">
                  <c:v>0.57333333333333336</c:v>
                </c:pt>
                <c:pt idx="95">
                  <c:v>0.57333333333333336</c:v>
                </c:pt>
                <c:pt idx="96">
                  <c:v>0.57333333333333336</c:v>
                </c:pt>
                <c:pt idx="97">
                  <c:v>0.57333333333333336</c:v>
                </c:pt>
                <c:pt idx="98">
                  <c:v>0.57333333333333336</c:v>
                </c:pt>
                <c:pt idx="99">
                  <c:v>0.57333333333333336</c:v>
                </c:pt>
                <c:pt idx="100">
                  <c:v>0.57333333333333336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FA-4361-BA73-38EB25A85042}"/>
            </c:ext>
          </c:extLst>
        </c:ser>
        <c:ser>
          <c:idx val="2"/>
          <c:order val="2"/>
          <c:tx>
            <c:v>Total % False</c:v>
          </c:tx>
          <c:spPr>
            <a:ln w="28575" cap="rnd" cmpd="sng" algn="ctr">
              <a:solidFill>
                <a:sysClr val="window" lastClr="FFFFFF">
                  <a:lumMod val="65000"/>
                </a:sys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'Model 2'!$AT$147:$EP$147</c:f>
              <c:numCache>
                <c:formatCode>#,##0.000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'Model 2'!$AT$150:$EP$150</c:f>
              <c:numCache>
                <c:formatCode>#,##0.000</c:formatCode>
                <c:ptCount val="101"/>
                <c:pt idx="0">
                  <c:v>0.42666666666666669</c:v>
                </c:pt>
                <c:pt idx="1">
                  <c:v>0.42666666666666669</c:v>
                </c:pt>
                <c:pt idx="2">
                  <c:v>0.42666666666666669</c:v>
                </c:pt>
                <c:pt idx="3">
                  <c:v>0.42666666666666669</c:v>
                </c:pt>
                <c:pt idx="4">
                  <c:v>0.42666666666666669</c:v>
                </c:pt>
                <c:pt idx="5">
                  <c:v>0.42666666666666669</c:v>
                </c:pt>
                <c:pt idx="6">
                  <c:v>0.42666666666666669</c:v>
                </c:pt>
                <c:pt idx="7">
                  <c:v>0.42666666666666669</c:v>
                </c:pt>
                <c:pt idx="8">
                  <c:v>0.42666666666666669</c:v>
                </c:pt>
                <c:pt idx="9">
                  <c:v>0.42666666666666669</c:v>
                </c:pt>
                <c:pt idx="10">
                  <c:v>0.42666666666666669</c:v>
                </c:pt>
                <c:pt idx="11">
                  <c:v>0.42666666666666669</c:v>
                </c:pt>
                <c:pt idx="12">
                  <c:v>0.42666666666666669</c:v>
                </c:pt>
                <c:pt idx="13">
                  <c:v>0.42666666666666669</c:v>
                </c:pt>
                <c:pt idx="14">
                  <c:v>0.42666666666666669</c:v>
                </c:pt>
                <c:pt idx="15">
                  <c:v>0.42666666666666669</c:v>
                </c:pt>
                <c:pt idx="16">
                  <c:v>0.42666666666666669</c:v>
                </c:pt>
                <c:pt idx="17">
                  <c:v>0.42666666666666669</c:v>
                </c:pt>
                <c:pt idx="18">
                  <c:v>0.42666666666666669</c:v>
                </c:pt>
                <c:pt idx="19">
                  <c:v>0.42666666666666669</c:v>
                </c:pt>
                <c:pt idx="20">
                  <c:v>0.42666666666666669</c:v>
                </c:pt>
                <c:pt idx="21">
                  <c:v>0.42666666666666669</c:v>
                </c:pt>
                <c:pt idx="22">
                  <c:v>0.42666666666666669</c:v>
                </c:pt>
                <c:pt idx="23">
                  <c:v>0.42666666666666669</c:v>
                </c:pt>
                <c:pt idx="24">
                  <c:v>0.42666666666666669</c:v>
                </c:pt>
                <c:pt idx="25">
                  <c:v>0.42666666666666669</c:v>
                </c:pt>
                <c:pt idx="26">
                  <c:v>0.42666666666666669</c:v>
                </c:pt>
                <c:pt idx="27">
                  <c:v>0.42666666666666669</c:v>
                </c:pt>
                <c:pt idx="28">
                  <c:v>0.42666666666666669</c:v>
                </c:pt>
                <c:pt idx="29">
                  <c:v>0.42666666666666669</c:v>
                </c:pt>
                <c:pt idx="30">
                  <c:v>0.41777777777777775</c:v>
                </c:pt>
                <c:pt idx="31">
                  <c:v>0.41333333333333333</c:v>
                </c:pt>
                <c:pt idx="32">
                  <c:v>0.40888888888888891</c:v>
                </c:pt>
                <c:pt idx="33">
                  <c:v>0.4177777777777778</c:v>
                </c:pt>
                <c:pt idx="34">
                  <c:v>0.42222222222222222</c:v>
                </c:pt>
                <c:pt idx="35">
                  <c:v>0.42222222222222222</c:v>
                </c:pt>
                <c:pt idx="36">
                  <c:v>0.41777777777777775</c:v>
                </c:pt>
                <c:pt idx="37">
                  <c:v>0.41333333333333333</c:v>
                </c:pt>
                <c:pt idx="38">
                  <c:v>0.4</c:v>
                </c:pt>
                <c:pt idx="39">
                  <c:v>0.37777777777777777</c:v>
                </c:pt>
                <c:pt idx="40">
                  <c:v>0.36</c:v>
                </c:pt>
                <c:pt idx="41">
                  <c:v>0.35555555555555557</c:v>
                </c:pt>
                <c:pt idx="42">
                  <c:v>0.36444444444444446</c:v>
                </c:pt>
                <c:pt idx="43">
                  <c:v>0.36444444444444446</c:v>
                </c:pt>
                <c:pt idx="44">
                  <c:v>0.36444444444444446</c:v>
                </c:pt>
                <c:pt idx="45">
                  <c:v>0.35555555555555557</c:v>
                </c:pt>
                <c:pt idx="46">
                  <c:v>0.3511111111111111</c:v>
                </c:pt>
                <c:pt idx="47">
                  <c:v>0.34222222222222221</c:v>
                </c:pt>
                <c:pt idx="48">
                  <c:v>0.34222222222222221</c:v>
                </c:pt>
                <c:pt idx="49">
                  <c:v>0.34666666666666668</c:v>
                </c:pt>
                <c:pt idx="50">
                  <c:v>0.35555555555555557</c:v>
                </c:pt>
                <c:pt idx="51">
                  <c:v>0.36</c:v>
                </c:pt>
                <c:pt idx="52">
                  <c:v>0.36</c:v>
                </c:pt>
                <c:pt idx="53">
                  <c:v>0.36444444444444446</c:v>
                </c:pt>
                <c:pt idx="54">
                  <c:v>0.36888888888888893</c:v>
                </c:pt>
                <c:pt idx="55">
                  <c:v>0.37333333333333329</c:v>
                </c:pt>
                <c:pt idx="56">
                  <c:v>0.37777777777777777</c:v>
                </c:pt>
                <c:pt idx="57">
                  <c:v>0.37777777777777777</c:v>
                </c:pt>
                <c:pt idx="58">
                  <c:v>0.38666666666666666</c:v>
                </c:pt>
                <c:pt idx="59">
                  <c:v>0.38666666666666666</c:v>
                </c:pt>
                <c:pt idx="60">
                  <c:v>0.39111111111111108</c:v>
                </c:pt>
                <c:pt idx="61">
                  <c:v>0.39111111111111108</c:v>
                </c:pt>
                <c:pt idx="62">
                  <c:v>0.4</c:v>
                </c:pt>
                <c:pt idx="63">
                  <c:v>0.40888888888888886</c:v>
                </c:pt>
                <c:pt idx="64">
                  <c:v>0.41333333333333333</c:v>
                </c:pt>
                <c:pt idx="65">
                  <c:v>0.41333333333333339</c:v>
                </c:pt>
                <c:pt idx="66">
                  <c:v>0.44</c:v>
                </c:pt>
                <c:pt idx="67">
                  <c:v>0.45777777777777778</c:v>
                </c:pt>
                <c:pt idx="68">
                  <c:v>0.48</c:v>
                </c:pt>
                <c:pt idx="69">
                  <c:v>0.48</c:v>
                </c:pt>
                <c:pt idx="70">
                  <c:v>0.48000000000000004</c:v>
                </c:pt>
                <c:pt idx="71">
                  <c:v>0.47555555555555551</c:v>
                </c:pt>
                <c:pt idx="72">
                  <c:v>0.47555555555555551</c:v>
                </c:pt>
                <c:pt idx="73">
                  <c:v>0.49333333333333335</c:v>
                </c:pt>
                <c:pt idx="74">
                  <c:v>0.51555555555555554</c:v>
                </c:pt>
                <c:pt idx="75">
                  <c:v>0.53333333333333333</c:v>
                </c:pt>
                <c:pt idx="76">
                  <c:v>0.54222222222222227</c:v>
                </c:pt>
                <c:pt idx="77">
                  <c:v>0.55111111111111111</c:v>
                </c:pt>
                <c:pt idx="78">
                  <c:v>0.55999999999999994</c:v>
                </c:pt>
                <c:pt idx="79">
                  <c:v>0.56888888888888889</c:v>
                </c:pt>
                <c:pt idx="80">
                  <c:v>0.57333333333333336</c:v>
                </c:pt>
                <c:pt idx="81">
                  <c:v>0.57333333333333336</c:v>
                </c:pt>
                <c:pt idx="82">
                  <c:v>0.57333333333333336</c:v>
                </c:pt>
                <c:pt idx="83">
                  <c:v>0.57333333333333336</c:v>
                </c:pt>
                <c:pt idx="84">
                  <c:v>0.57333333333333336</c:v>
                </c:pt>
                <c:pt idx="85">
                  <c:v>0.57333333333333336</c:v>
                </c:pt>
                <c:pt idx="86">
                  <c:v>0.57333333333333336</c:v>
                </c:pt>
                <c:pt idx="87">
                  <c:v>0.57333333333333336</c:v>
                </c:pt>
                <c:pt idx="88">
                  <c:v>0.57333333333333336</c:v>
                </c:pt>
                <c:pt idx="89">
                  <c:v>0.57333333333333336</c:v>
                </c:pt>
                <c:pt idx="90">
                  <c:v>0.57333333333333336</c:v>
                </c:pt>
                <c:pt idx="91">
                  <c:v>0.57333333333333336</c:v>
                </c:pt>
                <c:pt idx="92">
                  <c:v>0.57333333333333336</c:v>
                </c:pt>
                <c:pt idx="93">
                  <c:v>0.57333333333333336</c:v>
                </c:pt>
                <c:pt idx="94">
                  <c:v>0.57333333333333336</c:v>
                </c:pt>
                <c:pt idx="95">
                  <c:v>0.57333333333333336</c:v>
                </c:pt>
                <c:pt idx="96">
                  <c:v>0.57333333333333336</c:v>
                </c:pt>
                <c:pt idx="97">
                  <c:v>0.57333333333333336</c:v>
                </c:pt>
                <c:pt idx="98">
                  <c:v>0.57333333333333336</c:v>
                </c:pt>
                <c:pt idx="99">
                  <c:v>0.57333333333333336</c:v>
                </c:pt>
                <c:pt idx="100">
                  <c:v>0.57333333333333336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DFA-4361-BA73-38EB25A85042}"/>
            </c:ext>
          </c:extLst>
        </c:ser>
        <c:ser>
          <c:idx val="3"/>
          <c:order val="3"/>
          <c:tx>
            <c:strRef>
              <c:f>'Model 2'!$AS$151</c:f>
              <c:strCache>
                <c:ptCount val="1"/>
                <c:pt idx="0">
                  <c:v>50% Wtd.Avg.</c:v>
                </c:pt>
              </c:strCache>
            </c:strRef>
          </c:tx>
          <c:spPr>
            <a:ln w="28575" cap="rnd" cmpd="sng" algn="ctr">
              <a:solidFill>
                <a:sysClr val="window" lastClr="FFFFFF">
                  <a:lumMod val="50000"/>
                </a:sysClr>
              </a:solidFill>
              <a:prstDash val="sysDot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'Model 2'!$AT$147:$EP$147</c:f>
              <c:numCache>
                <c:formatCode>#,##0.000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'Model 2'!$AT$151:$EP$151</c:f>
              <c:numCache>
                <c:formatCode>#,##0.000</c:formatCode>
                <c:ptCount val="101"/>
                <c:pt idx="0">
                  <c:v>0.21333333333333335</c:v>
                </c:pt>
                <c:pt idx="1">
                  <c:v>0.21333333333333335</c:v>
                </c:pt>
                <c:pt idx="2">
                  <c:v>0.21333333333333335</c:v>
                </c:pt>
                <c:pt idx="3">
                  <c:v>0.21333333333333335</c:v>
                </c:pt>
                <c:pt idx="4">
                  <c:v>0.21333333333333335</c:v>
                </c:pt>
                <c:pt idx="5">
                  <c:v>0.21333333333333335</c:v>
                </c:pt>
                <c:pt idx="6">
                  <c:v>0.21333333333333335</c:v>
                </c:pt>
                <c:pt idx="7">
                  <c:v>0.21333333333333335</c:v>
                </c:pt>
                <c:pt idx="8">
                  <c:v>0.21333333333333335</c:v>
                </c:pt>
                <c:pt idx="9">
                  <c:v>0.21333333333333335</c:v>
                </c:pt>
                <c:pt idx="10">
                  <c:v>0.21333333333333335</c:v>
                </c:pt>
                <c:pt idx="11">
                  <c:v>0.21333333333333335</c:v>
                </c:pt>
                <c:pt idx="12">
                  <c:v>0.21333333333333335</c:v>
                </c:pt>
                <c:pt idx="13">
                  <c:v>0.21333333333333335</c:v>
                </c:pt>
                <c:pt idx="14">
                  <c:v>0.21333333333333335</c:v>
                </c:pt>
                <c:pt idx="15">
                  <c:v>0.21333333333333335</c:v>
                </c:pt>
                <c:pt idx="16">
                  <c:v>0.21333333333333335</c:v>
                </c:pt>
                <c:pt idx="17">
                  <c:v>0.21333333333333335</c:v>
                </c:pt>
                <c:pt idx="18">
                  <c:v>0.21333333333333335</c:v>
                </c:pt>
                <c:pt idx="19">
                  <c:v>0.21333333333333335</c:v>
                </c:pt>
                <c:pt idx="20">
                  <c:v>0.21333333333333335</c:v>
                </c:pt>
                <c:pt idx="21">
                  <c:v>0.21333333333333335</c:v>
                </c:pt>
                <c:pt idx="22">
                  <c:v>0.21333333333333335</c:v>
                </c:pt>
                <c:pt idx="23">
                  <c:v>0.21333333333333335</c:v>
                </c:pt>
                <c:pt idx="24">
                  <c:v>0.21333333333333335</c:v>
                </c:pt>
                <c:pt idx="25">
                  <c:v>0.21333333333333335</c:v>
                </c:pt>
                <c:pt idx="26">
                  <c:v>0.21333333333333335</c:v>
                </c:pt>
                <c:pt idx="27">
                  <c:v>0.21333333333333335</c:v>
                </c:pt>
                <c:pt idx="28">
                  <c:v>0.21333333333333335</c:v>
                </c:pt>
                <c:pt idx="29">
                  <c:v>0.21333333333333335</c:v>
                </c:pt>
                <c:pt idx="30">
                  <c:v>0.20888888888888887</c:v>
                </c:pt>
                <c:pt idx="31">
                  <c:v>0.20666666666666667</c:v>
                </c:pt>
                <c:pt idx="32">
                  <c:v>0.20444444444444446</c:v>
                </c:pt>
                <c:pt idx="33">
                  <c:v>0.2088888888888889</c:v>
                </c:pt>
                <c:pt idx="34">
                  <c:v>0.21111111111111111</c:v>
                </c:pt>
                <c:pt idx="35">
                  <c:v>0.21111111111111111</c:v>
                </c:pt>
                <c:pt idx="36">
                  <c:v>0.20888888888888887</c:v>
                </c:pt>
                <c:pt idx="37">
                  <c:v>0.20666666666666667</c:v>
                </c:pt>
                <c:pt idx="38">
                  <c:v>0.2</c:v>
                </c:pt>
                <c:pt idx="39">
                  <c:v>0.18888888888888888</c:v>
                </c:pt>
                <c:pt idx="40">
                  <c:v>0.18</c:v>
                </c:pt>
                <c:pt idx="41">
                  <c:v>0.17777777777777778</c:v>
                </c:pt>
                <c:pt idx="42">
                  <c:v>0.18222222222222223</c:v>
                </c:pt>
                <c:pt idx="43">
                  <c:v>0.18222222222222223</c:v>
                </c:pt>
                <c:pt idx="44">
                  <c:v>0.18222222222222223</c:v>
                </c:pt>
                <c:pt idx="45">
                  <c:v>0.17777777777777778</c:v>
                </c:pt>
                <c:pt idx="46">
                  <c:v>0.17555555555555555</c:v>
                </c:pt>
                <c:pt idx="47">
                  <c:v>0.1711111111111111</c:v>
                </c:pt>
                <c:pt idx="48">
                  <c:v>0.1711111111111111</c:v>
                </c:pt>
                <c:pt idx="49">
                  <c:v>0.17333333333333334</c:v>
                </c:pt>
                <c:pt idx="50">
                  <c:v>0.17777777777777778</c:v>
                </c:pt>
                <c:pt idx="51">
                  <c:v>0.18</c:v>
                </c:pt>
                <c:pt idx="52">
                  <c:v>0.18</c:v>
                </c:pt>
                <c:pt idx="53">
                  <c:v>0.18222222222222223</c:v>
                </c:pt>
                <c:pt idx="54">
                  <c:v>0.18444444444444447</c:v>
                </c:pt>
                <c:pt idx="55">
                  <c:v>0.18666666666666665</c:v>
                </c:pt>
                <c:pt idx="56">
                  <c:v>0.18888888888888888</c:v>
                </c:pt>
                <c:pt idx="57">
                  <c:v>0.18888888888888888</c:v>
                </c:pt>
                <c:pt idx="58">
                  <c:v>0.19333333333333333</c:v>
                </c:pt>
                <c:pt idx="59">
                  <c:v>0.19333333333333333</c:v>
                </c:pt>
                <c:pt idx="60">
                  <c:v>0.19555555555555554</c:v>
                </c:pt>
                <c:pt idx="61">
                  <c:v>0.19555555555555554</c:v>
                </c:pt>
                <c:pt idx="62">
                  <c:v>0.2</c:v>
                </c:pt>
                <c:pt idx="63">
                  <c:v>0.20444444444444443</c:v>
                </c:pt>
                <c:pt idx="64">
                  <c:v>0.20666666666666667</c:v>
                </c:pt>
                <c:pt idx="65">
                  <c:v>0.20666666666666669</c:v>
                </c:pt>
                <c:pt idx="66">
                  <c:v>0.22</c:v>
                </c:pt>
                <c:pt idx="67">
                  <c:v>0.22888888888888889</c:v>
                </c:pt>
                <c:pt idx="68">
                  <c:v>0.24</c:v>
                </c:pt>
                <c:pt idx="69">
                  <c:v>0.24</c:v>
                </c:pt>
                <c:pt idx="70">
                  <c:v>0.24000000000000002</c:v>
                </c:pt>
                <c:pt idx="71">
                  <c:v>0.23777777777777775</c:v>
                </c:pt>
                <c:pt idx="72">
                  <c:v>0.23777777777777775</c:v>
                </c:pt>
                <c:pt idx="73">
                  <c:v>0.24666666666666667</c:v>
                </c:pt>
                <c:pt idx="74">
                  <c:v>0.25777777777777777</c:v>
                </c:pt>
                <c:pt idx="75">
                  <c:v>0.26666666666666666</c:v>
                </c:pt>
                <c:pt idx="76">
                  <c:v>0.27111111111111114</c:v>
                </c:pt>
                <c:pt idx="77">
                  <c:v>0.27555555555555555</c:v>
                </c:pt>
                <c:pt idx="78">
                  <c:v>0.27999999999999997</c:v>
                </c:pt>
                <c:pt idx="79">
                  <c:v>0.28444444444444444</c:v>
                </c:pt>
                <c:pt idx="80">
                  <c:v>0.28666666666666668</c:v>
                </c:pt>
                <c:pt idx="81">
                  <c:v>0.28666666666666668</c:v>
                </c:pt>
                <c:pt idx="82">
                  <c:v>0.28666666666666668</c:v>
                </c:pt>
                <c:pt idx="83">
                  <c:v>0.28666666666666668</c:v>
                </c:pt>
                <c:pt idx="84">
                  <c:v>0.28666666666666668</c:v>
                </c:pt>
                <c:pt idx="85">
                  <c:v>0.28666666666666668</c:v>
                </c:pt>
                <c:pt idx="86">
                  <c:v>0.28666666666666668</c:v>
                </c:pt>
                <c:pt idx="87">
                  <c:v>0.28666666666666668</c:v>
                </c:pt>
                <c:pt idx="88">
                  <c:v>0.28666666666666668</c:v>
                </c:pt>
                <c:pt idx="89">
                  <c:v>0.28666666666666668</c:v>
                </c:pt>
                <c:pt idx="90">
                  <c:v>0.28666666666666668</c:v>
                </c:pt>
                <c:pt idx="91">
                  <c:v>0.28666666666666668</c:v>
                </c:pt>
                <c:pt idx="92">
                  <c:v>0.28666666666666668</c:v>
                </c:pt>
                <c:pt idx="93">
                  <c:v>0.28666666666666668</c:v>
                </c:pt>
                <c:pt idx="94">
                  <c:v>0.28666666666666668</c:v>
                </c:pt>
                <c:pt idx="95">
                  <c:v>0.28666666666666668</c:v>
                </c:pt>
                <c:pt idx="96">
                  <c:v>0.28666666666666668</c:v>
                </c:pt>
                <c:pt idx="97">
                  <c:v>0.28666666666666668</c:v>
                </c:pt>
                <c:pt idx="98">
                  <c:v>0.28666666666666668</c:v>
                </c:pt>
                <c:pt idx="99">
                  <c:v>0.28666666666666668</c:v>
                </c:pt>
                <c:pt idx="100">
                  <c:v>0.28666666666666668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FA-4361-BA73-38EB25A85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343727"/>
        <c:axId val="1369562511"/>
      </c:scatterChart>
      <c:valAx>
        <c:axId val="1294343727"/>
        <c:scaling>
          <c:orientation val="minMax"/>
          <c:max val="1"/>
          <c:min val="0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Cutoff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1369562511"/>
        <c:crosses val="autoZero"/>
        <c:crossBetween val="midCat"/>
      </c:valAx>
      <c:valAx>
        <c:axId val="1369562511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0%" sourceLinked="0"/>
        <c:majorTickMark val="out"/>
        <c:minorTickMark val="none"/>
        <c:tickLblPos val="nextTo"/>
        <c:crossAx val="1294343727"/>
        <c:crosses val="autoZero"/>
        <c:crossBetween val="midCat"/>
      </c:valAx>
      <c:spPr>
        <a:ln w="6350">
          <a:solidFill>
            <a:srgbClr val="808080"/>
          </a:solidFill>
          <a:prstDash val="solid"/>
        </a:ln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'Model 3'!$AM$46</c:f>
          <c:strCache>
            <c:ptCount val="1"/>
            <c:pt idx="0">
              <c:v>Logistic Regression Curve -vs- english1stLang 
Model 3 for Choice.variable    (3 variables, n=75)</c:v>
            </c:pt>
          </c:strCache>
        </c:strRef>
      </c:tx>
      <c:overlay val="0"/>
      <c:txPr>
        <a:bodyPr/>
        <a:lstStyle/>
        <a:p>
          <a:pPr>
            <a:defRPr sz="1000"/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'Model 3'!$E$49</c:f>
              <c:strCache>
                <c:ptCount val="1"/>
                <c:pt idx="0">
                  <c:v>Upper 95%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'Model 3'!$B$50:$B$62</c:f>
              <c:numCache>
                <c:formatCode>#,##0.000</c:formatCode>
                <c:ptCount val="1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0.41666666666666663</c:v>
                </c:pt>
                <c:pt idx="6">
                  <c:v>0.5</c:v>
                </c:pt>
                <c:pt idx="7">
                  <c:v>0.58333333333333326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0.83333333333333326</c:v>
                </c:pt>
                <c:pt idx="11">
                  <c:v>0.91666666666666663</c:v>
                </c:pt>
                <c:pt idx="12">
                  <c:v>1</c:v>
                </c:pt>
              </c:numCache>
            </c:numRef>
          </c:xVal>
          <c:yVal>
            <c:numRef>
              <c:f>'Model 3'!$E$50:$E$62</c:f>
              <c:numCache>
                <c:formatCode>#,##0.000</c:formatCode>
                <c:ptCount val="13"/>
                <c:pt idx="0">
                  <c:v>0.69937350819558086</c:v>
                </c:pt>
                <c:pt idx="1">
                  <c:v>0.69233751213802097</c:v>
                </c:pt>
                <c:pt idx="2">
                  <c:v>0.6859029864895313</c:v>
                </c:pt>
                <c:pt idx="3">
                  <c:v>0.68032514415500001</c:v>
                </c:pt>
                <c:pt idx="4">
                  <c:v>0.67595365531589724</c:v>
                </c:pt>
                <c:pt idx="5">
                  <c:v>0.67325959306963112</c:v>
                </c:pt>
                <c:pt idx="6">
                  <c:v>0.6728475199448013</c:v>
                </c:pt>
                <c:pt idx="7">
                  <c:v>0.67541476777053455</c:v>
                </c:pt>
                <c:pt idx="8">
                  <c:v>0.68160553922659273</c:v>
                </c:pt>
                <c:pt idx="9">
                  <c:v>0.6917574849900564</c:v>
                </c:pt>
                <c:pt idx="10">
                  <c:v>0.70567944065987331</c:v>
                </c:pt>
                <c:pt idx="11">
                  <c:v>0.72266050709144558</c:v>
                </c:pt>
                <c:pt idx="12">
                  <c:v>0.74171507442445905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9C-4797-8686-50C54391E3AD}"/>
            </c:ext>
          </c:extLst>
        </c:ser>
        <c:ser>
          <c:idx val="2"/>
          <c:order val="1"/>
          <c:tx>
            <c:v>Forecast</c:v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'Model 3'!$B$50:$B$62</c:f>
              <c:numCache>
                <c:formatCode>#,##0.000</c:formatCode>
                <c:ptCount val="1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0.41666666666666663</c:v>
                </c:pt>
                <c:pt idx="6">
                  <c:v>0.5</c:v>
                </c:pt>
                <c:pt idx="7">
                  <c:v>0.58333333333333326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0.83333333333333326</c:v>
                </c:pt>
                <c:pt idx="11">
                  <c:v>0.91666666666666663</c:v>
                </c:pt>
                <c:pt idx="12">
                  <c:v>1</c:v>
                </c:pt>
              </c:numCache>
            </c:numRef>
          </c:xVal>
          <c:yVal>
            <c:numRef>
              <c:f>'Model 3'!$C$50:$C$62</c:f>
              <c:numCache>
                <c:formatCode>#,##0.000</c:formatCode>
                <c:ptCount val="13"/>
                <c:pt idx="0">
                  <c:v>0.47364003669408211</c:v>
                </c:pt>
                <c:pt idx="1">
                  <c:v>0.48573943757707627</c:v>
                </c:pt>
                <c:pt idx="2">
                  <c:v>0.49785557663795649</c:v>
                </c:pt>
                <c:pt idx="3">
                  <c:v>0.50997423469372472</c:v>
                </c:pt>
                <c:pt idx="4">
                  <c:v>0.52208118073593612</c:v>
                </c:pt>
                <c:pt idx="5">
                  <c:v>0.53416223870706647</c:v>
                </c:pt>
                <c:pt idx="6">
                  <c:v>0.54620335372986206</c:v>
                </c:pt>
                <c:pt idx="7">
                  <c:v>0.55819065713416849</c:v>
                </c:pt>
                <c:pt idx="8">
                  <c:v>0.57011052964616171</c:v>
                </c:pt>
                <c:pt idx="9">
                  <c:v>0.58194966213588983</c:v>
                </c:pt>
                <c:pt idx="10">
                  <c:v>0.59369511335979552</c:v>
                </c:pt>
                <c:pt idx="11">
                  <c:v>0.6053343641843919</c:v>
                </c:pt>
                <c:pt idx="12">
                  <c:v>0.61685536783426798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9C-4797-8686-50C54391E3AD}"/>
            </c:ext>
          </c:extLst>
        </c:ser>
        <c:ser>
          <c:idx val="3"/>
          <c:order val="2"/>
          <c:tx>
            <c:strRef>
              <c:f>'Model 3'!$D$49</c:f>
              <c:strCache>
                <c:ptCount val="1"/>
                <c:pt idx="0">
                  <c:v>Lower 95%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'Model 3'!$B$50:$B$62</c:f>
              <c:numCache>
                <c:formatCode>#,##0.000</c:formatCode>
                <c:ptCount val="1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0.41666666666666663</c:v>
                </c:pt>
                <c:pt idx="6">
                  <c:v>0.5</c:v>
                </c:pt>
                <c:pt idx="7">
                  <c:v>0.58333333333333326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0.83333333333333326</c:v>
                </c:pt>
                <c:pt idx="11">
                  <c:v>0.91666666666666663</c:v>
                </c:pt>
                <c:pt idx="12">
                  <c:v>1</c:v>
                </c:pt>
              </c:numCache>
            </c:numRef>
          </c:xVal>
          <c:yVal>
            <c:numRef>
              <c:f>'Model 3'!$D$50:$D$62</c:f>
              <c:numCache>
                <c:formatCode>#,##0.000</c:formatCode>
                <c:ptCount val="13"/>
                <c:pt idx="0">
                  <c:v>0.25819108205854002</c:v>
                </c:pt>
                <c:pt idx="1">
                  <c:v>0.28390246042092837</c:v>
                </c:pt>
                <c:pt idx="2">
                  <c:v>0.31041287295833458</c:v>
                </c:pt>
                <c:pt idx="3">
                  <c:v>0.33727489555336537</c:v>
                </c:pt>
                <c:pt idx="4">
                  <c:v>0.36390072415458485</c:v>
                </c:pt>
                <c:pt idx="5">
                  <c:v>0.38954133304370442</c:v>
                </c:pt>
                <c:pt idx="6">
                  <c:v>0.41328347596208626</c:v>
                </c:pt>
                <c:pt idx="7">
                  <c:v>0.43410195016070646</c:v>
                </c:pt>
                <c:pt idx="8">
                  <c:v>0.45101864524950541</c:v>
                </c:pt>
                <c:pt idx="9">
                  <c:v>0.46336965128245039</c:v>
                </c:pt>
                <c:pt idx="10">
                  <c:v>0.47104059452413755</c:v>
                </c:pt>
                <c:pt idx="11">
                  <c:v>0.4744689562951161</c:v>
                </c:pt>
                <c:pt idx="12">
                  <c:v>0.47440794384955548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D9C-4797-8686-50C54391E3AD}"/>
            </c:ext>
          </c:extLst>
        </c:ser>
        <c:ser>
          <c:idx val="0"/>
          <c:order val="3"/>
          <c:tx>
            <c:v>Mean</c:v>
          </c:tx>
          <c:spPr>
            <a:ln w="25400">
              <a:noFill/>
            </a:ln>
          </c:spPr>
          <c:marker>
            <c:symbol val="diamond"/>
            <c:size val="8"/>
            <c:spPr>
              <a:solidFill>
                <a:srgbClr val="9999FF"/>
              </a:solidFill>
              <a:ln w="9525" cap="rnd" cmpd="sng" algn="ctr">
                <a:solidFill>
                  <a:srgbClr val="0000FF"/>
                </a:solidFill>
                <a:prstDash val="solid"/>
                <a:round/>
                <a:headEnd type="none" w="med" len="med"/>
                <a:tailEnd type="none" w="med" len="med"/>
              </a:ln>
            </c:spPr>
          </c:marker>
          <c:xVal>
            <c:numRef>
              <c:f>'Model 3'!$B$47</c:f>
              <c:numCache>
                <c:formatCode>#,##0.000</c:formatCode>
                <c:ptCount val="1"/>
                <c:pt idx="0">
                  <c:v>0.72</c:v>
                </c:pt>
              </c:numCache>
            </c:numRef>
          </c:xVal>
          <c:yVal>
            <c:numRef>
              <c:f>'Model 3'!$C$47</c:f>
              <c:numCache>
                <c:formatCode>#,##0.000</c:formatCode>
                <c:ptCount val="1"/>
                <c:pt idx="0">
                  <c:v>0.57769769918481739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9C-4797-8686-50C54391E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770671"/>
        <c:axId val="1378247567"/>
      </c:scatterChart>
      <c:valAx>
        <c:axId val="1290770671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strRef>
              <c:f>'Model 3'!$AM$47</c:f>
              <c:strCache>
                <c:ptCount val="1"/>
                <c:pt idx="0">
                  <c:v>english1stLang (min to max) 
Other Variables = Means</c:v>
                </c:pt>
              </c:strCache>
            </c:strRef>
          </c:tx>
          <c:overlay val="0"/>
        </c:title>
        <c:numFmt formatCode="General" sourceLinked="0"/>
        <c:majorTickMark val="out"/>
        <c:minorTickMark val="none"/>
        <c:tickLblPos val="nextTo"/>
        <c:crossAx val="1378247567"/>
        <c:crosses val="autoZero"/>
        <c:crossBetween val="midCat"/>
      </c:valAx>
      <c:valAx>
        <c:axId val="1378247567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0.0" sourceLinked="0"/>
        <c:majorTickMark val="out"/>
        <c:minorTickMark val="none"/>
        <c:tickLblPos val="nextTo"/>
        <c:crossAx val="1290770671"/>
        <c:crosses val="autoZero"/>
        <c:crossBetween val="midCat"/>
      </c:valAx>
      <c:spPr>
        <a:ln w="6350">
          <a:solidFill>
            <a:srgbClr val="808080"/>
          </a:solidFill>
          <a:prstDash val="solid"/>
        </a:ln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100"/>
              <a:t>Distribution of Outcomes -vs- Prediction Interval
</a:t>
            </a:r>
            <a:r>
              <a:rPr lang="en-US" sz="1000"/>
              <a:t>Model 3 for Choice.variable    (3 variables, n=75)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3'!$I$2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9999FF"/>
            </a:solidFill>
            <a:ln w="9525" cap="flat" cmpd="sng" algn="ctr">
              <a:solidFill>
                <a:srgbClr val="0000FF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cat>
            <c:numRef>
              <c:f>'Model 3'!$AM$70:$BF$70</c:f>
              <c:numCache>
                <c:formatCode>#,##0.000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1.0000000000000002</c:v>
                </c:pt>
              </c:numCache>
            </c:numRef>
          </c:cat>
          <c:val>
            <c:numRef>
              <c:f>'Model 3'!$AM$71:$BF$71</c:f>
              <c:numCache>
                <c:formatCode>#,##0.000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1</c:v>
                </c:pt>
                <c:pt idx="9">
                  <c:v>8</c:v>
                </c:pt>
                <c:pt idx="10">
                  <c:v>0</c:v>
                </c:pt>
                <c:pt idx="11">
                  <c:v>6</c:v>
                </c:pt>
                <c:pt idx="12">
                  <c:v>4</c:v>
                </c:pt>
                <c:pt idx="13">
                  <c:v>10</c:v>
                </c:pt>
                <c:pt idx="14">
                  <c:v>9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51-4A56-9960-3BFE3A0897AA}"/>
            </c:ext>
          </c:extLst>
        </c:ser>
        <c:ser>
          <c:idx val="1"/>
          <c:order val="1"/>
          <c:tx>
            <c:strRef>
              <c:f>'Model 3'!$H$2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FFD2D2"/>
            </a:solidFill>
            <a:ln w="9525" cap="flat" cmpd="sng" algn="ctr">
              <a:solidFill>
                <a:srgbClr val="FF0000"/>
              </a:solidFill>
              <a:prstDash val="solid"/>
              <a:round/>
              <a:headEnd type="none" w="med" len="med"/>
              <a:tailEnd type="none" w="med" len="med"/>
            </a:ln>
          </c:spPr>
          <c:invertIfNegative val="0"/>
          <c:cat>
            <c:numRef>
              <c:f>'Model 3'!$AM$70:$BG$70</c:f>
              <c:numCache>
                <c:formatCode>#,##0.000</c:formatCode>
                <c:ptCount val="21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1.0000000000000002</c:v>
                </c:pt>
              </c:numCache>
            </c:numRef>
          </c:cat>
          <c:val>
            <c:numRef>
              <c:f>'Model 3'!$AM$72:$BF$72</c:f>
              <c:numCache>
                <c:formatCode>#,##0.000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-5</c:v>
                </c:pt>
                <c:pt idx="7">
                  <c:v>0</c:v>
                </c:pt>
                <c:pt idx="8">
                  <c:v>-5</c:v>
                </c:pt>
                <c:pt idx="9">
                  <c:v>-6</c:v>
                </c:pt>
                <c:pt idx="10">
                  <c:v>0</c:v>
                </c:pt>
                <c:pt idx="11">
                  <c:v>-3</c:v>
                </c:pt>
                <c:pt idx="12">
                  <c:v>-4</c:v>
                </c:pt>
                <c:pt idx="13">
                  <c:v>-5</c:v>
                </c:pt>
                <c:pt idx="14">
                  <c:v>-4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51-4A56-9960-3BFE3A089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378204575"/>
        <c:axId val="1378247567"/>
      </c:barChart>
      <c:catAx>
        <c:axId val="1378204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Prediction</a:t>
                </a:r>
              </a:p>
            </c:rich>
          </c:tx>
          <c:overlay val="0"/>
        </c:title>
        <c:numFmt formatCode=".00" sourceLinked="0"/>
        <c:majorTickMark val="out"/>
        <c:minorTickMark val="none"/>
        <c:tickLblPos val="low"/>
        <c:crossAx val="1378247567"/>
        <c:crosses val="autoZero"/>
        <c:auto val="1"/>
        <c:lblAlgn val="ctr"/>
        <c:lblOffset val="100"/>
        <c:tickLblSkip val="1"/>
        <c:noMultiLvlLbl val="0"/>
      </c:catAx>
      <c:valAx>
        <c:axId val="1378247567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0;[Red]0" sourceLinked="0"/>
        <c:majorTickMark val="out"/>
        <c:minorTickMark val="none"/>
        <c:tickLblPos val="nextTo"/>
        <c:crossAx val="1378204575"/>
        <c:crosses val="autoZero"/>
        <c:crossBetween val="between"/>
      </c:valAx>
      <c:spPr>
        <a:ln w="6350">
          <a:solidFill>
            <a:srgbClr val="808080"/>
          </a:solidFill>
          <a:prstDash val="solid"/>
        </a:ln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100"/>
              <a:t>Sensitivity and Specificity -vs- Cutoff Value
</a:t>
            </a:r>
            <a:r>
              <a:rPr lang="en-US" sz="1000"/>
              <a:t>Model 3 for Choice.variable    (3 variables, n=75)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Sensitivity</c:v>
          </c:tx>
          <c:spPr>
            <a:ln w="285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'Model 3'!$AM$110:$EI$110</c:f>
              <c:numCache>
                <c:formatCode>#,##0.000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'Model 3'!$AM$111:$EI$111</c:f>
              <c:numCache>
                <c:formatCode>#,##0.000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0.99224806201550386</c:v>
                </c:pt>
                <c:pt idx="33">
                  <c:v>0.96899224806201545</c:v>
                </c:pt>
                <c:pt idx="34">
                  <c:v>0.94573643410852704</c:v>
                </c:pt>
                <c:pt idx="35">
                  <c:v>0.93023255813953487</c:v>
                </c:pt>
                <c:pt idx="36">
                  <c:v>0.93023255813953487</c:v>
                </c:pt>
                <c:pt idx="37">
                  <c:v>0.93023255813953487</c:v>
                </c:pt>
                <c:pt idx="38">
                  <c:v>0.93023255813953487</c:v>
                </c:pt>
                <c:pt idx="39">
                  <c:v>0.93023255813953487</c:v>
                </c:pt>
                <c:pt idx="40">
                  <c:v>0.93023255813953487</c:v>
                </c:pt>
                <c:pt idx="41">
                  <c:v>0.92248062015503873</c:v>
                </c:pt>
                <c:pt idx="42">
                  <c:v>0.91472868217054271</c:v>
                </c:pt>
                <c:pt idx="43">
                  <c:v>0.90697674418604646</c:v>
                </c:pt>
                <c:pt idx="44">
                  <c:v>0.90697674418604646</c:v>
                </c:pt>
                <c:pt idx="45">
                  <c:v>0.90697674418604646</c:v>
                </c:pt>
                <c:pt idx="46">
                  <c:v>0.90697674418604646</c:v>
                </c:pt>
                <c:pt idx="47">
                  <c:v>0.87596899224806191</c:v>
                </c:pt>
                <c:pt idx="48">
                  <c:v>0.84496124031007758</c:v>
                </c:pt>
                <c:pt idx="49">
                  <c:v>0.78294573643410847</c:v>
                </c:pt>
                <c:pt idx="50">
                  <c:v>0.75193798449612403</c:v>
                </c:pt>
                <c:pt idx="51">
                  <c:v>0.72093023255813948</c:v>
                </c:pt>
                <c:pt idx="52">
                  <c:v>0.72093023255813948</c:v>
                </c:pt>
                <c:pt idx="53">
                  <c:v>0.72093023255813948</c:v>
                </c:pt>
                <c:pt idx="54">
                  <c:v>0.72093023255813948</c:v>
                </c:pt>
                <c:pt idx="55">
                  <c:v>0.67441860465116277</c:v>
                </c:pt>
                <c:pt idx="56">
                  <c:v>0.62790697674418605</c:v>
                </c:pt>
                <c:pt idx="57">
                  <c:v>0.58139534883720934</c:v>
                </c:pt>
                <c:pt idx="58">
                  <c:v>0.58139534883720934</c:v>
                </c:pt>
                <c:pt idx="59">
                  <c:v>0.58139534883720934</c:v>
                </c:pt>
                <c:pt idx="60">
                  <c:v>0.58139534883720934</c:v>
                </c:pt>
                <c:pt idx="61">
                  <c:v>0.58139534883720934</c:v>
                </c:pt>
                <c:pt idx="62">
                  <c:v>0.58139534883720934</c:v>
                </c:pt>
                <c:pt idx="63">
                  <c:v>0.55038759689922478</c:v>
                </c:pt>
                <c:pt idx="64">
                  <c:v>0.51937984496124023</c:v>
                </c:pt>
                <c:pt idx="65">
                  <c:v>0.44186046511627908</c:v>
                </c:pt>
                <c:pt idx="66">
                  <c:v>0.39534883720930231</c:v>
                </c:pt>
                <c:pt idx="67">
                  <c:v>0.31782945736434109</c:v>
                </c:pt>
                <c:pt idx="68">
                  <c:v>0.2868217054263566</c:v>
                </c:pt>
                <c:pt idx="69">
                  <c:v>0.2558139534883721</c:v>
                </c:pt>
                <c:pt idx="70">
                  <c:v>0.2558139534883721</c:v>
                </c:pt>
                <c:pt idx="71">
                  <c:v>0.2558139534883721</c:v>
                </c:pt>
                <c:pt idx="72">
                  <c:v>0.18604651162790697</c:v>
                </c:pt>
                <c:pt idx="73">
                  <c:v>0.11627906976744186</c:v>
                </c:pt>
                <c:pt idx="74">
                  <c:v>4.6511627906976744E-2</c:v>
                </c:pt>
                <c:pt idx="75">
                  <c:v>4.6511627906976744E-2</c:v>
                </c:pt>
                <c:pt idx="76">
                  <c:v>4.6511627906976744E-2</c:v>
                </c:pt>
                <c:pt idx="77">
                  <c:v>4.6511627906976744E-2</c:v>
                </c:pt>
                <c:pt idx="78">
                  <c:v>3.1007751937984496E-2</c:v>
                </c:pt>
                <c:pt idx="79">
                  <c:v>1.5503875968992248E-2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16-4564-BD21-B1F5A5E33502}"/>
            </c:ext>
          </c:extLst>
        </c:ser>
        <c:ser>
          <c:idx val="1"/>
          <c:order val="1"/>
          <c:tx>
            <c:v>Specificity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'Model 3'!$AM$110:$EI$110</c:f>
              <c:numCache>
                <c:formatCode>#,##0.000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'Model 3'!$AM$112:$EI$112</c:f>
              <c:numCache>
                <c:formatCode>#,##0.000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4.1666666666666637E-2</c:v>
                </c:pt>
                <c:pt idx="33">
                  <c:v>9.3749999999999944E-2</c:v>
                </c:pt>
                <c:pt idx="34">
                  <c:v>0.14583333333333326</c:v>
                </c:pt>
                <c:pt idx="35">
                  <c:v>0.15624999999999992</c:v>
                </c:pt>
                <c:pt idx="36">
                  <c:v>0.15624999999999992</c:v>
                </c:pt>
                <c:pt idx="37">
                  <c:v>0.15624999999999992</c:v>
                </c:pt>
                <c:pt idx="38">
                  <c:v>0.15624999999999992</c:v>
                </c:pt>
                <c:pt idx="39">
                  <c:v>0.15624999999999992</c:v>
                </c:pt>
                <c:pt idx="40">
                  <c:v>0.17708333333333326</c:v>
                </c:pt>
                <c:pt idx="41">
                  <c:v>0.22916666666666657</c:v>
                </c:pt>
                <c:pt idx="42">
                  <c:v>0.28124999999999994</c:v>
                </c:pt>
                <c:pt idx="43">
                  <c:v>0.31249999999999994</c:v>
                </c:pt>
                <c:pt idx="44">
                  <c:v>0.31249999999999994</c:v>
                </c:pt>
                <c:pt idx="45">
                  <c:v>0.31249999999999994</c:v>
                </c:pt>
                <c:pt idx="46">
                  <c:v>0.31249999999999994</c:v>
                </c:pt>
                <c:pt idx="47">
                  <c:v>0.35416666666666657</c:v>
                </c:pt>
                <c:pt idx="48">
                  <c:v>0.39583333333333326</c:v>
                </c:pt>
                <c:pt idx="49">
                  <c:v>0.45833333333333326</c:v>
                </c:pt>
                <c:pt idx="50">
                  <c:v>0.47916666666666657</c:v>
                </c:pt>
                <c:pt idx="51">
                  <c:v>0.49999999999999989</c:v>
                </c:pt>
                <c:pt idx="52">
                  <c:v>0.49999999999999989</c:v>
                </c:pt>
                <c:pt idx="53">
                  <c:v>0.49999999999999989</c:v>
                </c:pt>
                <c:pt idx="54">
                  <c:v>0.49999999999999989</c:v>
                </c:pt>
                <c:pt idx="55">
                  <c:v>0.53125</c:v>
                </c:pt>
                <c:pt idx="56">
                  <c:v>0.5625</c:v>
                </c:pt>
                <c:pt idx="57">
                  <c:v>0.59375</c:v>
                </c:pt>
                <c:pt idx="58">
                  <c:v>0.59375</c:v>
                </c:pt>
                <c:pt idx="59">
                  <c:v>0.59375</c:v>
                </c:pt>
                <c:pt idx="60">
                  <c:v>0.59375</c:v>
                </c:pt>
                <c:pt idx="61">
                  <c:v>0.59375</c:v>
                </c:pt>
                <c:pt idx="62">
                  <c:v>0.59375</c:v>
                </c:pt>
                <c:pt idx="63">
                  <c:v>0.63541666666666663</c:v>
                </c:pt>
                <c:pt idx="64">
                  <c:v>0.67708333333333326</c:v>
                </c:pt>
                <c:pt idx="65">
                  <c:v>0.72916666666666663</c:v>
                </c:pt>
                <c:pt idx="66">
                  <c:v>0.73958333333333326</c:v>
                </c:pt>
                <c:pt idx="67">
                  <c:v>0.79166666666666663</c:v>
                </c:pt>
                <c:pt idx="68">
                  <c:v>0.83333333333333326</c:v>
                </c:pt>
                <c:pt idx="69">
                  <c:v>0.875</c:v>
                </c:pt>
                <c:pt idx="70">
                  <c:v>0.875</c:v>
                </c:pt>
                <c:pt idx="71">
                  <c:v>0.875</c:v>
                </c:pt>
                <c:pt idx="72">
                  <c:v>0.91666666666666663</c:v>
                </c:pt>
                <c:pt idx="73">
                  <c:v>0.95833333333333326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16-4564-BD21-B1F5A5E33502}"/>
            </c:ext>
          </c:extLst>
        </c:ser>
        <c:ser>
          <c:idx val="2"/>
          <c:order val="2"/>
          <c:tx>
            <c:strRef>
              <c:f>'Model 3'!$AL$113</c:f>
              <c:strCache>
                <c:ptCount val="1"/>
                <c:pt idx="0">
                  <c:v>50% Wtd.Avg.</c:v>
                </c:pt>
              </c:strCache>
            </c:strRef>
          </c:tx>
          <c:spPr>
            <a:ln w="28575" cap="rnd" cmpd="sng" algn="ctr">
              <a:solidFill>
                <a:sysClr val="window" lastClr="FFFFFF">
                  <a:lumMod val="50000"/>
                </a:sysClr>
              </a:solidFill>
              <a:prstDash val="sysDot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'Model 3'!$AM$110:$EI$110</c:f>
              <c:numCache>
                <c:formatCode>#,##0.000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'Model 3'!$AM$113:$EI$113</c:f>
              <c:numCache>
                <c:formatCode>#,##0.000</c:formatCode>
                <c:ptCount val="101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0.5169573643410853</c:v>
                </c:pt>
                <c:pt idx="33">
                  <c:v>0.53137112403100772</c:v>
                </c:pt>
                <c:pt idx="34">
                  <c:v>0.54578488372093015</c:v>
                </c:pt>
                <c:pt idx="35">
                  <c:v>0.54324127906976738</c:v>
                </c:pt>
                <c:pt idx="36">
                  <c:v>0.54324127906976738</c:v>
                </c:pt>
                <c:pt idx="37">
                  <c:v>0.54324127906976738</c:v>
                </c:pt>
                <c:pt idx="38">
                  <c:v>0.54324127906976738</c:v>
                </c:pt>
                <c:pt idx="39">
                  <c:v>0.54324127906976738</c:v>
                </c:pt>
                <c:pt idx="40">
                  <c:v>0.55365794573643412</c:v>
                </c:pt>
                <c:pt idx="41">
                  <c:v>0.57582364341085268</c:v>
                </c:pt>
                <c:pt idx="42">
                  <c:v>0.59798934108527135</c:v>
                </c:pt>
                <c:pt idx="43">
                  <c:v>0.60973837209302317</c:v>
                </c:pt>
                <c:pt idx="44">
                  <c:v>0.60973837209302317</c:v>
                </c:pt>
                <c:pt idx="45">
                  <c:v>0.60973837209302317</c:v>
                </c:pt>
                <c:pt idx="46">
                  <c:v>0.60973837209302317</c:v>
                </c:pt>
                <c:pt idx="47">
                  <c:v>0.61506782945736427</c:v>
                </c:pt>
                <c:pt idx="48">
                  <c:v>0.62039728682170536</c:v>
                </c:pt>
                <c:pt idx="49">
                  <c:v>0.62063953488372081</c:v>
                </c:pt>
                <c:pt idx="50">
                  <c:v>0.61555232558139528</c:v>
                </c:pt>
                <c:pt idx="51">
                  <c:v>0.61046511627906974</c:v>
                </c:pt>
                <c:pt idx="52">
                  <c:v>0.61046511627906974</c:v>
                </c:pt>
                <c:pt idx="53">
                  <c:v>0.61046511627906974</c:v>
                </c:pt>
                <c:pt idx="54">
                  <c:v>0.61046511627906974</c:v>
                </c:pt>
                <c:pt idx="55">
                  <c:v>0.60283430232558133</c:v>
                </c:pt>
                <c:pt idx="56">
                  <c:v>0.59520348837209303</c:v>
                </c:pt>
                <c:pt idx="57">
                  <c:v>0.58757267441860472</c:v>
                </c:pt>
                <c:pt idx="58">
                  <c:v>0.58757267441860472</c:v>
                </c:pt>
                <c:pt idx="59">
                  <c:v>0.58757267441860472</c:v>
                </c:pt>
                <c:pt idx="60">
                  <c:v>0.58757267441860472</c:v>
                </c:pt>
                <c:pt idx="61">
                  <c:v>0.58757267441860472</c:v>
                </c:pt>
                <c:pt idx="62">
                  <c:v>0.58757267441860472</c:v>
                </c:pt>
                <c:pt idx="63">
                  <c:v>0.59290213178294571</c:v>
                </c:pt>
                <c:pt idx="64">
                  <c:v>0.59823158914728669</c:v>
                </c:pt>
                <c:pt idx="65">
                  <c:v>0.58551356589147285</c:v>
                </c:pt>
                <c:pt idx="66">
                  <c:v>0.56746608527131781</c:v>
                </c:pt>
                <c:pt idx="67">
                  <c:v>0.55474806201550386</c:v>
                </c:pt>
                <c:pt idx="68">
                  <c:v>0.56007751937984496</c:v>
                </c:pt>
                <c:pt idx="69">
                  <c:v>0.56540697674418605</c:v>
                </c:pt>
                <c:pt idx="70">
                  <c:v>0.56540697674418605</c:v>
                </c:pt>
                <c:pt idx="71">
                  <c:v>0.56540697674418605</c:v>
                </c:pt>
                <c:pt idx="72">
                  <c:v>0.5513565891472868</c:v>
                </c:pt>
                <c:pt idx="73">
                  <c:v>0.53730620155038755</c:v>
                </c:pt>
                <c:pt idx="74">
                  <c:v>0.52325581395348841</c:v>
                </c:pt>
                <c:pt idx="75">
                  <c:v>0.52325581395348841</c:v>
                </c:pt>
                <c:pt idx="76">
                  <c:v>0.52325581395348841</c:v>
                </c:pt>
                <c:pt idx="77">
                  <c:v>0.52325581395348841</c:v>
                </c:pt>
                <c:pt idx="78">
                  <c:v>0.51550387596899228</c:v>
                </c:pt>
                <c:pt idx="79">
                  <c:v>0.50775193798449614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16-4564-BD21-B1F5A5E33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876911"/>
        <c:axId val="1369564591"/>
      </c:scatterChart>
      <c:valAx>
        <c:axId val="1586876911"/>
        <c:scaling>
          <c:orientation val="minMax"/>
          <c:max val="1"/>
          <c:min val="0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Cutoff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1369564591"/>
        <c:crosses val="autoZero"/>
        <c:crossBetween val="midCat"/>
      </c:valAx>
      <c:valAx>
        <c:axId val="1369564591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0%" sourceLinked="0"/>
        <c:majorTickMark val="out"/>
        <c:minorTickMark val="none"/>
        <c:tickLblPos val="nextTo"/>
        <c:crossAx val="1586876911"/>
        <c:crosses val="autoZero"/>
        <c:crossBetween val="midCat"/>
      </c:valAx>
      <c:spPr>
        <a:ln w="6350">
          <a:solidFill>
            <a:srgbClr val="808080"/>
          </a:solidFill>
          <a:prstDash val="solid"/>
        </a:ln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100"/>
              <a:t>Error Rates- vs- Cutoff Value
</a:t>
            </a:r>
            <a:r>
              <a:rPr lang="en-US" sz="1000"/>
              <a:t>Model 3 for Choice.variable    (3 variables, n=75)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% False Positive</c:v>
          </c:tx>
          <c:spPr>
            <a:ln w="285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'Model 3'!$AM$133:$EI$133</c:f>
              <c:numCache>
                <c:formatCode>#,##0.000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'Model 3'!$AM$134:$EI$134</c:f>
              <c:numCache>
                <c:formatCode>#,##0.000</c:formatCode>
                <c:ptCount val="101"/>
                <c:pt idx="0">
                  <c:v>0.42666666666666669</c:v>
                </c:pt>
                <c:pt idx="1">
                  <c:v>0.42666666666666669</c:v>
                </c:pt>
                <c:pt idx="2">
                  <c:v>0.42666666666666669</c:v>
                </c:pt>
                <c:pt idx="3">
                  <c:v>0.42666666666666669</c:v>
                </c:pt>
                <c:pt idx="4">
                  <c:v>0.42666666666666669</c:v>
                </c:pt>
                <c:pt idx="5">
                  <c:v>0.42666666666666669</c:v>
                </c:pt>
                <c:pt idx="6">
                  <c:v>0.42666666666666669</c:v>
                </c:pt>
                <c:pt idx="7">
                  <c:v>0.42666666666666669</c:v>
                </c:pt>
                <c:pt idx="8">
                  <c:v>0.42666666666666669</c:v>
                </c:pt>
                <c:pt idx="9">
                  <c:v>0.42666666666666669</c:v>
                </c:pt>
                <c:pt idx="10">
                  <c:v>0.42666666666666669</c:v>
                </c:pt>
                <c:pt idx="11">
                  <c:v>0.42666666666666669</c:v>
                </c:pt>
                <c:pt idx="12">
                  <c:v>0.42666666666666669</c:v>
                </c:pt>
                <c:pt idx="13">
                  <c:v>0.42666666666666669</c:v>
                </c:pt>
                <c:pt idx="14">
                  <c:v>0.42666666666666669</c:v>
                </c:pt>
                <c:pt idx="15">
                  <c:v>0.42666666666666669</c:v>
                </c:pt>
                <c:pt idx="16">
                  <c:v>0.42666666666666669</c:v>
                </c:pt>
                <c:pt idx="17">
                  <c:v>0.42666666666666669</c:v>
                </c:pt>
                <c:pt idx="18">
                  <c:v>0.42666666666666669</c:v>
                </c:pt>
                <c:pt idx="19">
                  <c:v>0.42666666666666669</c:v>
                </c:pt>
                <c:pt idx="20">
                  <c:v>0.42666666666666669</c:v>
                </c:pt>
                <c:pt idx="21">
                  <c:v>0.42666666666666669</c:v>
                </c:pt>
                <c:pt idx="22">
                  <c:v>0.42666666666666669</c:v>
                </c:pt>
                <c:pt idx="23">
                  <c:v>0.42666666666666669</c:v>
                </c:pt>
                <c:pt idx="24">
                  <c:v>0.42666666666666669</c:v>
                </c:pt>
                <c:pt idx="25">
                  <c:v>0.42666666666666669</c:v>
                </c:pt>
                <c:pt idx="26">
                  <c:v>0.42666666666666669</c:v>
                </c:pt>
                <c:pt idx="27">
                  <c:v>0.42666666666666669</c:v>
                </c:pt>
                <c:pt idx="28">
                  <c:v>0.42666666666666669</c:v>
                </c:pt>
                <c:pt idx="29">
                  <c:v>0.42666666666666669</c:v>
                </c:pt>
                <c:pt idx="30">
                  <c:v>0.42666666666666669</c:v>
                </c:pt>
                <c:pt idx="31">
                  <c:v>0.42666666666666669</c:v>
                </c:pt>
                <c:pt idx="32">
                  <c:v>0.40888888888888891</c:v>
                </c:pt>
                <c:pt idx="33">
                  <c:v>0.38666666666666666</c:v>
                </c:pt>
                <c:pt idx="34">
                  <c:v>0.3644444444444444</c:v>
                </c:pt>
                <c:pt idx="35">
                  <c:v>0.36</c:v>
                </c:pt>
                <c:pt idx="36">
                  <c:v>0.36</c:v>
                </c:pt>
                <c:pt idx="37">
                  <c:v>0.36</c:v>
                </c:pt>
                <c:pt idx="38">
                  <c:v>0.36</c:v>
                </c:pt>
                <c:pt idx="39">
                  <c:v>0.36</c:v>
                </c:pt>
                <c:pt idx="40">
                  <c:v>0.3511111111111111</c:v>
                </c:pt>
                <c:pt idx="41">
                  <c:v>0.3288888888888889</c:v>
                </c:pt>
                <c:pt idx="42">
                  <c:v>0.30666666666666664</c:v>
                </c:pt>
                <c:pt idx="43">
                  <c:v>0.29333333333333333</c:v>
                </c:pt>
                <c:pt idx="44">
                  <c:v>0.29333333333333333</c:v>
                </c:pt>
                <c:pt idx="45">
                  <c:v>0.29333333333333333</c:v>
                </c:pt>
                <c:pt idx="46">
                  <c:v>0.29333333333333333</c:v>
                </c:pt>
                <c:pt idx="47">
                  <c:v>0.27555555555555555</c:v>
                </c:pt>
                <c:pt idx="48">
                  <c:v>0.25777777777777777</c:v>
                </c:pt>
                <c:pt idx="49">
                  <c:v>0.2311111111111111</c:v>
                </c:pt>
                <c:pt idx="50">
                  <c:v>0.22222222222222224</c:v>
                </c:pt>
                <c:pt idx="51">
                  <c:v>0.21333333333333335</c:v>
                </c:pt>
                <c:pt idx="52">
                  <c:v>0.21333333333333335</c:v>
                </c:pt>
                <c:pt idx="53">
                  <c:v>0.21333333333333335</c:v>
                </c:pt>
                <c:pt idx="54">
                  <c:v>0.21333333333333335</c:v>
                </c:pt>
                <c:pt idx="55">
                  <c:v>0.2</c:v>
                </c:pt>
                <c:pt idx="56">
                  <c:v>0.18666666666666668</c:v>
                </c:pt>
                <c:pt idx="57">
                  <c:v>0.17333333333333334</c:v>
                </c:pt>
                <c:pt idx="58">
                  <c:v>0.17333333333333334</c:v>
                </c:pt>
                <c:pt idx="59">
                  <c:v>0.17333333333333334</c:v>
                </c:pt>
                <c:pt idx="60">
                  <c:v>0.17333333333333334</c:v>
                </c:pt>
                <c:pt idx="61">
                  <c:v>0.17333333333333334</c:v>
                </c:pt>
                <c:pt idx="62">
                  <c:v>0.17333333333333334</c:v>
                </c:pt>
                <c:pt idx="63">
                  <c:v>0.15555555555555556</c:v>
                </c:pt>
                <c:pt idx="64">
                  <c:v>0.13777777777777778</c:v>
                </c:pt>
                <c:pt idx="65">
                  <c:v>0.11555555555555555</c:v>
                </c:pt>
                <c:pt idx="66">
                  <c:v>0.11111111111111112</c:v>
                </c:pt>
                <c:pt idx="67">
                  <c:v>8.8888888888888892E-2</c:v>
                </c:pt>
                <c:pt idx="68">
                  <c:v>7.1111111111111111E-2</c:v>
                </c:pt>
                <c:pt idx="69">
                  <c:v>5.3333333333333337E-2</c:v>
                </c:pt>
                <c:pt idx="70">
                  <c:v>5.3333333333333337E-2</c:v>
                </c:pt>
                <c:pt idx="71">
                  <c:v>5.3333333333333337E-2</c:v>
                </c:pt>
                <c:pt idx="72">
                  <c:v>3.5555555555555556E-2</c:v>
                </c:pt>
                <c:pt idx="73">
                  <c:v>1.7777777777777778E-2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BD-40E8-A8C6-8BC5F24A2704}"/>
            </c:ext>
          </c:extLst>
        </c:ser>
        <c:ser>
          <c:idx val="1"/>
          <c:order val="1"/>
          <c:tx>
            <c:v>% False Negative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'Model 3'!$AM$133:$EI$133</c:f>
              <c:numCache>
                <c:formatCode>#,##0.000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'Model 3'!$AM$135:$EI$135</c:f>
              <c:numCache>
                <c:formatCode>#,##0.000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4.4444444444444444E-3</c:v>
                </c:pt>
                <c:pt idx="33">
                  <c:v>1.7777777777777778E-2</c:v>
                </c:pt>
                <c:pt idx="34">
                  <c:v>3.1111111111111114E-2</c:v>
                </c:pt>
                <c:pt idx="35">
                  <c:v>0.04</c:v>
                </c:pt>
                <c:pt idx="36">
                  <c:v>0.04</c:v>
                </c:pt>
                <c:pt idx="37">
                  <c:v>0.04</c:v>
                </c:pt>
                <c:pt idx="38">
                  <c:v>0.04</c:v>
                </c:pt>
                <c:pt idx="39">
                  <c:v>0.04</c:v>
                </c:pt>
                <c:pt idx="40">
                  <c:v>0.04</c:v>
                </c:pt>
                <c:pt idx="41">
                  <c:v>4.4444444444444446E-2</c:v>
                </c:pt>
                <c:pt idx="42">
                  <c:v>4.8888888888888885E-2</c:v>
                </c:pt>
                <c:pt idx="43">
                  <c:v>5.3333333333333337E-2</c:v>
                </c:pt>
                <c:pt idx="44">
                  <c:v>5.3333333333333337E-2</c:v>
                </c:pt>
                <c:pt idx="45">
                  <c:v>5.3333333333333337E-2</c:v>
                </c:pt>
                <c:pt idx="46">
                  <c:v>5.3333333333333337E-2</c:v>
                </c:pt>
                <c:pt idx="47">
                  <c:v>7.1111111111111111E-2</c:v>
                </c:pt>
                <c:pt idx="48">
                  <c:v>8.8888888888888892E-2</c:v>
                </c:pt>
                <c:pt idx="49">
                  <c:v>0.12444444444444445</c:v>
                </c:pt>
                <c:pt idx="50">
                  <c:v>0.14222222222222222</c:v>
                </c:pt>
                <c:pt idx="51">
                  <c:v>0.16</c:v>
                </c:pt>
                <c:pt idx="52">
                  <c:v>0.16</c:v>
                </c:pt>
                <c:pt idx="53">
                  <c:v>0.16</c:v>
                </c:pt>
                <c:pt idx="54">
                  <c:v>0.16</c:v>
                </c:pt>
                <c:pt idx="55">
                  <c:v>0.18666666666666668</c:v>
                </c:pt>
                <c:pt idx="56">
                  <c:v>0.21333333333333335</c:v>
                </c:pt>
                <c:pt idx="57">
                  <c:v>0.24</c:v>
                </c:pt>
                <c:pt idx="58">
                  <c:v>0.24</c:v>
                </c:pt>
                <c:pt idx="59">
                  <c:v>0.24</c:v>
                </c:pt>
                <c:pt idx="60">
                  <c:v>0.24</c:v>
                </c:pt>
                <c:pt idx="61">
                  <c:v>0.24</c:v>
                </c:pt>
                <c:pt idx="62">
                  <c:v>0.24</c:v>
                </c:pt>
                <c:pt idx="63">
                  <c:v>0.25777777777777777</c:v>
                </c:pt>
                <c:pt idx="64">
                  <c:v>0.27555555555555555</c:v>
                </c:pt>
                <c:pt idx="65">
                  <c:v>0.32</c:v>
                </c:pt>
                <c:pt idx="66">
                  <c:v>0.34666666666666668</c:v>
                </c:pt>
                <c:pt idx="67">
                  <c:v>0.39111111111111108</c:v>
                </c:pt>
                <c:pt idx="68">
                  <c:v>0.40888888888888891</c:v>
                </c:pt>
                <c:pt idx="69">
                  <c:v>0.42666666666666669</c:v>
                </c:pt>
                <c:pt idx="70">
                  <c:v>0.42666666666666669</c:v>
                </c:pt>
                <c:pt idx="71">
                  <c:v>0.42666666666666669</c:v>
                </c:pt>
                <c:pt idx="72">
                  <c:v>0.46666666666666667</c:v>
                </c:pt>
                <c:pt idx="73">
                  <c:v>0.50666666666666671</c:v>
                </c:pt>
                <c:pt idx="74">
                  <c:v>0.54666666666666663</c:v>
                </c:pt>
                <c:pt idx="75">
                  <c:v>0.54666666666666663</c:v>
                </c:pt>
                <c:pt idx="76">
                  <c:v>0.54666666666666663</c:v>
                </c:pt>
                <c:pt idx="77">
                  <c:v>0.54666666666666663</c:v>
                </c:pt>
                <c:pt idx="78">
                  <c:v>0.55555555555555547</c:v>
                </c:pt>
                <c:pt idx="79">
                  <c:v>0.56444444444444453</c:v>
                </c:pt>
                <c:pt idx="80">
                  <c:v>0.57333333333333336</c:v>
                </c:pt>
                <c:pt idx="81">
                  <c:v>0.57333333333333336</c:v>
                </c:pt>
                <c:pt idx="82">
                  <c:v>0.57333333333333336</c:v>
                </c:pt>
                <c:pt idx="83">
                  <c:v>0.57333333333333336</c:v>
                </c:pt>
                <c:pt idx="84">
                  <c:v>0.57333333333333336</c:v>
                </c:pt>
                <c:pt idx="85">
                  <c:v>0.57333333333333336</c:v>
                </c:pt>
                <c:pt idx="86">
                  <c:v>0.57333333333333336</c:v>
                </c:pt>
                <c:pt idx="87">
                  <c:v>0.57333333333333336</c:v>
                </c:pt>
                <c:pt idx="88">
                  <c:v>0.57333333333333336</c:v>
                </c:pt>
                <c:pt idx="89">
                  <c:v>0.57333333333333336</c:v>
                </c:pt>
                <c:pt idx="90">
                  <c:v>0.57333333333333336</c:v>
                </c:pt>
                <c:pt idx="91">
                  <c:v>0.57333333333333336</c:v>
                </c:pt>
                <c:pt idx="92">
                  <c:v>0.57333333333333336</c:v>
                </c:pt>
                <c:pt idx="93">
                  <c:v>0.57333333333333336</c:v>
                </c:pt>
                <c:pt idx="94">
                  <c:v>0.57333333333333336</c:v>
                </c:pt>
                <c:pt idx="95">
                  <c:v>0.57333333333333336</c:v>
                </c:pt>
                <c:pt idx="96">
                  <c:v>0.57333333333333336</c:v>
                </c:pt>
                <c:pt idx="97">
                  <c:v>0.57333333333333336</c:v>
                </c:pt>
                <c:pt idx="98">
                  <c:v>0.57333333333333336</c:v>
                </c:pt>
                <c:pt idx="99">
                  <c:v>0.57333333333333336</c:v>
                </c:pt>
                <c:pt idx="100">
                  <c:v>0.57333333333333336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BD-40E8-A8C6-8BC5F24A2704}"/>
            </c:ext>
          </c:extLst>
        </c:ser>
        <c:ser>
          <c:idx val="2"/>
          <c:order val="2"/>
          <c:tx>
            <c:v>Total % False</c:v>
          </c:tx>
          <c:spPr>
            <a:ln w="28575" cap="rnd" cmpd="sng" algn="ctr">
              <a:solidFill>
                <a:sysClr val="window" lastClr="FFFFFF">
                  <a:lumMod val="65000"/>
                </a:sys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'Model 3'!$AM$133:$EI$133</c:f>
              <c:numCache>
                <c:formatCode>#,##0.000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'Model 3'!$AM$136:$EI$136</c:f>
              <c:numCache>
                <c:formatCode>#,##0.000</c:formatCode>
                <c:ptCount val="101"/>
                <c:pt idx="0">
                  <c:v>0.42666666666666669</c:v>
                </c:pt>
                <c:pt idx="1">
                  <c:v>0.42666666666666669</c:v>
                </c:pt>
                <c:pt idx="2">
                  <c:v>0.42666666666666669</c:v>
                </c:pt>
                <c:pt idx="3">
                  <c:v>0.42666666666666669</c:v>
                </c:pt>
                <c:pt idx="4">
                  <c:v>0.42666666666666669</c:v>
                </c:pt>
                <c:pt idx="5">
                  <c:v>0.42666666666666669</c:v>
                </c:pt>
                <c:pt idx="6">
                  <c:v>0.42666666666666669</c:v>
                </c:pt>
                <c:pt idx="7">
                  <c:v>0.42666666666666669</c:v>
                </c:pt>
                <c:pt idx="8">
                  <c:v>0.42666666666666669</c:v>
                </c:pt>
                <c:pt idx="9">
                  <c:v>0.42666666666666669</c:v>
                </c:pt>
                <c:pt idx="10">
                  <c:v>0.42666666666666669</c:v>
                </c:pt>
                <c:pt idx="11">
                  <c:v>0.42666666666666669</c:v>
                </c:pt>
                <c:pt idx="12">
                  <c:v>0.42666666666666669</c:v>
                </c:pt>
                <c:pt idx="13">
                  <c:v>0.42666666666666669</c:v>
                </c:pt>
                <c:pt idx="14">
                  <c:v>0.42666666666666669</c:v>
                </c:pt>
                <c:pt idx="15">
                  <c:v>0.42666666666666669</c:v>
                </c:pt>
                <c:pt idx="16">
                  <c:v>0.42666666666666669</c:v>
                </c:pt>
                <c:pt idx="17">
                  <c:v>0.42666666666666669</c:v>
                </c:pt>
                <c:pt idx="18">
                  <c:v>0.42666666666666669</c:v>
                </c:pt>
                <c:pt idx="19">
                  <c:v>0.42666666666666669</c:v>
                </c:pt>
                <c:pt idx="20">
                  <c:v>0.42666666666666669</c:v>
                </c:pt>
                <c:pt idx="21">
                  <c:v>0.42666666666666669</c:v>
                </c:pt>
                <c:pt idx="22">
                  <c:v>0.42666666666666669</c:v>
                </c:pt>
                <c:pt idx="23">
                  <c:v>0.42666666666666669</c:v>
                </c:pt>
                <c:pt idx="24">
                  <c:v>0.42666666666666669</c:v>
                </c:pt>
                <c:pt idx="25">
                  <c:v>0.42666666666666669</c:v>
                </c:pt>
                <c:pt idx="26">
                  <c:v>0.42666666666666669</c:v>
                </c:pt>
                <c:pt idx="27">
                  <c:v>0.42666666666666669</c:v>
                </c:pt>
                <c:pt idx="28">
                  <c:v>0.42666666666666669</c:v>
                </c:pt>
                <c:pt idx="29">
                  <c:v>0.42666666666666669</c:v>
                </c:pt>
                <c:pt idx="30">
                  <c:v>0.42666666666666669</c:v>
                </c:pt>
                <c:pt idx="31">
                  <c:v>0.42666666666666669</c:v>
                </c:pt>
                <c:pt idx="32">
                  <c:v>0.41333333333333333</c:v>
                </c:pt>
                <c:pt idx="33">
                  <c:v>0.40444444444444444</c:v>
                </c:pt>
                <c:pt idx="34">
                  <c:v>0.39555555555555549</c:v>
                </c:pt>
                <c:pt idx="35">
                  <c:v>0.39999999999999997</c:v>
                </c:pt>
                <c:pt idx="36">
                  <c:v>0.39999999999999997</c:v>
                </c:pt>
                <c:pt idx="37">
                  <c:v>0.39999999999999997</c:v>
                </c:pt>
                <c:pt idx="38">
                  <c:v>0.39999999999999997</c:v>
                </c:pt>
                <c:pt idx="39">
                  <c:v>0.39999999999999997</c:v>
                </c:pt>
                <c:pt idx="40">
                  <c:v>0.39111111111111108</c:v>
                </c:pt>
                <c:pt idx="41">
                  <c:v>0.37333333333333335</c:v>
                </c:pt>
                <c:pt idx="42">
                  <c:v>0.35555555555555551</c:v>
                </c:pt>
                <c:pt idx="43">
                  <c:v>0.34666666666666668</c:v>
                </c:pt>
                <c:pt idx="44">
                  <c:v>0.34666666666666668</c:v>
                </c:pt>
                <c:pt idx="45">
                  <c:v>0.34666666666666668</c:v>
                </c:pt>
                <c:pt idx="46">
                  <c:v>0.34666666666666668</c:v>
                </c:pt>
                <c:pt idx="47">
                  <c:v>0.34666666666666668</c:v>
                </c:pt>
                <c:pt idx="48">
                  <c:v>0.34666666666666668</c:v>
                </c:pt>
                <c:pt idx="49">
                  <c:v>0.35555555555555557</c:v>
                </c:pt>
                <c:pt idx="50">
                  <c:v>0.36444444444444446</c:v>
                </c:pt>
                <c:pt idx="51">
                  <c:v>0.37333333333333335</c:v>
                </c:pt>
                <c:pt idx="52">
                  <c:v>0.37333333333333335</c:v>
                </c:pt>
                <c:pt idx="53">
                  <c:v>0.37333333333333335</c:v>
                </c:pt>
                <c:pt idx="54">
                  <c:v>0.37333333333333335</c:v>
                </c:pt>
                <c:pt idx="55">
                  <c:v>0.38666666666666671</c:v>
                </c:pt>
                <c:pt idx="56">
                  <c:v>0.4</c:v>
                </c:pt>
                <c:pt idx="57">
                  <c:v>0.41333333333333333</c:v>
                </c:pt>
                <c:pt idx="58">
                  <c:v>0.41333333333333333</c:v>
                </c:pt>
                <c:pt idx="59">
                  <c:v>0.41333333333333333</c:v>
                </c:pt>
                <c:pt idx="60">
                  <c:v>0.41333333333333333</c:v>
                </c:pt>
                <c:pt idx="61">
                  <c:v>0.41333333333333333</c:v>
                </c:pt>
                <c:pt idx="62">
                  <c:v>0.41333333333333333</c:v>
                </c:pt>
                <c:pt idx="63">
                  <c:v>0.41333333333333333</c:v>
                </c:pt>
                <c:pt idx="64">
                  <c:v>0.41333333333333333</c:v>
                </c:pt>
                <c:pt idx="65">
                  <c:v>0.43555555555555558</c:v>
                </c:pt>
                <c:pt idx="66">
                  <c:v>0.45777777777777778</c:v>
                </c:pt>
                <c:pt idx="67">
                  <c:v>0.48</c:v>
                </c:pt>
                <c:pt idx="68">
                  <c:v>0.48000000000000004</c:v>
                </c:pt>
                <c:pt idx="69">
                  <c:v>0.48000000000000004</c:v>
                </c:pt>
                <c:pt idx="70">
                  <c:v>0.48000000000000004</c:v>
                </c:pt>
                <c:pt idx="71">
                  <c:v>0.48000000000000004</c:v>
                </c:pt>
                <c:pt idx="72">
                  <c:v>0.50222222222222224</c:v>
                </c:pt>
                <c:pt idx="73">
                  <c:v>0.52444444444444449</c:v>
                </c:pt>
                <c:pt idx="74">
                  <c:v>0.54666666666666663</c:v>
                </c:pt>
                <c:pt idx="75">
                  <c:v>0.54666666666666663</c:v>
                </c:pt>
                <c:pt idx="76">
                  <c:v>0.54666666666666663</c:v>
                </c:pt>
                <c:pt idx="77">
                  <c:v>0.54666666666666663</c:v>
                </c:pt>
                <c:pt idx="78">
                  <c:v>0.55555555555555547</c:v>
                </c:pt>
                <c:pt idx="79">
                  <c:v>0.56444444444444453</c:v>
                </c:pt>
                <c:pt idx="80">
                  <c:v>0.57333333333333336</c:v>
                </c:pt>
                <c:pt idx="81">
                  <c:v>0.57333333333333336</c:v>
                </c:pt>
                <c:pt idx="82">
                  <c:v>0.57333333333333336</c:v>
                </c:pt>
                <c:pt idx="83">
                  <c:v>0.57333333333333336</c:v>
                </c:pt>
                <c:pt idx="84">
                  <c:v>0.57333333333333336</c:v>
                </c:pt>
                <c:pt idx="85">
                  <c:v>0.57333333333333336</c:v>
                </c:pt>
                <c:pt idx="86">
                  <c:v>0.57333333333333336</c:v>
                </c:pt>
                <c:pt idx="87">
                  <c:v>0.57333333333333336</c:v>
                </c:pt>
                <c:pt idx="88">
                  <c:v>0.57333333333333336</c:v>
                </c:pt>
                <c:pt idx="89">
                  <c:v>0.57333333333333336</c:v>
                </c:pt>
                <c:pt idx="90">
                  <c:v>0.57333333333333336</c:v>
                </c:pt>
                <c:pt idx="91">
                  <c:v>0.57333333333333336</c:v>
                </c:pt>
                <c:pt idx="92">
                  <c:v>0.57333333333333336</c:v>
                </c:pt>
                <c:pt idx="93">
                  <c:v>0.57333333333333336</c:v>
                </c:pt>
                <c:pt idx="94">
                  <c:v>0.57333333333333336</c:v>
                </c:pt>
                <c:pt idx="95">
                  <c:v>0.57333333333333336</c:v>
                </c:pt>
                <c:pt idx="96">
                  <c:v>0.57333333333333336</c:v>
                </c:pt>
                <c:pt idx="97">
                  <c:v>0.57333333333333336</c:v>
                </c:pt>
                <c:pt idx="98">
                  <c:v>0.57333333333333336</c:v>
                </c:pt>
                <c:pt idx="99">
                  <c:v>0.57333333333333336</c:v>
                </c:pt>
                <c:pt idx="100">
                  <c:v>0.57333333333333336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BD-40E8-A8C6-8BC5F24A2704}"/>
            </c:ext>
          </c:extLst>
        </c:ser>
        <c:ser>
          <c:idx val="3"/>
          <c:order val="3"/>
          <c:tx>
            <c:strRef>
              <c:f>'Model 3'!$AL$137</c:f>
              <c:strCache>
                <c:ptCount val="1"/>
                <c:pt idx="0">
                  <c:v>50% Wtd.Avg.</c:v>
                </c:pt>
              </c:strCache>
            </c:strRef>
          </c:tx>
          <c:spPr>
            <a:ln w="28575" cap="rnd" cmpd="sng" algn="ctr">
              <a:solidFill>
                <a:sysClr val="window" lastClr="FFFFFF">
                  <a:lumMod val="50000"/>
                </a:sysClr>
              </a:solidFill>
              <a:prstDash val="sysDot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'Model 3'!$AM$133:$EI$133</c:f>
              <c:numCache>
                <c:formatCode>#,##0.000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'Model 3'!$AM$137:$EI$137</c:f>
              <c:numCache>
                <c:formatCode>#,##0.000</c:formatCode>
                <c:ptCount val="101"/>
                <c:pt idx="0">
                  <c:v>0.21333333333333335</c:v>
                </c:pt>
                <c:pt idx="1">
                  <c:v>0.21333333333333335</c:v>
                </c:pt>
                <c:pt idx="2">
                  <c:v>0.21333333333333335</c:v>
                </c:pt>
                <c:pt idx="3">
                  <c:v>0.21333333333333335</c:v>
                </c:pt>
                <c:pt idx="4">
                  <c:v>0.21333333333333335</c:v>
                </c:pt>
                <c:pt idx="5">
                  <c:v>0.21333333333333335</c:v>
                </c:pt>
                <c:pt idx="6">
                  <c:v>0.21333333333333335</c:v>
                </c:pt>
                <c:pt idx="7">
                  <c:v>0.21333333333333335</c:v>
                </c:pt>
                <c:pt idx="8">
                  <c:v>0.21333333333333335</c:v>
                </c:pt>
                <c:pt idx="9">
                  <c:v>0.21333333333333335</c:v>
                </c:pt>
                <c:pt idx="10">
                  <c:v>0.21333333333333335</c:v>
                </c:pt>
                <c:pt idx="11">
                  <c:v>0.21333333333333335</c:v>
                </c:pt>
                <c:pt idx="12">
                  <c:v>0.21333333333333335</c:v>
                </c:pt>
                <c:pt idx="13">
                  <c:v>0.21333333333333335</c:v>
                </c:pt>
                <c:pt idx="14">
                  <c:v>0.21333333333333335</c:v>
                </c:pt>
                <c:pt idx="15">
                  <c:v>0.21333333333333335</c:v>
                </c:pt>
                <c:pt idx="16">
                  <c:v>0.21333333333333335</c:v>
                </c:pt>
                <c:pt idx="17">
                  <c:v>0.21333333333333335</c:v>
                </c:pt>
                <c:pt idx="18">
                  <c:v>0.21333333333333335</c:v>
                </c:pt>
                <c:pt idx="19">
                  <c:v>0.21333333333333335</c:v>
                </c:pt>
                <c:pt idx="20">
                  <c:v>0.21333333333333335</c:v>
                </c:pt>
                <c:pt idx="21">
                  <c:v>0.21333333333333335</c:v>
                </c:pt>
                <c:pt idx="22">
                  <c:v>0.21333333333333335</c:v>
                </c:pt>
                <c:pt idx="23">
                  <c:v>0.21333333333333335</c:v>
                </c:pt>
                <c:pt idx="24">
                  <c:v>0.21333333333333335</c:v>
                </c:pt>
                <c:pt idx="25">
                  <c:v>0.21333333333333335</c:v>
                </c:pt>
                <c:pt idx="26">
                  <c:v>0.21333333333333335</c:v>
                </c:pt>
                <c:pt idx="27">
                  <c:v>0.21333333333333335</c:v>
                </c:pt>
                <c:pt idx="28">
                  <c:v>0.21333333333333335</c:v>
                </c:pt>
                <c:pt idx="29">
                  <c:v>0.21333333333333335</c:v>
                </c:pt>
                <c:pt idx="30">
                  <c:v>0.21333333333333335</c:v>
                </c:pt>
                <c:pt idx="31">
                  <c:v>0.21333333333333335</c:v>
                </c:pt>
                <c:pt idx="32">
                  <c:v>0.20666666666666667</c:v>
                </c:pt>
                <c:pt idx="33">
                  <c:v>0.20222222222222222</c:v>
                </c:pt>
                <c:pt idx="34">
                  <c:v>0.19777777777777775</c:v>
                </c:pt>
                <c:pt idx="35">
                  <c:v>0.19999999999999998</c:v>
                </c:pt>
                <c:pt idx="36">
                  <c:v>0.19999999999999998</c:v>
                </c:pt>
                <c:pt idx="37">
                  <c:v>0.19999999999999998</c:v>
                </c:pt>
                <c:pt idx="38">
                  <c:v>0.19999999999999998</c:v>
                </c:pt>
                <c:pt idx="39">
                  <c:v>0.19999999999999998</c:v>
                </c:pt>
                <c:pt idx="40">
                  <c:v>0.19555555555555554</c:v>
                </c:pt>
                <c:pt idx="41">
                  <c:v>0.18666666666666668</c:v>
                </c:pt>
                <c:pt idx="42">
                  <c:v>0.17777777777777776</c:v>
                </c:pt>
                <c:pt idx="43">
                  <c:v>0.17333333333333334</c:v>
                </c:pt>
                <c:pt idx="44">
                  <c:v>0.17333333333333334</c:v>
                </c:pt>
                <c:pt idx="45">
                  <c:v>0.17333333333333334</c:v>
                </c:pt>
                <c:pt idx="46">
                  <c:v>0.17333333333333334</c:v>
                </c:pt>
                <c:pt idx="47">
                  <c:v>0.17333333333333334</c:v>
                </c:pt>
                <c:pt idx="48">
                  <c:v>0.17333333333333334</c:v>
                </c:pt>
                <c:pt idx="49">
                  <c:v>0.17777777777777778</c:v>
                </c:pt>
                <c:pt idx="50">
                  <c:v>0.18222222222222223</c:v>
                </c:pt>
                <c:pt idx="51">
                  <c:v>0.18666666666666668</c:v>
                </c:pt>
                <c:pt idx="52">
                  <c:v>0.18666666666666668</c:v>
                </c:pt>
                <c:pt idx="53">
                  <c:v>0.18666666666666668</c:v>
                </c:pt>
                <c:pt idx="54">
                  <c:v>0.18666666666666668</c:v>
                </c:pt>
                <c:pt idx="55">
                  <c:v>0.19333333333333336</c:v>
                </c:pt>
                <c:pt idx="56">
                  <c:v>0.2</c:v>
                </c:pt>
                <c:pt idx="57">
                  <c:v>0.20666666666666667</c:v>
                </c:pt>
                <c:pt idx="58">
                  <c:v>0.20666666666666667</c:v>
                </c:pt>
                <c:pt idx="59">
                  <c:v>0.20666666666666667</c:v>
                </c:pt>
                <c:pt idx="60">
                  <c:v>0.20666666666666667</c:v>
                </c:pt>
                <c:pt idx="61">
                  <c:v>0.20666666666666667</c:v>
                </c:pt>
                <c:pt idx="62">
                  <c:v>0.20666666666666667</c:v>
                </c:pt>
                <c:pt idx="63">
                  <c:v>0.20666666666666667</c:v>
                </c:pt>
                <c:pt idx="64">
                  <c:v>0.20666666666666667</c:v>
                </c:pt>
                <c:pt idx="65">
                  <c:v>0.21777777777777779</c:v>
                </c:pt>
                <c:pt idx="66">
                  <c:v>0.22888888888888889</c:v>
                </c:pt>
                <c:pt idx="67">
                  <c:v>0.24</c:v>
                </c:pt>
                <c:pt idx="68">
                  <c:v>0.24000000000000002</c:v>
                </c:pt>
                <c:pt idx="69">
                  <c:v>0.24000000000000002</c:v>
                </c:pt>
                <c:pt idx="70">
                  <c:v>0.24000000000000002</c:v>
                </c:pt>
                <c:pt idx="71">
                  <c:v>0.24000000000000002</c:v>
                </c:pt>
                <c:pt idx="72">
                  <c:v>0.25111111111111112</c:v>
                </c:pt>
                <c:pt idx="73">
                  <c:v>0.26222222222222225</c:v>
                </c:pt>
                <c:pt idx="74">
                  <c:v>0.27333333333333332</c:v>
                </c:pt>
                <c:pt idx="75">
                  <c:v>0.27333333333333332</c:v>
                </c:pt>
                <c:pt idx="76">
                  <c:v>0.27333333333333332</c:v>
                </c:pt>
                <c:pt idx="77">
                  <c:v>0.27333333333333332</c:v>
                </c:pt>
                <c:pt idx="78">
                  <c:v>0.27777777777777773</c:v>
                </c:pt>
                <c:pt idx="79">
                  <c:v>0.28222222222222226</c:v>
                </c:pt>
                <c:pt idx="80">
                  <c:v>0.28666666666666668</c:v>
                </c:pt>
                <c:pt idx="81">
                  <c:v>0.28666666666666668</c:v>
                </c:pt>
                <c:pt idx="82">
                  <c:v>0.28666666666666668</c:v>
                </c:pt>
                <c:pt idx="83">
                  <c:v>0.28666666666666668</c:v>
                </c:pt>
                <c:pt idx="84">
                  <c:v>0.28666666666666668</c:v>
                </c:pt>
                <c:pt idx="85">
                  <c:v>0.28666666666666668</c:v>
                </c:pt>
                <c:pt idx="86">
                  <c:v>0.28666666666666668</c:v>
                </c:pt>
                <c:pt idx="87">
                  <c:v>0.28666666666666668</c:v>
                </c:pt>
                <c:pt idx="88">
                  <c:v>0.28666666666666668</c:v>
                </c:pt>
                <c:pt idx="89">
                  <c:v>0.28666666666666668</c:v>
                </c:pt>
                <c:pt idx="90">
                  <c:v>0.28666666666666668</c:v>
                </c:pt>
                <c:pt idx="91">
                  <c:v>0.28666666666666668</c:v>
                </c:pt>
                <c:pt idx="92">
                  <c:v>0.28666666666666668</c:v>
                </c:pt>
                <c:pt idx="93">
                  <c:v>0.28666666666666668</c:v>
                </c:pt>
                <c:pt idx="94">
                  <c:v>0.28666666666666668</c:v>
                </c:pt>
                <c:pt idx="95">
                  <c:v>0.28666666666666668</c:v>
                </c:pt>
                <c:pt idx="96">
                  <c:v>0.28666666666666668</c:v>
                </c:pt>
                <c:pt idx="97">
                  <c:v>0.28666666666666668</c:v>
                </c:pt>
                <c:pt idx="98">
                  <c:v>0.28666666666666668</c:v>
                </c:pt>
                <c:pt idx="99">
                  <c:v>0.28666666666666668</c:v>
                </c:pt>
                <c:pt idx="100">
                  <c:v>0.28666666666666668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BD-40E8-A8C6-8BC5F24A2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702607"/>
        <c:axId val="1376589647"/>
      </c:scatterChart>
      <c:valAx>
        <c:axId val="1586702607"/>
        <c:scaling>
          <c:orientation val="minMax"/>
          <c:max val="1"/>
          <c:min val="0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Cutoff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1376589647"/>
        <c:crosses val="autoZero"/>
        <c:crossBetween val="midCat"/>
      </c:valAx>
      <c:valAx>
        <c:axId val="1376589647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0%" sourceLinked="0"/>
        <c:majorTickMark val="out"/>
        <c:minorTickMark val="none"/>
        <c:tickLblPos val="nextTo"/>
        <c:crossAx val="1586702607"/>
        <c:crosses val="autoZero"/>
        <c:crossBetween val="midCat"/>
      </c:valAx>
      <c:spPr>
        <a:ln w="6350">
          <a:solidFill>
            <a:srgbClr val="808080"/>
          </a:solidFill>
          <a:prstDash val="solid"/>
        </a:ln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pin" dx="22" fmlaLink="$AS$10" max="11" min="1" page="10" val="7"/>
</file>

<file path=xl/ctrlProps/ctrlProp2.xml><?xml version="1.0" encoding="utf-8"?>
<formControlPr xmlns="http://schemas.microsoft.com/office/spreadsheetml/2009/9/main" objectType="Spin" dx="22" fmlaLink="$AT$48" max="10" min="1" page="10" val="4"/>
</file>

<file path=xl/ctrlProps/ctrlProp3.xml><?xml version="1.0" encoding="utf-8"?>
<formControlPr xmlns="http://schemas.microsoft.com/office/spreadsheetml/2009/9/main" objectType="Spin" dx="22" fmlaLink="$AT$57" max="10" min="1" page="10" val="8"/>
</file>

<file path=xl/ctrlProps/ctrlProp4.xml><?xml version="1.0" encoding="utf-8"?>
<formControlPr xmlns="http://schemas.microsoft.com/office/spreadsheetml/2009/9/main" objectType="Spin" dx="22" fmlaLink="$AV$27" max="20" page="10" val="10"/>
</file>

<file path=xl/ctrlProps/ctrlProp5.xml><?xml version="1.0" encoding="utf-8"?>
<formControlPr xmlns="http://schemas.microsoft.com/office/spreadsheetml/2009/9/main" objectType="Spin" dx="22" fmlaLink="$AV$123" max="20" page="10" val="10"/>
</file>

<file path=xl/ctrlProps/ctrlProp6.xml><?xml version="1.0" encoding="utf-8"?>
<formControlPr xmlns="http://schemas.microsoft.com/office/spreadsheetml/2009/9/main" objectType="Spin" dx="22" fmlaLink="$AV$146" max="20" page="10" val="10"/>
</file>

<file path=xl/ctrlProps/ctrlProp7.xml><?xml version="1.0" encoding="utf-8"?>
<formControlPr xmlns="http://schemas.microsoft.com/office/spreadsheetml/2009/9/main" objectType="Spin" dx="22" fmlaLink="$AS$10" max="11" min="1" page="10" val="7"/>
</file>

<file path=xl/ctrlProps/ctrlProp8.xml><?xml version="1.0" encoding="utf-8"?>
<formControlPr xmlns="http://schemas.microsoft.com/office/spreadsheetml/2009/9/main" objectType="Spin" dx="22" fmlaLink="$AL$10" max="11" min="1" page="10" val="7"/>
</file>

<file path=xl/ctrlProps/ctrlProp9.xml><?xml version="1.0" encoding="utf-8"?>
<formControlPr xmlns="http://schemas.microsoft.com/office/spreadsheetml/2009/9/main" objectType="Spin" dx="22" fmlaLink="$AM$43" max="3" min="1" page="10"/>
</file>

<file path=xl/ctrlProps/ctrlProp10.xml><?xml version="1.0" encoding="utf-8"?>
<formControlPr xmlns="http://schemas.microsoft.com/office/spreadsheetml/2009/9/main" objectType="Spin" dx="22" fmlaLink="$AO$20" max="20" page="10" val="10"/>
</file>

<file path=xl/ctrlProps/ctrlProp11.xml><?xml version="1.0" encoding="utf-8"?>
<formControlPr xmlns="http://schemas.microsoft.com/office/spreadsheetml/2009/9/main" objectType="Spin" dx="22" fmlaLink="$AO$109" max="20" page="10" val="10"/>
</file>

<file path=xl/ctrlProps/ctrlProp12.xml><?xml version="1.0" encoding="utf-8"?>
<formControlPr xmlns="http://schemas.microsoft.com/office/spreadsheetml/2009/9/main" objectType="Spin" dx="22" fmlaLink="$AO$132" max="20" page="10" val="1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47</xdr:row>
      <xdr:rowOff>127001</xdr:rowOff>
    </xdr:from>
    <xdr:to>
      <xdr:col>8</xdr:col>
      <xdr:colOff>584200</xdr:colOff>
      <xdr:row>66</xdr:row>
      <xdr:rowOff>127001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127000</xdr:colOff>
      <xdr:row>70</xdr:row>
      <xdr:rowOff>127001</xdr:rowOff>
    </xdr:from>
    <xdr:to>
      <xdr:col>8</xdr:col>
      <xdr:colOff>584200</xdr:colOff>
      <xdr:row>89</xdr:row>
      <xdr:rowOff>127001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92</xdr:row>
      <xdr:rowOff>127002</xdr:rowOff>
    </xdr:from>
    <xdr:to>
      <xdr:col>8</xdr:col>
      <xdr:colOff>593725</xdr:colOff>
      <xdr:row>111</xdr:row>
      <xdr:rowOff>136527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13404852"/>
          <a:ext cx="5343525" cy="272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9</xdr:row>
          <xdr:rowOff>0</xdr:rowOff>
        </xdr:from>
        <xdr:to>
          <xdr:col>10</xdr:col>
          <xdr:colOff>0</xdr:colOff>
          <xdr:row>11</xdr:row>
          <xdr:rowOff>88900</xdr:rowOff>
        </xdr:to>
        <xdr:sp macro="" textlink="">
          <xdr:nvSpPr>
            <xdr:cNvPr id="2050" name="Spinne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50</xdr:row>
          <xdr:rowOff>0</xdr:rowOff>
        </xdr:from>
        <xdr:to>
          <xdr:col>10</xdr:col>
          <xdr:colOff>0</xdr:colOff>
          <xdr:row>52</xdr:row>
          <xdr:rowOff>101600</xdr:rowOff>
        </xdr:to>
        <xdr:sp macro="" textlink="">
          <xdr:nvSpPr>
            <xdr:cNvPr id="2051" name="Spinner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56</xdr:row>
      <xdr:rowOff>127001</xdr:rowOff>
    </xdr:from>
    <xdr:to>
      <xdr:col>8</xdr:col>
      <xdr:colOff>584200</xdr:colOff>
      <xdr:row>75</xdr:row>
      <xdr:rowOff>127001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127000</xdr:colOff>
      <xdr:row>79</xdr:row>
      <xdr:rowOff>127001</xdr:rowOff>
    </xdr:from>
    <xdr:to>
      <xdr:col>8</xdr:col>
      <xdr:colOff>584200</xdr:colOff>
      <xdr:row>98</xdr:row>
      <xdr:rowOff>127001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101</xdr:row>
      <xdr:rowOff>127002</xdr:rowOff>
    </xdr:from>
    <xdr:to>
      <xdr:col>8</xdr:col>
      <xdr:colOff>593725</xdr:colOff>
      <xdr:row>120</xdr:row>
      <xdr:rowOff>136527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00000000-0008-0000-0200-00000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14690727"/>
          <a:ext cx="5343525" cy="272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127000</xdr:colOff>
      <xdr:row>124</xdr:row>
      <xdr:rowOff>47626</xdr:rowOff>
    </xdr:from>
    <xdr:to>
      <xdr:col>8</xdr:col>
      <xdr:colOff>584200</xdr:colOff>
      <xdr:row>143</xdr:row>
      <xdr:rowOff>47626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127000</xdr:colOff>
      <xdr:row>147</xdr:row>
      <xdr:rowOff>47626</xdr:rowOff>
    </xdr:from>
    <xdr:to>
      <xdr:col>8</xdr:col>
      <xdr:colOff>584200</xdr:colOff>
      <xdr:row>166</xdr:row>
      <xdr:rowOff>47626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9</xdr:row>
          <xdr:rowOff>0</xdr:rowOff>
        </xdr:from>
        <xdr:to>
          <xdr:col>10</xdr:col>
          <xdr:colOff>0</xdr:colOff>
          <xdr:row>11</xdr:row>
          <xdr:rowOff>88900</xdr:rowOff>
        </xdr:to>
        <xdr:sp macro="" textlink="">
          <xdr:nvSpPr>
            <xdr:cNvPr id="8194" name="Spinner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2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59</xdr:row>
          <xdr:rowOff>0</xdr:rowOff>
        </xdr:from>
        <xdr:to>
          <xdr:col>10</xdr:col>
          <xdr:colOff>0</xdr:colOff>
          <xdr:row>61</xdr:row>
          <xdr:rowOff>101600</xdr:rowOff>
        </xdr:to>
        <xdr:sp macro="" textlink="">
          <xdr:nvSpPr>
            <xdr:cNvPr id="8195" name="Spinner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2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63500</xdr:colOff>
          <xdr:row>48</xdr:row>
          <xdr:rowOff>0</xdr:rowOff>
        </xdr:from>
        <xdr:to>
          <xdr:col>10</xdr:col>
          <xdr:colOff>63500</xdr:colOff>
          <xdr:row>50</xdr:row>
          <xdr:rowOff>101600</xdr:rowOff>
        </xdr:to>
        <xdr:sp macro="" textlink="">
          <xdr:nvSpPr>
            <xdr:cNvPr id="8196" name="Spinner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2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133</xdr:row>
          <xdr:rowOff>0</xdr:rowOff>
        </xdr:from>
        <xdr:to>
          <xdr:col>10</xdr:col>
          <xdr:colOff>0</xdr:colOff>
          <xdr:row>135</xdr:row>
          <xdr:rowOff>101600</xdr:rowOff>
        </xdr:to>
        <xdr:sp macro="" textlink="">
          <xdr:nvSpPr>
            <xdr:cNvPr id="8197" name="Spinner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2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156</xdr:row>
          <xdr:rowOff>0</xdr:rowOff>
        </xdr:from>
        <xdr:to>
          <xdr:col>10</xdr:col>
          <xdr:colOff>0</xdr:colOff>
          <xdr:row>158</xdr:row>
          <xdr:rowOff>101600</xdr:rowOff>
        </xdr:to>
        <xdr:sp macro="" textlink="">
          <xdr:nvSpPr>
            <xdr:cNvPr id="8198" name="Spinner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2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42</xdr:row>
      <xdr:rowOff>127001</xdr:rowOff>
    </xdr:from>
    <xdr:to>
      <xdr:col>8</xdr:col>
      <xdr:colOff>584200</xdr:colOff>
      <xdr:row>61</xdr:row>
      <xdr:rowOff>127001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127000</xdr:colOff>
      <xdr:row>65</xdr:row>
      <xdr:rowOff>127001</xdr:rowOff>
    </xdr:from>
    <xdr:to>
      <xdr:col>8</xdr:col>
      <xdr:colOff>584200</xdr:colOff>
      <xdr:row>84</xdr:row>
      <xdr:rowOff>127001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87</xdr:row>
      <xdr:rowOff>127001</xdr:rowOff>
    </xdr:from>
    <xdr:to>
      <xdr:col>8</xdr:col>
      <xdr:colOff>593725</xdr:colOff>
      <xdr:row>106</xdr:row>
      <xdr:rowOff>136526</xdr:rowOff>
    </xdr:to>
    <xdr:pic>
      <xdr:nvPicPr>
        <xdr:cNvPr id="14337" name="Picture 1">
          <a:extLst>
            <a:ext uri="{FF2B5EF4-FFF2-40B4-BE49-F238E27FC236}">
              <a16:creationId xmlns:a16="http://schemas.microsoft.com/office/drawing/2014/main" id="{00000000-0008-0000-0300-000001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12623801"/>
          <a:ext cx="5343525" cy="272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127000</xdr:colOff>
      <xdr:row>110</xdr:row>
      <xdr:rowOff>47626</xdr:rowOff>
    </xdr:from>
    <xdr:to>
      <xdr:col>8</xdr:col>
      <xdr:colOff>584200</xdr:colOff>
      <xdr:row>129</xdr:row>
      <xdr:rowOff>47626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127000</xdr:colOff>
      <xdr:row>133</xdr:row>
      <xdr:rowOff>47626</xdr:rowOff>
    </xdr:from>
    <xdr:to>
      <xdr:col>8</xdr:col>
      <xdr:colOff>584200</xdr:colOff>
      <xdr:row>152</xdr:row>
      <xdr:rowOff>47626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9</xdr:row>
          <xdr:rowOff>0</xdr:rowOff>
        </xdr:from>
        <xdr:to>
          <xdr:col>10</xdr:col>
          <xdr:colOff>0</xdr:colOff>
          <xdr:row>11</xdr:row>
          <xdr:rowOff>88900</xdr:rowOff>
        </xdr:to>
        <xdr:sp macro="" textlink="">
          <xdr:nvSpPr>
            <xdr:cNvPr id="14338" name="Spinner 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3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45</xdr:row>
          <xdr:rowOff>0</xdr:rowOff>
        </xdr:from>
        <xdr:to>
          <xdr:col>10</xdr:col>
          <xdr:colOff>0</xdr:colOff>
          <xdr:row>47</xdr:row>
          <xdr:rowOff>101600</xdr:rowOff>
        </xdr:to>
        <xdr:sp macro="" textlink="">
          <xdr:nvSpPr>
            <xdr:cNvPr id="14339" name="Spinner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00000000-0008-0000-03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63500</xdr:colOff>
          <xdr:row>34</xdr:row>
          <xdr:rowOff>0</xdr:rowOff>
        </xdr:from>
        <xdr:to>
          <xdr:col>10</xdr:col>
          <xdr:colOff>63500</xdr:colOff>
          <xdr:row>36</xdr:row>
          <xdr:rowOff>101600</xdr:rowOff>
        </xdr:to>
        <xdr:sp macro="" textlink="">
          <xdr:nvSpPr>
            <xdr:cNvPr id="14340" name="Spinner 4" hidden="1">
              <a:extLst>
                <a:ext uri="{63B3BB69-23CF-44E3-9099-C40C66FF867C}">
                  <a14:compatExt spid="_x0000_s14340"/>
                </a:ext>
                <a:ext uri="{FF2B5EF4-FFF2-40B4-BE49-F238E27FC236}">
                  <a16:creationId xmlns:a16="http://schemas.microsoft.com/office/drawing/2014/main" id="{00000000-0008-0000-0300-00000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119</xdr:row>
          <xdr:rowOff>0</xdr:rowOff>
        </xdr:from>
        <xdr:to>
          <xdr:col>10</xdr:col>
          <xdr:colOff>0</xdr:colOff>
          <xdr:row>121</xdr:row>
          <xdr:rowOff>101600</xdr:rowOff>
        </xdr:to>
        <xdr:sp macro="" textlink="">
          <xdr:nvSpPr>
            <xdr:cNvPr id="14341" name="Spinner 5" hidden="1">
              <a:extLst>
                <a:ext uri="{63B3BB69-23CF-44E3-9099-C40C66FF867C}">
                  <a14:compatExt spid="_x0000_s14341"/>
                </a:ext>
                <a:ext uri="{FF2B5EF4-FFF2-40B4-BE49-F238E27FC236}">
                  <a16:creationId xmlns:a16="http://schemas.microsoft.com/office/drawing/2014/main" id="{00000000-0008-0000-0300-00000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142</xdr:row>
          <xdr:rowOff>0</xdr:rowOff>
        </xdr:from>
        <xdr:to>
          <xdr:col>10</xdr:col>
          <xdr:colOff>0</xdr:colOff>
          <xdr:row>144</xdr:row>
          <xdr:rowOff>101600</xdr:rowOff>
        </xdr:to>
        <xdr:sp macro="" textlink="">
          <xdr:nvSpPr>
            <xdr:cNvPr id="14342" name="Spinner 6" hidden="1">
              <a:extLst>
                <a:ext uri="{63B3BB69-23CF-44E3-9099-C40C66FF867C}">
                  <a14:compatExt spid="_x0000_s14342"/>
                </a:ext>
                <a:ext uri="{FF2B5EF4-FFF2-40B4-BE49-F238E27FC236}">
                  <a16:creationId xmlns:a16="http://schemas.microsoft.com/office/drawing/2014/main" id="{00000000-0008-0000-0300-00000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ctrlProp" Target="../ctrlProps/ctrlProp3.xml"/><Relationship Id="rId7" Type="http://schemas.openxmlformats.org/officeDocument/2006/relationships/ctrlProp" Target="../ctrlProps/ctrlProp7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ctrlProp" Target="../ctrlProps/ctrlProp8.xml"/><Relationship Id="rId7" Type="http://schemas.openxmlformats.org/officeDocument/2006/relationships/ctrlProp" Target="../ctrlProps/ctrlProp12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11.xml"/><Relationship Id="rId5" Type="http://schemas.openxmlformats.org/officeDocument/2006/relationships/ctrlProp" Target="../ctrlProps/ctrlProp10.xml"/><Relationship Id="rId4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6"/>
  <sheetViews>
    <sheetView topLeftCell="H1" zoomScaleNormal="100" workbookViewId="0">
      <selection activeCell="R78" sqref="R78:R82"/>
    </sheetView>
  </sheetViews>
  <sheetFormatPr baseColWidth="10" defaultColWidth="8.83203125" defaultRowHeight="15"/>
  <cols>
    <col min="2" max="12" width="9.1640625" style="3"/>
    <col min="13" max="13" width="11.5" style="3" customWidth="1"/>
    <col min="14" max="17" width="12.83203125" style="3" customWidth="1"/>
    <col min="18" max="18" width="12.5" style="1" customWidth="1"/>
    <col min="19" max="22" width="14.33203125" style="3" customWidth="1"/>
    <col min="23" max="23" width="17.1640625" style="3" customWidth="1"/>
    <col min="24" max="24" width="14.33203125" style="3" customWidth="1"/>
    <col min="25" max="25" width="16.6640625" style="3" customWidth="1"/>
    <col min="26" max="26" width="15.5" style="3" customWidth="1"/>
    <col min="27" max="30" width="14.33203125" style="3" customWidth="1"/>
    <col min="31" max="31" width="13.33203125" style="1" customWidth="1"/>
    <col min="32" max="32" width="11.5" style="3" customWidth="1"/>
    <col min="33" max="33" width="11.1640625" style="3" customWidth="1"/>
    <col min="34" max="34" width="12" style="3" customWidth="1"/>
    <col min="35" max="35" width="14.1640625" style="1" customWidth="1"/>
    <col min="49" max="54" width="9" bestFit="1" customWidth="1"/>
    <col min="55" max="55" width="18.83203125" style="1" bestFit="1" customWidth="1"/>
    <col min="56" max="61" width="9" bestFit="1" customWidth="1"/>
  </cols>
  <sheetData>
    <row r="1" spans="1:61">
      <c r="A1" t="s">
        <v>0</v>
      </c>
      <c r="B1" s="3" t="s">
        <v>142</v>
      </c>
      <c r="C1" s="3" t="s">
        <v>141</v>
      </c>
      <c r="D1" s="3" t="s">
        <v>143</v>
      </c>
      <c r="E1" s="3" t="s">
        <v>144</v>
      </c>
      <c r="F1" s="3" t="s">
        <v>145</v>
      </c>
      <c r="G1" s="3" t="s">
        <v>146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137</v>
      </c>
      <c r="O1" s="3" t="s">
        <v>138</v>
      </c>
      <c r="P1" s="3" t="s">
        <v>139</v>
      </c>
      <c r="Q1" s="3" t="s">
        <v>140</v>
      </c>
      <c r="R1" s="1" t="s">
        <v>7</v>
      </c>
      <c r="S1" s="3" t="s">
        <v>131</v>
      </c>
      <c r="T1" s="3" t="s">
        <v>147</v>
      </c>
      <c r="U1" s="3" t="s">
        <v>148</v>
      </c>
      <c r="V1" s="3" t="s">
        <v>149</v>
      </c>
      <c r="W1" s="3" t="s">
        <v>150</v>
      </c>
      <c r="X1" s="3" t="s">
        <v>132</v>
      </c>
      <c r="Y1" s="3" t="s">
        <v>8</v>
      </c>
      <c r="Z1" s="3" t="s">
        <v>9</v>
      </c>
      <c r="AA1" s="3" t="s">
        <v>10</v>
      </c>
      <c r="AB1" s="3" t="s">
        <v>11</v>
      </c>
      <c r="AC1" s="3" t="s">
        <v>12</v>
      </c>
      <c r="AD1" s="3" t="s">
        <v>13</v>
      </c>
      <c r="AE1" s="1" t="s">
        <v>133</v>
      </c>
      <c r="AF1" s="3" t="s">
        <v>134</v>
      </c>
      <c r="AG1" s="3" t="s">
        <v>135</v>
      </c>
      <c r="AH1" s="3" t="s">
        <v>136</v>
      </c>
      <c r="AI1" s="1" t="s">
        <v>14</v>
      </c>
      <c r="AJ1" t="s">
        <v>129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25</v>
      </c>
      <c r="AV1" t="s">
        <v>26</v>
      </c>
      <c r="AW1" t="s">
        <v>27</v>
      </c>
      <c r="AX1" t="s">
        <v>28</v>
      </c>
      <c r="AY1" t="s">
        <v>29</v>
      </c>
      <c r="AZ1" t="s">
        <v>30</v>
      </c>
      <c r="BA1" t="s">
        <v>31</v>
      </c>
      <c r="BB1" t="s">
        <v>32</v>
      </c>
      <c r="BC1" s="1" t="s">
        <v>33</v>
      </c>
      <c r="BD1" t="s">
        <v>34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</row>
    <row r="2" spans="1:61">
      <c r="A2" s="3">
        <v>1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  <c r="N2" s="1">
        <f>AVERAGE(B2:D2)</f>
        <v>3</v>
      </c>
      <c r="O2" s="1">
        <f>AVERAGE(E2:G2)</f>
        <v>3</v>
      </c>
      <c r="P2" s="1">
        <f>AVERAGE(H2:J2)</f>
        <v>3</v>
      </c>
      <c r="Q2" s="1">
        <f>AVERAGE(K2:M2)</f>
        <v>3</v>
      </c>
      <c r="R2" s="1">
        <f t="shared" ref="R2:R33" si="0">AVERAGE(B2:M2)</f>
        <v>3</v>
      </c>
      <c r="S2" s="3">
        <v>-1</v>
      </c>
      <c r="T2" s="3">
        <v>-1</v>
      </c>
      <c r="U2" s="3">
        <v>-1</v>
      </c>
      <c r="V2" s="3">
        <v>0</v>
      </c>
      <c r="W2" s="3">
        <v>-1</v>
      </c>
      <c r="X2" s="3">
        <v>-1</v>
      </c>
      <c r="Y2" s="3">
        <v>2</v>
      </c>
      <c r="Z2" s="3">
        <v>2</v>
      </c>
      <c r="AA2" s="3">
        <v>2</v>
      </c>
      <c r="AB2" s="3">
        <v>2</v>
      </c>
      <c r="AC2" s="3">
        <v>2</v>
      </c>
      <c r="AD2" s="3">
        <v>3</v>
      </c>
      <c r="AE2" s="1">
        <f>AVERAGE(S2:U2)</f>
        <v>-1</v>
      </c>
      <c r="AF2" s="1">
        <f>AVERAGE(V2:X2)</f>
        <v>-0.66666666666666663</v>
      </c>
      <c r="AG2" s="1">
        <f>AVERAGE(Y2:AA2)</f>
        <v>2</v>
      </c>
      <c r="AH2" s="1">
        <f>AVERAGE(AB2:AD2)</f>
        <v>2.3333333333333335</v>
      </c>
      <c r="AI2" s="1">
        <f>AVERAGE(S2:AD2)</f>
        <v>0.66666666666666663</v>
      </c>
      <c r="AJ2" s="2"/>
      <c r="AK2" s="3">
        <v>60</v>
      </c>
      <c r="AL2" s="3">
        <v>5</v>
      </c>
      <c r="AP2" t="s">
        <v>40</v>
      </c>
      <c r="AU2">
        <v>1</v>
      </c>
      <c r="AW2" s="3">
        <v>2</v>
      </c>
      <c r="AX2" s="3">
        <v>1</v>
      </c>
      <c r="AY2" s="3">
        <v>1</v>
      </c>
      <c r="AZ2" s="3">
        <v>2</v>
      </c>
      <c r="BA2" s="3">
        <v>1</v>
      </c>
      <c r="BB2" s="3">
        <v>1</v>
      </c>
      <c r="BC2" s="1">
        <f>AVERAGE(AW2:BB2)</f>
        <v>1.3333333333333333</v>
      </c>
      <c r="BD2" s="3">
        <v>1</v>
      </c>
      <c r="BE2" s="3">
        <v>1</v>
      </c>
      <c r="BF2" s="3">
        <v>-1</v>
      </c>
      <c r="BG2" s="3">
        <v>1</v>
      </c>
      <c r="BH2" s="3">
        <v>1</v>
      </c>
      <c r="BI2" s="3">
        <v>3</v>
      </c>
    </row>
    <row r="3" spans="1:61">
      <c r="A3" s="3">
        <v>2</v>
      </c>
      <c r="B3" s="3">
        <v>3</v>
      </c>
      <c r="C3" s="3">
        <v>3</v>
      </c>
      <c r="D3" s="3">
        <v>0</v>
      </c>
      <c r="E3" s="3">
        <v>-1</v>
      </c>
      <c r="F3" s="3">
        <v>-1</v>
      </c>
      <c r="G3" s="3">
        <v>1</v>
      </c>
      <c r="H3" s="3">
        <v>-1</v>
      </c>
      <c r="I3" s="3">
        <v>0</v>
      </c>
      <c r="J3" s="3">
        <v>-3</v>
      </c>
      <c r="K3" s="3">
        <v>-2</v>
      </c>
      <c r="L3" s="3">
        <v>-3</v>
      </c>
      <c r="M3" s="3">
        <v>-2</v>
      </c>
      <c r="N3" s="1">
        <f t="shared" ref="N3:N66" si="1">AVERAGE(B3:D3)</f>
        <v>2</v>
      </c>
      <c r="O3" s="1">
        <f t="shared" ref="O3:O66" si="2">AVERAGE(E3:G3)</f>
        <v>-0.33333333333333331</v>
      </c>
      <c r="P3" s="1">
        <f t="shared" ref="P3:P66" si="3">AVERAGE(H3:J3)</f>
        <v>-1.3333333333333333</v>
      </c>
      <c r="Q3" s="1">
        <f t="shared" ref="Q3:Q66" si="4">AVERAGE(K3:M3)</f>
        <v>-2.3333333333333335</v>
      </c>
      <c r="R3" s="1">
        <f t="shared" si="0"/>
        <v>-0.5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2</v>
      </c>
      <c r="Y3" s="3">
        <v>2</v>
      </c>
      <c r="Z3" s="3">
        <v>-1</v>
      </c>
      <c r="AA3" s="3">
        <v>-2</v>
      </c>
      <c r="AB3" s="3">
        <v>1</v>
      </c>
      <c r="AC3" s="3">
        <v>-1</v>
      </c>
      <c r="AD3" s="3">
        <v>-3</v>
      </c>
      <c r="AE3" s="1">
        <f>AVERAGE(S3:U3)</f>
        <v>3</v>
      </c>
      <c r="AF3" s="1">
        <f t="shared" ref="AF3:AF66" si="5">AVERAGE(V3:X3)</f>
        <v>2.6666666666666665</v>
      </c>
      <c r="AG3" s="1">
        <f t="shared" ref="AG3:AG66" si="6">AVERAGE(Y3:AA3)</f>
        <v>-0.33333333333333331</v>
      </c>
      <c r="AH3" s="1">
        <f t="shared" ref="AH3:AH66" si="7">AVERAGE(AB3:AD3)</f>
        <v>-1</v>
      </c>
      <c r="AI3" s="1">
        <f t="shared" ref="AI3:AI66" si="8">AVERAGE(S3:AD3)</f>
        <v>1.0833333333333333</v>
      </c>
      <c r="AJ3" s="2"/>
      <c r="AK3" s="3">
        <v>62</v>
      </c>
      <c r="AL3" s="3">
        <v>5</v>
      </c>
      <c r="AP3" t="s">
        <v>41</v>
      </c>
      <c r="AU3">
        <v>1</v>
      </c>
      <c r="AW3" s="3">
        <v>1</v>
      </c>
      <c r="AX3" s="3">
        <v>2</v>
      </c>
      <c r="AY3" s="3">
        <v>1</v>
      </c>
      <c r="AZ3" s="3">
        <v>1</v>
      </c>
      <c r="BA3" s="3">
        <v>1</v>
      </c>
      <c r="BB3" s="3">
        <v>2</v>
      </c>
      <c r="BC3" s="1">
        <f t="shared" ref="BC3:BC66" si="9">AVERAGE(AW3:BB3)</f>
        <v>1.3333333333333333</v>
      </c>
      <c r="BD3" s="3">
        <v>1</v>
      </c>
      <c r="BE3" s="3">
        <v>0</v>
      </c>
      <c r="BF3" s="3">
        <v>0</v>
      </c>
      <c r="BG3" s="3">
        <v>1</v>
      </c>
      <c r="BH3" s="3">
        <v>1</v>
      </c>
      <c r="BI3" s="3">
        <v>3</v>
      </c>
    </row>
    <row r="4" spans="1:61">
      <c r="A4" s="3">
        <v>3</v>
      </c>
      <c r="B4" s="3">
        <v>2</v>
      </c>
      <c r="C4" s="3">
        <v>2</v>
      </c>
      <c r="D4" s="3">
        <v>3</v>
      </c>
      <c r="E4" s="3">
        <v>1</v>
      </c>
      <c r="F4" s="3">
        <v>1</v>
      </c>
      <c r="G4" s="3">
        <v>1</v>
      </c>
      <c r="H4" s="3">
        <v>-1</v>
      </c>
      <c r="I4" s="3">
        <v>-3</v>
      </c>
      <c r="J4" s="3">
        <v>-2</v>
      </c>
      <c r="K4" s="3">
        <v>-1</v>
      </c>
      <c r="L4" s="3">
        <v>1</v>
      </c>
      <c r="M4" s="3">
        <v>-1</v>
      </c>
      <c r="N4" s="1">
        <f t="shared" si="1"/>
        <v>2.3333333333333335</v>
      </c>
      <c r="O4" s="1">
        <f t="shared" si="2"/>
        <v>1</v>
      </c>
      <c r="P4" s="1">
        <f t="shared" si="3"/>
        <v>-2</v>
      </c>
      <c r="Q4" s="1">
        <f t="shared" si="4"/>
        <v>-0.33333333333333331</v>
      </c>
      <c r="R4" s="1">
        <f t="shared" si="0"/>
        <v>0.25</v>
      </c>
      <c r="S4" s="3">
        <v>3</v>
      </c>
      <c r="T4" s="3">
        <v>3</v>
      </c>
      <c r="U4" s="3">
        <v>3</v>
      </c>
      <c r="V4" s="3">
        <v>2</v>
      </c>
      <c r="W4" s="3">
        <v>-1</v>
      </c>
      <c r="X4" s="3">
        <v>2</v>
      </c>
      <c r="Y4" s="3">
        <v>1</v>
      </c>
      <c r="Z4" s="3">
        <v>-2</v>
      </c>
      <c r="AA4" s="3">
        <v>1</v>
      </c>
      <c r="AB4" s="3">
        <v>1</v>
      </c>
      <c r="AC4" s="3">
        <v>2</v>
      </c>
      <c r="AD4" s="3">
        <v>-2</v>
      </c>
      <c r="AE4" s="1">
        <f t="shared" ref="AE4:AE66" si="10">AVERAGE(S4:U4)</f>
        <v>3</v>
      </c>
      <c r="AF4" s="1">
        <f t="shared" si="5"/>
        <v>1</v>
      </c>
      <c r="AG4" s="1">
        <f t="shared" si="6"/>
        <v>0</v>
      </c>
      <c r="AH4" s="1">
        <f t="shared" si="7"/>
        <v>0.33333333333333331</v>
      </c>
      <c r="AI4" s="1">
        <f t="shared" si="8"/>
        <v>1.0833333333333333</v>
      </c>
      <c r="AJ4" s="2"/>
      <c r="AK4" s="3">
        <v>24</v>
      </c>
      <c r="AL4" s="3">
        <v>3</v>
      </c>
      <c r="AM4" t="s">
        <v>42</v>
      </c>
      <c r="AN4" t="s">
        <v>43</v>
      </c>
      <c r="AO4" t="s">
        <v>43</v>
      </c>
      <c r="AU4">
        <v>1</v>
      </c>
      <c r="AW4" s="3">
        <v>1</v>
      </c>
      <c r="AX4" s="3">
        <v>-1</v>
      </c>
      <c r="AY4" s="3">
        <v>1</v>
      </c>
      <c r="AZ4" s="3">
        <v>1</v>
      </c>
      <c r="BA4" s="3">
        <v>2</v>
      </c>
      <c r="BB4" s="3">
        <v>-2</v>
      </c>
      <c r="BC4" s="1">
        <f t="shared" si="9"/>
        <v>0.33333333333333331</v>
      </c>
      <c r="BD4" s="3">
        <v>2</v>
      </c>
      <c r="BE4" s="3">
        <v>0</v>
      </c>
      <c r="BF4" s="3">
        <v>0</v>
      </c>
      <c r="BG4" s="3">
        <v>2</v>
      </c>
      <c r="BH4" s="3">
        <v>1</v>
      </c>
      <c r="BI4" s="3">
        <v>3</v>
      </c>
    </row>
    <row r="5" spans="1:61">
      <c r="A5" s="3">
        <v>4</v>
      </c>
      <c r="B5" s="3">
        <v>3</v>
      </c>
      <c r="C5" s="3">
        <v>2</v>
      </c>
      <c r="D5" s="3">
        <v>2</v>
      </c>
      <c r="E5" s="3">
        <v>3</v>
      </c>
      <c r="F5" s="3">
        <v>2</v>
      </c>
      <c r="G5" s="3">
        <v>3</v>
      </c>
      <c r="H5" s="3">
        <v>1</v>
      </c>
      <c r="I5" s="3">
        <v>0</v>
      </c>
      <c r="J5" s="3">
        <v>1</v>
      </c>
      <c r="K5" s="3">
        <v>1</v>
      </c>
      <c r="L5" s="3">
        <v>0</v>
      </c>
      <c r="M5" s="3">
        <v>1</v>
      </c>
      <c r="N5" s="1">
        <f t="shared" si="1"/>
        <v>2.3333333333333335</v>
      </c>
      <c r="O5" s="1">
        <f t="shared" si="2"/>
        <v>2.6666666666666665</v>
      </c>
      <c r="P5" s="1">
        <f t="shared" si="3"/>
        <v>0.66666666666666663</v>
      </c>
      <c r="Q5" s="1">
        <f t="shared" si="4"/>
        <v>0.66666666666666663</v>
      </c>
      <c r="R5" s="1">
        <f t="shared" si="0"/>
        <v>1.5833333333333333</v>
      </c>
      <c r="S5" s="3">
        <v>2</v>
      </c>
      <c r="T5" s="3">
        <v>2</v>
      </c>
      <c r="U5" s="3">
        <v>3</v>
      </c>
      <c r="V5" s="3">
        <v>3</v>
      </c>
      <c r="W5" s="3">
        <v>3</v>
      </c>
      <c r="X5" s="3">
        <v>3</v>
      </c>
      <c r="Y5" s="3">
        <v>0</v>
      </c>
      <c r="Z5" s="3">
        <v>0</v>
      </c>
      <c r="AA5" s="3">
        <v>2</v>
      </c>
      <c r="AB5" s="3">
        <v>1</v>
      </c>
      <c r="AC5" s="3">
        <v>2</v>
      </c>
      <c r="AD5" s="3">
        <v>2</v>
      </c>
      <c r="AE5" s="1">
        <f t="shared" si="10"/>
        <v>2.3333333333333335</v>
      </c>
      <c r="AF5" s="1">
        <f t="shared" si="5"/>
        <v>3</v>
      </c>
      <c r="AG5" s="1">
        <f t="shared" si="6"/>
        <v>0.66666666666666663</v>
      </c>
      <c r="AH5" s="1">
        <f t="shared" si="7"/>
        <v>1.6666666666666667</v>
      </c>
      <c r="AI5" s="1">
        <f t="shared" si="8"/>
        <v>1.9166666666666667</v>
      </c>
      <c r="AJ5" s="2"/>
      <c r="AK5" s="3">
        <v>19</v>
      </c>
      <c r="AL5" s="3">
        <v>1</v>
      </c>
      <c r="AU5">
        <v>1</v>
      </c>
      <c r="AW5" s="3">
        <v>2</v>
      </c>
      <c r="AX5" s="3">
        <v>1</v>
      </c>
      <c r="AY5" s="3">
        <v>0</v>
      </c>
      <c r="AZ5" s="3">
        <v>1</v>
      </c>
      <c r="BA5" s="3">
        <v>-2</v>
      </c>
      <c r="BB5" s="3">
        <v>-2</v>
      </c>
      <c r="BC5" s="1">
        <f>AVERAGE(AW5:BB5)</f>
        <v>0</v>
      </c>
      <c r="BD5" s="3">
        <v>1</v>
      </c>
      <c r="BE5" s="3">
        <v>2</v>
      </c>
      <c r="BF5" s="3">
        <v>0</v>
      </c>
      <c r="BG5" s="3">
        <v>2</v>
      </c>
      <c r="BH5" s="3">
        <v>1</v>
      </c>
      <c r="BI5" s="3">
        <v>3</v>
      </c>
    </row>
    <row r="6" spans="1:61">
      <c r="A6" s="3">
        <v>5</v>
      </c>
      <c r="B6" s="3">
        <v>3</v>
      </c>
      <c r="C6" s="3">
        <v>3</v>
      </c>
      <c r="D6" s="3">
        <v>3</v>
      </c>
      <c r="E6" s="3">
        <v>2</v>
      </c>
      <c r="F6" s="3">
        <v>2</v>
      </c>
      <c r="G6" s="3">
        <v>2</v>
      </c>
      <c r="H6" s="3">
        <v>3</v>
      </c>
      <c r="I6" s="3">
        <v>-2</v>
      </c>
      <c r="J6" s="3">
        <v>2</v>
      </c>
      <c r="K6" s="3">
        <v>0</v>
      </c>
      <c r="L6" s="3">
        <v>0</v>
      </c>
      <c r="M6" s="3">
        <v>0</v>
      </c>
      <c r="N6" s="1">
        <f t="shared" si="1"/>
        <v>3</v>
      </c>
      <c r="O6" s="1">
        <f t="shared" si="2"/>
        <v>2</v>
      </c>
      <c r="P6" s="1">
        <f t="shared" si="3"/>
        <v>1</v>
      </c>
      <c r="Q6" s="1">
        <f t="shared" si="4"/>
        <v>0</v>
      </c>
      <c r="R6" s="1">
        <f t="shared" si="0"/>
        <v>1.5</v>
      </c>
      <c r="S6" s="3">
        <v>-2</v>
      </c>
      <c r="T6" s="3">
        <v>-1</v>
      </c>
      <c r="U6" s="3">
        <v>-2</v>
      </c>
      <c r="V6" s="3">
        <v>-1</v>
      </c>
      <c r="W6" s="3">
        <v>-1</v>
      </c>
      <c r="X6" s="3">
        <v>0</v>
      </c>
      <c r="Y6" s="3">
        <v>3</v>
      </c>
      <c r="Z6" s="3">
        <v>2</v>
      </c>
      <c r="AA6" s="3">
        <v>0</v>
      </c>
      <c r="AB6" s="3">
        <v>0</v>
      </c>
      <c r="AC6" s="3">
        <v>0</v>
      </c>
      <c r="AD6" s="3">
        <v>2</v>
      </c>
      <c r="AE6" s="1">
        <f t="shared" si="10"/>
        <v>-1.6666666666666667</v>
      </c>
      <c r="AF6" s="1">
        <f t="shared" si="5"/>
        <v>-0.66666666666666663</v>
      </c>
      <c r="AG6" s="1">
        <f t="shared" si="6"/>
        <v>1.6666666666666667</v>
      </c>
      <c r="AH6" s="1">
        <f t="shared" si="7"/>
        <v>0.66666666666666663</v>
      </c>
      <c r="AI6" s="1">
        <f t="shared" si="8"/>
        <v>0</v>
      </c>
      <c r="AJ6" s="2"/>
      <c r="AK6" s="3">
        <v>21</v>
      </c>
      <c r="AL6" s="3">
        <v>3</v>
      </c>
      <c r="AM6" t="s">
        <v>44</v>
      </c>
      <c r="AN6" t="s">
        <v>43</v>
      </c>
      <c r="AO6" t="s">
        <v>45</v>
      </c>
      <c r="AU6">
        <v>1</v>
      </c>
      <c r="AW6" s="3">
        <v>0</v>
      </c>
      <c r="AX6" s="3">
        <v>-1</v>
      </c>
      <c r="AY6" s="3">
        <v>1</v>
      </c>
      <c r="AZ6" s="3">
        <v>0</v>
      </c>
      <c r="BA6" s="3">
        <v>-1</v>
      </c>
      <c r="BB6" s="3">
        <v>2</v>
      </c>
      <c r="BC6" s="1">
        <f t="shared" si="9"/>
        <v>0.16666666666666666</v>
      </c>
      <c r="BD6" s="3">
        <v>2</v>
      </c>
      <c r="BE6" s="3">
        <v>1</v>
      </c>
      <c r="BF6" s="3">
        <v>0</v>
      </c>
      <c r="BG6" s="3">
        <v>1</v>
      </c>
      <c r="BH6" s="3">
        <v>0</v>
      </c>
      <c r="BI6" s="3">
        <v>3</v>
      </c>
    </row>
    <row r="7" spans="1:61">
      <c r="A7" s="3">
        <v>6</v>
      </c>
      <c r="B7" s="3">
        <v>2</v>
      </c>
      <c r="C7" s="3">
        <v>-2</v>
      </c>
      <c r="D7" s="3">
        <v>2</v>
      </c>
      <c r="E7" s="3">
        <v>2</v>
      </c>
      <c r="F7" s="3">
        <v>0</v>
      </c>
      <c r="G7" s="3">
        <v>2</v>
      </c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1">
        <f t="shared" si="1"/>
        <v>0.66666666666666663</v>
      </c>
      <c r="O7" s="1">
        <f t="shared" si="2"/>
        <v>1.3333333333333333</v>
      </c>
      <c r="P7" s="1">
        <f t="shared" si="3"/>
        <v>0.66666666666666663</v>
      </c>
      <c r="Q7" s="1">
        <f t="shared" si="4"/>
        <v>0.66666666666666663</v>
      </c>
      <c r="R7" s="1">
        <f t="shared" si="0"/>
        <v>0.83333333333333337</v>
      </c>
      <c r="S7" s="3">
        <v>3</v>
      </c>
      <c r="T7" s="3">
        <v>2</v>
      </c>
      <c r="U7" s="3">
        <v>3</v>
      </c>
      <c r="V7" s="3">
        <v>2</v>
      </c>
      <c r="W7" s="3">
        <v>1</v>
      </c>
      <c r="X7" s="3">
        <v>3</v>
      </c>
      <c r="Y7" s="3">
        <v>3</v>
      </c>
      <c r="Z7" s="3">
        <v>2</v>
      </c>
      <c r="AA7" s="3">
        <v>2</v>
      </c>
      <c r="AB7" s="3">
        <v>0</v>
      </c>
      <c r="AC7" s="3">
        <v>1</v>
      </c>
      <c r="AD7" s="3">
        <v>2</v>
      </c>
      <c r="AE7" s="1">
        <f t="shared" si="10"/>
        <v>2.6666666666666665</v>
      </c>
      <c r="AF7" s="1">
        <f t="shared" si="5"/>
        <v>2</v>
      </c>
      <c r="AG7" s="1">
        <f t="shared" si="6"/>
        <v>2.3333333333333335</v>
      </c>
      <c r="AH7" s="1">
        <f t="shared" si="7"/>
        <v>1</v>
      </c>
      <c r="AI7" s="1">
        <f t="shared" si="8"/>
        <v>2</v>
      </c>
      <c r="AJ7" s="2"/>
      <c r="AK7" s="3">
        <v>21</v>
      </c>
      <c r="AL7" s="3">
        <v>2</v>
      </c>
      <c r="AR7" t="s">
        <v>46</v>
      </c>
      <c r="AS7" t="s">
        <v>43</v>
      </c>
      <c r="AT7" t="s">
        <v>43</v>
      </c>
      <c r="AU7">
        <v>1</v>
      </c>
      <c r="AW7" s="3">
        <v>0</v>
      </c>
      <c r="AX7" s="3">
        <v>1</v>
      </c>
      <c r="AY7" s="3">
        <v>1</v>
      </c>
      <c r="AZ7" s="3">
        <v>0</v>
      </c>
      <c r="BA7" s="3">
        <v>-2</v>
      </c>
      <c r="BB7" s="3">
        <v>-1</v>
      </c>
      <c r="BC7" s="1">
        <f t="shared" si="9"/>
        <v>-0.16666666666666666</v>
      </c>
      <c r="BD7" s="3">
        <v>2</v>
      </c>
      <c r="BE7" s="3">
        <v>2</v>
      </c>
      <c r="BF7" s="3">
        <v>0</v>
      </c>
      <c r="BG7" s="3">
        <v>2</v>
      </c>
      <c r="BH7" s="3">
        <v>0</v>
      </c>
      <c r="BI7" s="3">
        <v>3</v>
      </c>
    </row>
    <row r="8" spans="1:61">
      <c r="A8" s="3">
        <v>7</v>
      </c>
      <c r="B8" s="3">
        <v>-2</v>
      </c>
      <c r="C8" s="3">
        <v>-2</v>
      </c>
      <c r="D8" s="3">
        <v>-2</v>
      </c>
      <c r="E8" s="3">
        <v>-1</v>
      </c>
      <c r="F8" s="3">
        <v>-1</v>
      </c>
      <c r="G8" s="3">
        <v>-2</v>
      </c>
      <c r="H8" s="3">
        <v>-3</v>
      </c>
      <c r="I8" s="3">
        <v>-3</v>
      </c>
      <c r="J8" s="3">
        <v>-3</v>
      </c>
      <c r="K8" s="3">
        <v>-1</v>
      </c>
      <c r="L8" s="3">
        <v>0</v>
      </c>
      <c r="M8" s="3">
        <v>1</v>
      </c>
      <c r="N8" s="1">
        <f t="shared" si="1"/>
        <v>-2</v>
      </c>
      <c r="O8" s="1">
        <f t="shared" si="2"/>
        <v>-1.3333333333333333</v>
      </c>
      <c r="P8" s="1">
        <f t="shared" si="3"/>
        <v>-3</v>
      </c>
      <c r="Q8" s="1">
        <f t="shared" si="4"/>
        <v>0</v>
      </c>
      <c r="R8" s="1">
        <f t="shared" si="0"/>
        <v>-1.5833333333333333</v>
      </c>
      <c r="S8" s="3">
        <v>2</v>
      </c>
      <c r="T8" s="3">
        <v>1</v>
      </c>
      <c r="U8" s="3">
        <v>2</v>
      </c>
      <c r="V8" s="3">
        <v>1</v>
      </c>
      <c r="W8" s="3">
        <v>2</v>
      </c>
      <c r="X8" s="3">
        <v>2</v>
      </c>
      <c r="Y8" s="3">
        <v>0</v>
      </c>
      <c r="Z8" s="3">
        <v>-3</v>
      </c>
      <c r="AA8" s="3">
        <v>-1</v>
      </c>
      <c r="AB8" s="3">
        <v>-1</v>
      </c>
      <c r="AC8" s="3">
        <v>1</v>
      </c>
      <c r="AD8" s="3">
        <v>1</v>
      </c>
      <c r="AE8" s="1">
        <f t="shared" si="10"/>
        <v>1.6666666666666667</v>
      </c>
      <c r="AF8" s="1">
        <f t="shared" si="5"/>
        <v>1.6666666666666667</v>
      </c>
      <c r="AG8" s="1">
        <f t="shared" si="6"/>
        <v>-1.3333333333333333</v>
      </c>
      <c r="AH8" s="1">
        <f t="shared" si="7"/>
        <v>0.33333333333333331</v>
      </c>
      <c r="AI8" s="1">
        <f t="shared" si="8"/>
        <v>0.58333333333333337</v>
      </c>
      <c r="AJ8" s="2"/>
      <c r="AK8" s="3">
        <v>25</v>
      </c>
      <c r="AL8" s="3">
        <v>3</v>
      </c>
      <c r="AM8" t="s">
        <v>47</v>
      </c>
      <c r="AN8" t="s">
        <v>44</v>
      </c>
      <c r="AO8" t="s">
        <v>43</v>
      </c>
      <c r="AU8">
        <v>1</v>
      </c>
      <c r="AW8" s="3">
        <v>2</v>
      </c>
      <c r="AX8" s="3">
        <v>0</v>
      </c>
      <c r="AY8" s="3">
        <v>-2</v>
      </c>
      <c r="AZ8" s="3">
        <v>-2</v>
      </c>
      <c r="BA8" s="3">
        <v>-1</v>
      </c>
      <c r="BB8" s="3">
        <v>-2</v>
      </c>
      <c r="BC8" s="1">
        <f t="shared" si="9"/>
        <v>-0.83333333333333337</v>
      </c>
      <c r="BD8" s="3">
        <v>1</v>
      </c>
      <c r="BE8" s="3">
        <v>1</v>
      </c>
      <c r="BF8" s="3">
        <v>-1</v>
      </c>
      <c r="BG8" s="3">
        <v>2</v>
      </c>
      <c r="BH8" s="3">
        <v>0</v>
      </c>
      <c r="BI8" s="3">
        <v>3</v>
      </c>
    </row>
    <row r="9" spans="1:61">
      <c r="A9" s="3">
        <v>8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1</v>
      </c>
      <c r="K9" s="3">
        <v>1</v>
      </c>
      <c r="L9" s="3">
        <v>2</v>
      </c>
      <c r="M9" s="3">
        <v>-2</v>
      </c>
      <c r="N9" s="1">
        <f t="shared" si="1"/>
        <v>2</v>
      </c>
      <c r="O9" s="1">
        <f t="shared" si="2"/>
        <v>2</v>
      </c>
      <c r="P9" s="1">
        <f t="shared" si="3"/>
        <v>1.6666666666666667</v>
      </c>
      <c r="Q9" s="1">
        <f t="shared" si="4"/>
        <v>0.33333333333333331</v>
      </c>
      <c r="R9" s="1">
        <f t="shared" si="0"/>
        <v>1.5</v>
      </c>
      <c r="S9" s="3">
        <v>2</v>
      </c>
      <c r="T9" s="3">
        <v>2</v>
      </c>
      <c r="U9" s="3">
        <v>2</v>
      </c>
      <c r="V9" s="3">
        <v>1</v>
      </c>
      <c r="W9" s="3">
        <v>2</v>
      </c>
      <c r="X9" s="3">
        <v>1</v>
      </c>
      <c r="Y9" s="3">
        <v>0</v>
      </c>
      <c r="Z9" s="3">
        <v>2</v>
      </c>
      <c r="AA9" s="3">
        <v>1</v>
      </c>
      <c r="AB9" s="3">
        <v>1</v>
      </c>
      <c r="AC9" s="3">
        <v>1</v>
      </c>
      <c r="AD9" s="3">
        <v>0</v>
      </c>
      <c r="AE9" s="1">
        <f t="shared" si="10"/>
        <v>2</v>
      </c>
      <c r="AF9" s="1">
        <f t="shared" si="5"/>
        <v>1.3333333333333333</v>
      </c>
      <c r="AG9" s="1">
        <f t="shared" si="6"/>
        <v>1</v>
      </c>
      <c r="AH9" s="1">
        <f t="shared" si="7"/>
        <v>0.66666666666666663</v>
      </c>
      <c r="AI9" s="1">
        <f t="shared" si="8"/>
        <v>1.25</v>
      </c>
      <c r="AJ9" s="2"/>
      <c r="AK9" s="3">
        <v>43</v>
      </c>
      <c r="AL9" s="3">
        <v>2</v>
      </c>
      <c r="AR9" t="s">
        <v>48</v>
      </c>
      <c r="AS9" t="s">
        <v>49</v>
      </c>
      <c r="AT9" t="s">
        <v>49</v>
      </c>
      <c r="AU9">
        <v>1</v>
      </c>
      <c r="AW9" s="3">
        <v>-2</v>
      </c>
      <c r="AX9" s="3">
        <v>0</v>
      </c>
      <c r="AY9" s="3">
        <v>-1</v>
      </c>
      <c r="AZ9" s="3">
        <v>-2</v>
      </c>
      <c r="BA9" s="3">
        <v>-1</v>
      </c>
      <c r="BB9" s="3">
        <v>-2</v>
      </c>
      <c r="BC9" s="1">
        <f t="shared" si="9"/>
        <v>-1.3333333333333333</v>
      </c>
      <c r="BD9" s="3">
        <v>-1</v>
      </c>
      <c r="BE9" s="3">
        <v>-2</v>
      </c>
      <c r="BF9" s="3">
        <v>-2</v>
      </c>
      <c r="BG9" s="3">
        <v>2</v>
      </c>
      <c r="BH9" s="3">
        <v>0</v>
      </c>
      <c r="BI9" s="3">
        <v>3</v>
      </c>
    </row>
    <row r="10" spans="1:61">
      <c r="A10" s="3">
        <v>9</v>
      </c>
      <c r="B10" s="3">
        <v>-1</v>
      </c>
      <c r="C10" s="3">
        <v>-1</v>
      </c>
      <c r="D10" s="3">
        <v>0</v>
      </c>
      <c r="E10" s="3">
        <v>2</v>
      </c>
      <c r="F10" s="3">
        <v>1</v>
      </c>
      <c r="G10" s="3">
        <v>1</v>
      </c>
      <c r="H10" s="3">
        <v>3</v>
      </c>
      <c r="I10" s="3">
        <v>2</v>
      </c>
      <c r="J10" s="3">
        <v>1</v>
      </c>
      <c r="K10" s="3">
        <v>1</v>
      </c>
      <c r="L10" s="3">
        <v>1</v>
      </c>
      <c r="M10" s="3">
        <v>3</v>
      </c>
      <c r="N10" s="1">
        <f t="shared" si="1"/>
        <v>-0.66666666666666663</v>
      </c>
      <c r="O10" s="1">
        <f t="shared" si="2"/>
        <v>1.3333333333333333</v>
      </c>
      <c r="P10" s="1">
        <f t="shared" si="3"/>
        <v>2</v>
      </c>
      <c r="Q10" s="1">
        <f t="shared" si="4"/>
        <v>1.6666666666666667</v>
      </c>
      <c r="R10" s="1">
        <f t="shared" si="0"/>
        <v>1.0833333333333333</v>
      </c>
      <c r="S10" s="3">
        <v>2</v>
      </c>
      <c r="T10" s="3">
        <v>2</v>
      </c>
      <c r="U10" s="3">
        <v>3</v>
      </c>
      <c r="V10" s="3">
        <v>1</v>
      </c>
      <c r="W10" s="3">
        <v>1</v>
      </c>
      <c r="X10" s="3">
        <v>2</v>
      </c>
      <c r="Y10" s="3">
        <v>3</v>
      </c>
      <c r="Z10" s="3">
        <v>2</v>
      </c>
      <c r="AA10" s="3">
        <v>2</v>
      </c>
      <c r="AB10" s="3">
        <v>0</v>
      </c>
      <c r="AC10" s="3">
        <v>1</v>
      </c>
      <c r="AD10" s="3">
        <v>2</v>
      </c>
      <c r="AE10" s="1">
        <f t="shared" si="10"/>
        <v>2.3333333333333335</v>
      </c>
      <c r="AF10" s="1">
        <f t="shared" si="5"/>
        <v>1.3333333333333333</v>
      </c>
      <c r="AG10" s="1">
        <f t="shared" si="6"/>
        <v>2.3333333333333335</v>
      </c>
      <c r="AH10" s="1">
        <f t="shared" si="7"/>
        <v>1</v>
      </c>
      <c r="AI10" s="1">
        <f t="shared" si="8"/>
        <v>1.75</v>
      </c>
      <c r="AJ10" s="2"/>
      <c r="AK10" s="3">
        <v>21</v>
      </c>
      <c r="AL10" s="3">
        <v>2</v>
      </c>
      <c r="AR10" t="s">
        <v>44</v>
      </c>
      <c r="AS10" t="s">
        <v>43</v>
      </c>
      <c r="AT10" t="s">
        <v>43</v>
      </c>
      <c r="AU10">
        <v>1</v>
      </c>
      <c r="AW10" s="3">
        <v>-1</v>
      </c>
      <c r="AX10" s="3">
        <v>0</v>
      </c>
      <c r="AY10" s="3">
        <v>1</v>
      </c>
      <c r="AZ10" s="3">
        <v>-1</v>
      </c>
      <c r="BA10" s="3">
        <v>-1</v>
      </c>
      <c r="BB10" s="3">
        <v>0</v>
      </c>
      <c r="BC10" s="1">
        <f t="shared" si="9"/>
        <v>-0.33333333333333331</v>
      </c>
      <c r="BD10" s="3">
        <v>2</v>
      </c>
      <c r="BE10" s="3">
        <v>-1</v>
      </c>
      <c r="BF10" s="3">
        <v>0</v>
      </c>
      <c r="BG10" s="3">
        <v>2</v>
      </c>
      <c r="BH10" s="3">
        <v>0</v>
      </c>
      <c r="BI10" s="3">
        <v>3</v>
      </c>
    </row>
    <row r="11" spans="1:61">
      <c r="A11" s="3">
        <v>10</v>
      </c>
      <c r="B11" s="3">
        <v>-1</v>
      </c>
      <c r="C11" s="3">
        <v>1</v>
      </c>
      <c r="D11" s="3">
        <v>-1</v>
      </c>
      <c r="E11" s="3">
        <v>-2</v>
      </c>
      <c r="F11" s="3">
        <v>-1</v>
      </c>
      <c r="G11" s="3">
        <v>-2</v>
      </c>
      <c r="H11" s="3">
        <v>1</v>
      </c>
      <c r="I11" s="3">
        <v>1</v>
      </c>
      <c r="J11" s="3">
        <v>-2</v>
      </c>
      <c r="K11" s="3">
        <v>-2</v>
      </c>
      <c r="L11" s="3">
        <v>-2</v>
      </c>
      <c r="M11" s="3">
        <v>-2</v>
      </c>
      <c r="N11" s="1">
        <f t="shared" si="1"/>
        <v>-0.33333333333333331</v>
      </c>
      <c r="O11" s="1">
        <f t="shared" si="2"/>
        <v>-1.6666666666666667</v>
      </c>
      <c r="P11" s="1">
        <f t="shared" si="3"/>
        <v>0</v>
      </c>
      <c r="Q11" s="1">
        <f t="shared" si="4"/>
        <v>-2</v>
      </c>
      <c r="R11" s="1">
        <f t="shared" si="0"/>
        <v>-1</v>
      </c>
      <c r="S11" s="3">
        <v>2</v>
      </c>
      <c r="T11" s="3">
        <v>-1</v>
      </c>
      <c r="U11" s="3">
        <v>2</v>
      </c>
      <c r="V11" s="3">
        <v>-2</v>
      </c>
      <c r="W11" s="3">
        <v>-2</v>
      </c>
      <c r="X11" s="3">
        <v>-1</v>
      </c>
      <c r="Y11" s="3">
        <v>0</v>
      </c>
      <c r="Z11" s="3">
        <v>1</v>
      </c>
      <c r="AA11" s="3">
        <v>-1</v>
      </c>
      <c r="AB11" s="3">
        <v>-3</v>
      </c>
      <c r="AC11" s="3">
        <v>-2</v>
      </c>
      <c r="AD11" s="3">
        <v>-1</v>
      </c>
      <c r="AE11" s="1">
        <f t="shared" si="10"/>
        <v>1</v>
      </c>
      <c r="AF11" s="1">
        <f t="shared" si="5"/>
        <v>-1.6666666666666667</v>
      </c>
      <c r="AG11" s="1">
        <f t="shared" si="6"/>
        <v>0</v>
      </c>
      <c r="AH11" s="1">
        <f t="shared" si="7"/>
        <v>-2</v>
      </c>
      <c r="AI11" s="1">
        <f t="shared" si="8"/>
        <v>-0.66666666666666663</v>
      </c>
      <c r="AJ11" s="2"/>
      <c r="AK11" s="3">
        <v>21</v>
      </c>
      <c r="AL11" s="3">
        <v>2</v>
      </c>
      <c r="AR11" t="s">
        <v>44</v>
      </c>
      <c r="AS11" t="s">
        <v>43</v>
      </c>
      <c r="AT11" t="s">
        <v>50</v>
      </c>
      <c r="AU11">
        <v>1</v>
      </c>
      <c r="AW11" s="3">
        <v>-1</v>
      </c>
      <c r="AX11" s="3">
        <v>-1</v>
      </c>
      <c r="AY11" s="3">
        <v>-1</v>
      </c>
      <c r="AZ11" s="3">
        <v>-1</v>
      </c>
      <c r="BA11" s="3">
        <v>-2</v>
      </c>
      <c r="BB11" s="3">
        <v>-2</v>
      </c>
      <c r="BC11" s="1">
        <f t="shared" si="9"/>
        <v>-1.3333333333333333</v>
      </c>
      <c r="BD11" s="3">
        <v>0</v>
      </c>
      <c r="BE11" s="3">
        <v>1</v>
      </c>
      <c r="BF11" s="3">
        <v>0</v>
      </c>
      <c r="BG11" s="3">
        <v>2</v>
      </c>
      <c r="BH11" s="3">
        <v>1</v>
      </c>
      <c r="BI11" s="3">
        <v>3</v>
      </c>
    </row>
    <row r="12" spans="1:61">
      <c r="A12" s="3">
        <v>11</v>
      </c>
      <c r="B12" s="3">
        <v>3</v>
      </c>
      <c r="C12" s="3">
        <v>3</v>
      </c>
      <c r="D12" s="3">
        <v>3</v>
      </c>
      <c r="E12" s="3">
        <v>-1</v>
      </c>
      <c r="F12" s="3">
        <v>-1</v>
      </c>
      <c r="G12" s="3">
        <v>2</v>
      </c>
      <c r="H12" s="3">
        <v>2</v>
      </c>
      <c r="I12" s="3">
        <v>1</v>
      </c>
      <c r="J12" s="3">
        <v>1</v>
      </c>
      <c r="K12" s="3">
        <v>2</v>
      </c>
      <c r="L12" s="3">
        <v>2</v>
      </c>
      <c r="M12" s="3">
        <v>1</v>
      </c>
      <c r="N12" s="1">
        <f t="shared" si="1"/>
        <v>3</v>
      </c>
      <c r="O12" s="1">
        <f t="shared" si="2"/>
        <v>0</v>
      </c>
      <c r="P12" s="1">
        <f t="shared" si="3"/>
        <v>1.3333333333333333</v>
      </c>
      <c r="Q12" s="1">
        <f t="shared" si="4"/>
        <v>1.6666666666666667</v>
      </c>
      <c r="R12" s="1">
        <f t="shared" si="0"/>
        <v>1.5</v>
      </c>
      <c r="S12" s="3">
        <v>-3</v>
      </c>
      <c r="T12" s="3">
        <v>-2</v>
      </c>
      <c r="U12" s="3">
        <v>-3</v>
      </c>
      <c r="V12" s="3">
        <v>2</v>
      </c>
      <c r="W12" s="3">
        <v>2</v>
      </c>
      <c r="X12" s="3">
        <v>-1</v>
      </c>
      <c r="Y12" s="3">
        <v>0</v>
      </c>
      <c r="Z12" s="3">
        <v>3</v>
      </c>
      <c r="AA12" s="3">
        <v>-2</v>
      </c>
      <c r="AB12" s="3">
        <v>-2</v>
      </c>
      <c r="AC12" s="3">
        <v>-2</v>
      </c>
      <c r="AD12" s="3">
        <v>0</v>
      </c>
      <c r="AE12" s="1">
        <f t="shared" si="10"/>
        <v>-2.6666666666666665</v>
      </c>
      <c r="AF12" s="1">
        <f t="shared" si="5"/>
        <v>1</v>
      </c>
      <c r="AG12" s="1">
        <f t="shared" si="6"/>
        <v>0.33333333333333331</v>
      </c>
      <c r="AH12" s="1">
        <f t="shared" si="7"/>
        <v>-1.3333333333333333</v>
      </c>
      <c r="AI12" s="1">
        <f t="shared" si="8"/>
        <v>-0.66666666666666663</v>
      </c>
      <c r="AJ12" s="2"/>
      <c r="AK12" s="3">
        <v>23</v>
      </c>
      <c r="AL12" s="3">
        <v>2</v>
      </c>
      <c r="AR12" t="s">
        <v>51</v>
      </c>
      <c r="AS12" t="s">
        <v>51</v>
      </c>
      <c r="AT12" t="s">
        <v>51</v>
      </c>
      <c r="AU12">
        <v>0</v>
      </c>
      <c r="AV12" t="s">
        <v>52</v>
      </c>
      <c r="AW12" s="3">
        <v>0</v>
      </c>
      <c r="AX12" s="3">
        <v>0</v>
      </c>
      <c r="AY12" s="3">
        <v>1</v>
      </c>
      <c r="AZ12" s="3">
        <v>-2</v>
      </c>
      <c r="BA12" s="3">
        <v>-1</v>
      </c>
      <c r="BB12" s="3">
        <v>-2</v>
      </c>
      <c r="BC12" s="1">
        <f t="shared" si="9"/>
        <v>-0.66666666666666663</v>
      </c>
      <c r="BD12" s="3">
        <v>1</v>
      </c>
      <c r="BE12" s="3">
        <v>2</v>
      </c>
      <c r="BF12" s="3">
        <v>0</v>
      </c>
      <c r="BG12" s="3">
        <v>1</v>
      </c>
      <c r="BH12" s="3">
        <v>0</v>
      </c>
      <c r="BI12" s="3">
        <v>3</v>
      </c>
    </row>
    <row r="13" spans="1:61">
      <c r="A13" s="3">
        <v>12</v>
      </c>
      <c r="B13" s="3">
        <v>1</v>
      </c>
      <c r="C13" s="3">
        <v>1</v>
      </c>
      <c r="D13" s="3">
        <v>2</v>
      </c>
      <c r="E13" s="3">
        <v>1</v>
      </c>
      <c r="F13" s="3">
        <v>0</v>
      </c>
      <c r="G13" s="3">
        <v>-1</v>
      </c>
      <c r="H13" s="3">
        <v>-1</v>
      </c>
      <c r="I13" s="3">
        <v>0</v>
      </c>
      <c r="J13" s="3">
        <v>-1</v>
      </c>
      <c r="K13" s="3">
        <v>-2</v>
      </c>
      <c r="L13" s="3">
        <v>-1</v>
      </c>
      <c r="M13" s="3">
        <v>-3</v>
      </c>
      <c r="N13" s="1">
        <f t="shared" si="1"/>
        <v>1.3333333333333333</v>
      </c>
      <c r="O13" s="1">
        <f t="shared" si="2"/>
        <v>0</v>
      </c>
      <c r="P13" s="1">
        <f t="shared" si="3"/>
        <v>-0.66666666666666663</v>
      </c>
      <c r="Q13" s="1">
        <f t="shared" si="4"/>
        <v>-2</v>
      </c>
      <c r="R13" s="1">
        <f t="shared" si="0"/>
        <v>-0.33333333333333331</v>
      </c>
      <c r="S13" s="3">
        <v>1</v>
      </c>
      <c r="T13" s="3">
        <v>2</v>
      </c>
      <c r="U13" s="3">
        <v>2</v>
      </c>
      <c r="V13" s="3">
        <v>2</v>
      </c>
      <c r="W13" s="3">
        <v>2</v>
      </c>
      <c r="X13" s="3">
        <v>2</v>
      </c>
      <c r="Y13" s="3">
        <v>2</v>
      </c>
      <c r="Z13" s="3">
        <v>1</v>
      </c>
      <c r="AA13" s="3">
        <v>0</v>
      </c>
      <c r="AB13" s="3">
        <v>-1</v>
      </c>
      <c r="AC13" s="3">
        <v>1</v>
      </c>
      <c r="AD13" s="3">
        <v>0</v>
      </c>
      <c r="AE13" s="1">
        <f>AVERAGE(S13:U13)</f>
        <v>1.6666666666666667</v>
      </c>
      <c r="AF13" s="1">
        <f t="shared" si="5"/>
        <v>2</v>
      </c>
      <c r="AG13" s="1">
        <f t="shared" si="6"/>
        <v>1</v>
      </c>
      <c r="AH13" s="1">
        <f t="shared" si="7"/>
        <v>0</v>
      </c>
      <c r="AI13" s="1">
        <f t="shared" si="8"/>
        <v>1.1666666666666667</v>
      </c>
      <c r="AJ13" s="2"/>
      <c r="AK13" s="3">
        <v>20</v>
      </c>
      <c r="AL13" s="3">
        <v>1</v>
      </c>
      <c r="AU13">
        <v>0</v>
      </c>
      <c r="AV13" t="s">
        <v>53</v>
      </c>
      <c r="AW13" s="3">
        <v>0</v>
      </c>
      <c r="AX13" s="3">
        <v>-1</v>
      </c>
      <c r="AY13" s="3">
        <v>-1</v>
      </c>
      <c r="AZ13" s="3">
        <v>-1</v>
      </c>
      <c r="BA13" s="3">
        <v>0</v>
      </c>
      <c r="BB13" s="3">
        <v>-1</v>
      </c>
      <c r="BC13" s="1">
        <f t="shared" si="9"/>
        <v>-0.66666666666666663</v>
      </c>
      <c r="BD13" s="3">
        <v>1</v>
      </c>
      <c r="BE13" s="3">
        <v>2</v>
      </c>
      <c r="BF13" s="3">
        <v>-1</v>
      </c>
      <c r="BG13" s="3">
        <v>1</v>
      </c>
      <c r="BH13" s="3">
        <v>1</v>
      </c>
      <c r="BI13" s="3">
        <v>3</v>
      </c>
    </row>
    <row r="14" spans="1:61">
      <c r="A14" s="3">
        <v>13</v>
      </c>
      <c r="B14" s="3">
        <v>-2</v>
      </c>
      <c r="C14" s="3">
        <v>-2</v>
      </c>
      <c r="D14" s="3">
        <v>-2</v>
      </c>
      <c r="E14" s="3">
        <v>2</v>
      </c>
      <c r="F14" s="3">
        <v>-2</v>
      </c>
      <c r="G14" s="3">
        <v>-2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1">
        <f t="shared" si="1"/>
        <v>-2</v>
      </c>
      <c r="O14" s="1">
        <f t="shared" si="2"/>
        <v>-0.66666666666666663</v>
      </c>
      <c r="P14" s="1">
        <f t="shared" si="3"/>
        <v>2</v>
      </c>
      <c r="Q14" s="1">
        <f t="shared" si="4"/>
        <v>2</v>
      </c>
      <c r="R14" s="1">
        <f t="shared" si="0"/>
        <v>0.33333333333333331</v>
      </c>
      <c r="S14" s="3">
        <v>-3</v>
      </c>
      <c r="T14" s="3">
        <v>0</v>
      </c>
      <c r="U14" s="3">
        <v>-2</v>
      </c>
      <c r="V14" s="3">
        <v>-1</v>
      </c>
      <c r="W14" s="3">
        <v>1</v>
      </c>
      <c r="X14" s="3">
        <v>-2</v>
      </c>
      <c r="Y14" s="3">
        <v>3</v>
      </c>
      <c r="Z14" s="3">
        <v>2</v>
      </c>
      <c r="AA14" s="3">
        <v>2</v>
      </c>
      <c r="AB14" s="3">
        <v>2</v>
      </c>
      <c r="AC14" s="3">
        <v>2</v>
      </c>
      <c r="AD14" s="3">
        <v>2</v>
      </c>
      <c r="AE14" s="1">
        <f t="shared" si="10"/>
        <v>-1.6666666666666667</v>
      </c>
      <c r="AF14" s="1">
        <f t="shared" si="5"/>
        <v>-0.66666666666666663</v>
      </c>
      <c r="AG14" s="1">
        <f t="shared" si="6"/>
        <v>2.3333333333333335</v>
      </c>
      <c r="AH14" s="1">
        <f t="shared" si="7"/>
        <v>2</v>
      </c>
      <c r="AI14" s="1">
        <f t="shared" si="8"/>
        <v>0.5</v>
      </c>
      <c r="AJ14" s="2"/>
      <c r="AK14" s="3">
        <v>30</v>
      </c>
      <c r="AL14" s="3">
        <v>2</v>
      </c>
      <c r="AR14" t="s">
        <v>54</v>
      </c>
      <c r="AS14" t="s">
        <v>55</v>
      </c>
      <c r="AT14" t="s">
        <v>55</v>
      </c>
      <c r="AU14">
        <v>0</v>
      </c>
      <c r="AV14" t="s">
        <v>56</v>
      </c>
      <c r="AW14" s="3">
        <v>1</v>
      </c>
      <c r="AX14" s="3">
        <v>0</v>
      </c>
      <c r="AY14" s="3">
        <v>1</v>
      </c>
      <c r="AZ14" s="3">
        <v>0</v>
      </c>
      <c r="BA14" s="3">
        <v>0</v>
      </c>
      <c r="BB14" s="3">
        <v>1</v>
      </c>
      <c r="BC14" s="1">
        <f t="shared" si="9"/>
        <v>0.5</v>
      </c>
      <c r="BD14" s="3">
        <v>0</v>
      </c>
      <c r="BE14" s="3">
        <v>0</v>
      </c>
      <c r="BF14" s="3">
        <v>0</v>
      </c>
      <c r="BG14" s="3">
        <v>2</v>
      </c>
      <c r="BH14" s="3">
        <v>1</v>
      </c>
      <c r="BI14" s="3">
        <v>3</v>
      </c>
    </row>
    <row r="15" spans="1:61">
      <c r="A15" s="3">
        <v>14</v>
      </c>
      <c r="B15" s="3">
        <v>-2</v>
      </c>
      <c r="C15" s="3">
        <v>1</v>
      </c>
      <c r="D15" s="3">
        <v>-1</v>
      </c>
      <c r="E15" s="3">
        <v>-1</v>
      </c>
      <c r="F15" s="3">
        <v>-1</v>
      </c>
      <c r="G15" s="3">
        <v>-1</v>
      </c>
      <c r="H15" s="3">
        <v>-1</v>
      </c>
      <c r="I15" s="3">
        <v>0</v>
      </c>
      <c r="J15" s="3">
        <v>-2</v>
      </c>
      <c r="K15" s="3">
        <v>0</v>
      </c>
      <c r="L15" s="3">
        <v>0</v>
      </c>
      <c r="M15" s="3">
        <v>2</v>
      </c>
      <c r="N15" s="1">
        <f t="shared" si="1"/>
        <v>-0.66666666666666663</v>
      </c>
      <c r="O15" s="1">
        <f t="shared" si="2"/>
        <v>-1</v>
      </c>
      <c r="P15" s="1">
        <f t="shared" si="3"/>
        <v>-1</v>
      </c>
      <c r="Q15" s="1">
        <f t="shared" si="4"/>
        <v>0.66666666666666663</v>
      </c>
      <c r="R15" s="1">
        <f t="shared" si="0"/>
        <v>-0.5</v>
      </c>
      <c r="S15" s="3">
        <v>3</v>
      </c>
      <c r="T15" s="3">
        <v>2</v>
      </c>
      <c r="U15" s="3">
        <v>1</v>
      </c>
      <c r="V15" s="3">
        <v>2</v>
      </c>
      <c r="W15" s="3">
        <v>2</v>
      </c>
      <c r="X15" s="3">
        <v>2</v>
      </c>
      <c r="Y15" s="3">
        <v>2</v>
      </c>
      <c r="Z15" s="3">
        <v>1</v>
      </c>
      <c r="AA15" s="3">
        <v>-1</v>
      </c>
      <c r="AB15" s="3">
        <v>0</v>
      </c>
      <c r="AC15" s="3">
        <v>1</v>
      </c>
      <c r="AD15" s="3">
        <v>1</v>
      </c>
      <c r="AE15" s="1">
        <f t="shared" si="10"/>
        <v>2</v>
      </c>
      <c r="AF15" s="1">
        <f t="shared" si="5"/>
        <v>2</v>
      </c>
      <c r="AG15" s="1">
        <f t="shared" si="6"/>
        <v>0.66666666666666663</v>
      </c>
      <c r="AH15" s="1">
        <f t="shared" si="7"/>
        <v>0.66666666666666663</v>
      </c>
      <c r="AI15" s="1">
        <f t="shared" si="8"/>
        <v>1.3333333333333333</v>
      </c>
      <c r="AJ15" s="2"/>
      <c r="AK15" s="3">
        <v>23</v>
      </c>
      <c r="AL15" s="3">
        <v>3</v>
      </c>
      <c r="AM15" t="s">
        <v>57</v>
      </c>
      <c r="AN15" t="s">
        <v>43</v>
      </c>
      <c r="AO15" t="s">
        <v>58</v>
      </c>
      <c r="AU15">
        <v>0</v>
      </c>
      <c r="AV15" t="s">
        <v>59</v>
      </c>
      <c r="AW15" s="3">
        <v>1</v>
      </c>
      <c r="AX15" s="3">
        <v>1</v>
      </c>
      <c r="AY15" s="3">
        <v>-2</v>
      </c>
      <c r="AZ15" s="3">
        <v>-1</v>
      </c>
      <c r="BA15" s="3">
        <v>-2</v>
      </c>
      <c r="BB15" s="3">
        <v>-1</v>
      </c>
      <c r="BC15" s="1">
        <f t="shared" si="9"/>
        <v>-0.66666666666666663</v>
      </c>
      <c r="BD15" s="3">
        <v>1</v>
      </c>
      <c r="BE15" s="3">
        <v>2</v>
      </c>
      <c r="BF15" s="3">
        <v>0</v>
      </c>
      <c r="BG15" s="3">
        <v>2</v>
      </c>
      <c r="BH15" s="3">
        <v>1</v>
      </c>
      <c r="BI15" s="3">
        <v>3</v>
      </c>
    </row>
    <row r="16" spans="1:61">
      <c r="A16" s="3">
        <v>15</v>
      </c>
      <c r="B16" s="3">
        <v>2</v>
      </c>
      <c r="C16" s="3">
        <v>-2</v>
      </c>
      <c r="D16" s="3">
        <v>2</v>
      </c>
      <c r="E16" s="3">
        <v>2</v>
      </c>
      <c r="F16" s="3">
        <v>2</v>
      </c>
      <c r="G16" s="3">
        <v>2</v>
      </c>
      <c r="H16" s="3">
        <v>1</v>
      </c>
      <c r="I16" s="3">
        <v>3</v>
      </c>
      <c r="J16" s="3">
        <v>-2</v>
      </c>
      <c r="K16" s="3">
        <v>-3</v>
      </c>
      <c r="L16" s="3">
        <v>-3</v>
      </c>
      <c r="M16" s="3">
        <v>-3</v>
      </c>
      <c r="N16" s="1">
        <f t="shared" si="1"/>
        <v>0.66666666666666663</v>
      </c>
      <c r="O16" s="1">
        <f t="shared" si="2"/>
        <v>2</v>
      </c>
      <c r="P16" s="1">
        <f t="shared" si="3"/>
        <v>0.66666666666666663</v>
      </c>
      <c r="Q16" s="1">
        <f t="shared" si="4"/>
        <v>-3</v>
      </c>
      <c r="R16" s="1">
        <f t="shared" si="0"/>
        <v>8.3333333333333329E-2</v>
      </c>
      <c r="S16" s="3">
        <v>2</v>
      </c>
      <c r="T16" s="3">
        <v>-1</v>
      </c>
      <c r="U16" s="3">
        <v>2</v>
      </c>
      <c r="V16" s="3">
        <v>2</v>
      </c>
      <c r="W16" s="3">
        <v>2</v>
      </c>
      <c r="X16" s="3">
        <v>2</v>
      </c>
      <c r="Y16" s="3">
        <v>1</v>
      </c>
      <c r="Z16" s="3">
        <v>-1</v>
      </c>
      <c r="AA16" s="3">
        <v>1</v>
      </c>
      <c r="AB16" s="3">
        <v>-1</v>
      </c>
      <c r="AC16" s="3">
        <v>0</v>
      </c>
      <c r="AD16" s="3">
        <v>2</v>
      </c>
      <c r="AE16" s="1">
        <f t="shared" si="10"/>
        <v>1</v>
      </c>
      <c r="AF16" s="1">
        <f t="shared" si="5"/>
        <v>2</v>
      </c>
      <c r="AG16" s="1">
        <f t="shared" si="6"/>
        <v>0.33333333333333331</v>
      </c>
      <c r="AH16" s="1">
        <f t="shared" si="7"/>
        <v>0.33333333333333331</v>
      </c>
      <c r="AI16" s="1">
        <f t="shared" si="8"/>
        <v>0.91666666666666663</v>
      </c>
      <c r="AJ16" s="2"/>
      <c r="AK16" s="3">
        <v>23</v>
      </c>
      <c r="AL16" s="3">
        <v>2</v>
      </c>
      <c r="AR16" t="s">
        <v>60</v>
      </c>
      <c r="AS16" t="s">
        <v>43</v>
      </c>
      <c r="AT16" t="s">
        <v>43</v>
      </c>
      <c r="AU16">
        <v>1</v>
      </c>
      <c r="AW16" s="3">
        <v>0</v>
      </c>
      <c r="AX16" s="3">
        <v>2</v>
      </c>
      <c r="AY16" s="3">
        <v>-1</v>
      </c>
      <c r="AZ16" s="3">
        <v>-1</v>
      </c>
      <c r="BA16" s="3">
        <v>0</v>
      </c>
      <c r="BB16" s="3">
        <v>0</v>
      </c>
      <c r="BC16" s="1">
        <f t="shared" si="9"/>
        <v>0</v>
      </c>
      <c r="BD16" s="3">
        <v>2</v>
      </c>
      <c r="BE16" s="3">
        <v>0</v>
      </c>
      <c r="BF16" s="3">
        <v>-1</v>
      </c>
      <c r="BG16" s="3">
        <v>1</v>
      </c>
      <c r="BH16" s="3">
        <v>1</v>
      </c>
      <c r="BI16" s="3">
        <v>3</v>
      </c>
    </row>
    <row r="17" spans="1:61">
      <c r="A17" s="3">
        <v>16</v>
      </c>
      <c r="B17" s="3">
        <v>-1</v>
      </c>
      <c r="C17" s="3">
        <v>0</v>
      </c>
      <c r="D17" s="3">
        <v>-1</v>
      </c>
      <c r="E17" s="3">
        <v>1</v>
      </c>
      <c r="F17" s="3">
        <v>1</v>
      </c>
      <c r="G17" s="3">
        <v>1</v>
      </c>
      <c r="H17" s="3">
        <v>-2</v>
      </c>
      <c r="I17" s="3">
        <v>-1</v>
      </c>
      <c r="J17" s="3">
        <v>-3</v>
      </c>
      <c r="K17" s="3">
        <v>-2</v>
      </c>
      <c r="L17" s="3">
        <v>-1</v>
      </c>
      <c r="M17" s="3">
        <v>-2</v>
      </c>
      <c r="N17" s="1">
        <f t="shared" si="1"/>
        <v>-0.66666666666666663</v>
      </c>
      <c r="O17" s="1">
        <f t="shared" si="2"/>
        <v>1</v>
      </c>
      <c r="P17" s="1">
        <f t="shared" si="3"/>
        <v>-2</v>
      </c>
      <c r="Q17" s="1">
        <f t="shared" si="4"/>
        <v>-1.6666666666666667</v>
      </c>
      <c r="R17" s="1">
        <f t="shared" si="0"/>
        <v>-0.83333333333333337</v>
      </c>
      <c r="S17" s="3">
        <v>1</v>
      </c>
      <c r="T17" s="3">
        <v>0</v>
      </c>
      <c r="U17" s="3">
        <v>1</v>
      </c>
      <c r="V17" s="3">
        <v>-1</v>
      </c>
      <c r="W17" s="3">
        <v>0</v>
      </c>
      <c r="X17" s="3">
        <v>-1</v>
      </c>
      <c r="Y17" s="3">
        <v>0</v>
      </c>
      <c r="Z17" s="3">
        <v>-3</v>
      </c>
      <c r="AA17" s="3">
        <v>-2</v>
      </c>
      <c r="AB17" s="3">
        <v>-3</v>
      </c>
      <c r="AC17" s="3">
        <v>-2</v>
      </c>
      <c r="AD17" s="3">
        <v>1</v>
      </c>
      <c r="AE17" s="1">
        <f t="shared" si="10"/>
        <v>0.66666666666666663</v>
      </c>
      <c r="AF17" s="1">
        <f t="shared" si="5"/>
        <v>-0.66666666666666663</v>
      </c>
      <c r="AG17" s="1">
        <f t="shared" si="6"/>
        <v>-1.6666666666666667</v>
      </c>
      <c r="AH17" s="1">
        <f t="shared" si="7"/>
        <v>-1.3333333333333333</v>
      </c>
      <c r="AI17" s="1">
        <f t="shared" si="8"/>
        <v>-0.75</v>
      </c>
      <c r="AJ17" s="2"/>
      <c r="AK17" s="3">
        <v>28</v>
      </c>
      <c r="AL17" s="3">
        <v>3</v>
      </c>
      <c r="AM17" t="s">
        <v>61</v>
      </c>
      <c r="AN17" t="s">
        <v>43</v>
      </c>
      <c r="AO17" t="s">
        <v>62</v>
      </c>
      <c r="AU17">
        <v>1</v>
      </c>
      <c r="AW17" s="3">
        <v>0</v>
      </c>
      <c r="AX17" s="3">
        <v>-1</v>
      </c>
      <c r="AY17" s="3">
        <v>-2</v>
      </c>
      <c r="AZ17" s="3">
        <v>-1</v>
      </c>
      <c r="BA17" s="3">
        <v>-2</v>
      </c>
      <c r="BB17" s="3">
        <v>-2</v>
      </c>
      <c r="BC17" s="1">
        <f t="shared" si="9"/>
        <v>-1.3333333333333333</v>
      </c>
      <c r="BD17" s="3">
        <v>1</v>
      </c>
      <c r="BE17" s="3">
        <v>1</v>
      </c>
      <c r="BF17" s="3">
        <v>-1</v>
      </c>
      <c r="BG17" s="3">
        <v>2</v>
      </c>
      <c r="BH17" s="3">
        <v>1</v>
      </c>
      <c r="BI17" s="3">
        <v>3</v>
      </c>
    </row>
    <row r="18" spans="1:61">
      <c r="A18" s="3">
        <v>17</v>
      </c>
      <c r="B18" s="3">
        <v>-2</v>
      </c>
      <c r="C18" s="3">
        <v>0</v>
      </c>
      <c r="D18" s="3">
        <v>-2</v>
      </c>
      <c r="E18" s="3">
        <v>-2</v>
      </c>
      <c r="F18" s="3">
        <v>1</v>
      </c>
      <c r="G18" s="3">
        <v>-2</v>
      </c>
      <c r="H18" s="3">
        <v>-2</v>
      </c>
      <c r="I18" s="3">
        <v>2</v>
      </c>
      <c r="J18" s="3">
        <v>2</v>
      </c>
      <c r="K18" s="3">
        <v>2</v>
      </c>
      <c r="L18" s="3">
        <v>3</v>
      </c>
      <c r="M18" s="3">
        <v>2</v>
      </c>
      <c r="N18" s="1">
        <f t="shared" si="1"/>
        <v>-1.3333333333333333</v>
      </c>
      <c r="O18" s="1">
        <f t="shared" si="2"/>
        <v>-1</v>
      </c>
      <c r="P18" s="1">
        <f t="shared" si="3"/>
        <v>0.66666666666666663</v>
      </c>
      <c r="Q18" s="1">
        <f t="shared" si="4"/>
        <v>2.3333333333333335</v>
      </c>
      <c r="R18" s="1">
        <f t="shared" si="0"/>
        <v>0.16666666666666666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1</v>
      </c>
      <c r="Z18" s="3">
        <v>0</v>
      </c>
      <c r="AA18" s="3">
        <v>-3</v>
      </c>
      <c r="AB18" s="3">
        <v>2</v>
      </c>
      <c r="AC18" s="3">
        <v>1</v>
      </c>
      <c r="AD18" s="3">
        <v>0</v>
      </c>
      <c r="AE18" s="1">
        <f t="shared" si="10"/>
        <v>3</v>
      </c>
      <c r="AF18" s="1">
        <f t="shared" si="5"/>
        <v>3</v>
      </c>
      <c r="AG18" s="1">
        <f t="shared" si="6"/>
        <v>-0.66666666666666663</v>
      </c>
      <c r="AH18" s="1">
        <f t="shared" si="7"/>
        <v>1</v>
      </c>
      <c r="AI18" s="1">
        <f t="shared" si="8"/>
        <v>1.5833333333333333</v>
      </c>
      <c r="AJ18" s="2"/>
      <c r="AK18" s="3">
        <v>25</v>
      </c>
      <c r="AL18" s="3">
        <v>4</v>
      </c>
      <c r="AQ18" t="s">
        <v>63</v>
      </c>
      <c r="AU18">
        <v>0</v>
      </c>
      <c r="AV18" t="s">
        <v>64</v>
      </c>
      <c r="AW18" s="3">
        <v>0</v>
      </c>
      <c r="AX18" s="3">
        <v>0</v>
      </c>
      <c r="AY18" s="3">
        <v>-2</v>
      </c>
      <c r="AZ18" s="3">
        <v>1</v>
      </c>
      <c r="BA18" s="3">
        <v>1</v>
      </c>
      <c r="BB18" s="3">
        <v>0</v>
      </c>
      <c r="BC18" s="1">
        <f t="shared" si="9"/>
        <v>0</v>
      </c>
      <c r="BD18" s="3">
        <v>2</v>
      </c>
      <c r="BE18" s="3">
        <v>2</v>
      </c>
      <c r="BF18" s="3">
        <v>0</v>
      </c>
      <c r="BG18" s="3">
        <v>2</v>
      </c>
      <c r="BH18" s="3">
        <v>0</v>
      </c>
      <c r="BI18" s="3">
        <v>3</v>
      </c>
    </row>
    <row r="19" spans="1:61">
      <c r="A19" s="3">
        <v>18</v>
      </c>
      <c r="B19" s="3">
        <v>2</v>
      </c>
      <c r="C19" s="3">
        <v>3</v>
      </c>
      <c r="D19" s="3">
        <v>1</v>
      </c>
      <c r="E19" s="3">
        <v>2</v>
      </c>
      <c r="F19" s="3">
        <v>2</v>
      </c>
      <c r="G19" s="3">
        <v>2</v>
      </c>
      <c r="H19" s="3">
        <v>-1</v>
      </c>
      <c r="I19" s="3">
        <v>-1</v>
      </c>
      <c r="J19" s="3">
        <v>-2</v>
      </c>
      <c r="K19" s="3">
        <v>0</v>
      </c>
      <c r="L19" s="3">
        <v>2</v>
      </c>
      <c r="M19" s="3">
        <v>2</v>
      </c>
      <c r="N19" s="1">
        <f t="shared" si="1"/>
        <v>2</v>
      </c>
      <c r="O19" s="1">
        <f t="shared" si="2"/>
        <v>2</v>
      </c>
      <c r="P19" s="1">
        <f t="shared" si="3"/>
        <v>-1.3333333333333333</v>
      </c>
      <c r="Q19" s="1">
        <f t="shared" si="4"/>
        <v>1.3333333333333333</v>
      </c>
      <c r="R19" s="1">
        <f t="shared" si="0"/>
        <v>1</v>
      </c>
      <c r="S19" s="3">
        <v>2</v>
      </c>
      <c r="T19" s="3">
        <v>2</v>
      </c>
      <c r="U19" s="3">
        <v>2</v>
      </c>
      <c r="V19" s="3">
        <v>1</v>
      </c>
      <c r="W19" s="3">
        <v>1</v>
      </c>
      <c r="X19" s="3">
        <v>2</v>
      </c>
      <c r="Y19" s="3">
        <v>-1</v>
      </c>
      <c r="Z19" s="3">
        <v>1</v>
      </c>
      <c r="AA19" s="3">
        <v>2</v>
      </c>
      <c r="AB19" s="3">
        <v>2</v>
      </c>
      <c r="AC19" s="3">
        <v>1</v>
      </c>
      <c r="AD19" s="3">
        <v>2</v>
      </c>
      <c r="AE19" s="1">
        <f t="shared" si="10"/>
        <v>2</v>
      </c>
      <c r="AF19" s="1">
        <f t="shared" si="5"/>
        <v>1.3333333333333333</v>
      </c>
      <c r="AG19" s="1">
        <f t="shared" si="6"/>
        <v>0.66666666666666663</v>
      </c>
      <c r="AH19" s="1">
        <f t="shared" si="7"/>
        <v>1.6666666666666667</v>
      </c>
      <c r="AI19" s="1">
        <f t="shared" si="8"/>
        <v>1.4166666666666667</v>
      </c>
      <c r="AJ19" s="2"/>
      <c r="AK19" s="3">
        <v>25</v>
      </c>
      <c r="AL19" s="3">
        <v>2</v>
      </c>
      <c r="AR19" t="s">
        <v>65</v>
      </c>
      <c r="AS19" t="s">
        <v>43</v>
      </c>
      <c r="AT19" t="s">
        <v>43</v>
      </c>
      <c r="AU19">
        <v>1</v>
      </c>
      <c r="AW19" s="3">
        <v>1</v>
      </c>
      <c r="AX19" s="3">
        <v>1</v>
      </c>
      <c r="AY19" s="3">
        <v>1</v>
      </c>
      <c r="AZ19" s="3">
        <v>1</v>
      </c>
      <c r="BA19" s="3">
        <v>-2</v>
      </c>
      <c r="BB19" s="3">
        <v>-2</v>
      </c>
      <c r="BC19" s="1">
        <f t="shared" si="9"/>
        <v>0</v>
      </c>
      <c r="BD19" s="3">
        <v>1</v>
      </c>
      <c r="BE19" s="3">
        <v>-2</v>
      </c>
      <c r="BF19" s="3">
        <v>0</v>
      </c>
      <c r="BG19" s="3">
        <v>2</v>
      </c>
      <c r="BH19" s="3">
        <v>0</v>
      </c>
      <c r="BI19" s="3">
        <v>3</v>
      </c>
    </row>
    <row r="20" spans="1:61">
      <c r="A20" s="3">
        <v>19</v>
      </c>
      <c r="B20" s="3">
        <v>-2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1</v>
      </c>
      <c r="J20" s="3">
        <v>-2</v>
      </c>
      <c r="K20" s="3">
        <v>-1</v>
      </c>
      <c r="L20" s="3">
        <v>-1</v>
      </c>
      <c r="M20" s="3">
        <v>-1</v>
      </c>
      <c r="N20" s="1">
        <f t="shared" si="1"/>
        <v>-1.3333333333333333</v>
      </c>
      <c r="O20" s="1">
        <f t="shared" si="2"/>
        <v>-1</v>
      </c>
      <c r="P20" s="1">
        <f t="shared" si="3"/>
        <v>-0.66666666666666663</v>
      </c>
      <c r="Q20" s="1">
        <f t="shared" si="4"/>
        <v>-1</v>
      </c>
      <c r="R20" s="1">
        <f t="shared" si="0"/>
        <v>-1</v>
      </c>
      <c r="S20" s="3">
        <v>3</v>
      </c>
      <c r="T20" s="3">
        <v>3</v>
      </c>
      <c r="U20" s="3">
        <v>3</v>
      </c>
      <c r="V20" s="3">
        <v>3</v>
      </c>
      <c r="W20" s="3">
        <v>2</v>
      </c>
      <c r="X20" s="3">
        <v>3</v>
      </c>
      <c r="Y20" s="3">
        <v>2</v>
      </c>
      <c r="Z20" s="3">
        <v>2</v>
      </c>
      <c r="AA20" s="3">
        <v>0</v>
      </c>
      <c r="AB20" s="3">
        <v>1</v>
      </c>
      <c r="AC20" s="3">
        <v>2</v>
      </c>
      <c r="AD20" s="3">
        <v>1</v>
      </c>
      <c r="AE20" s="1">
        <f t="shared" si="10"/>
        <v>3</v>
      </c>
      <c r="AF20" s="1">
        <f t="shared" si="5"/>
        <v>2.6666666666666665</v>
      </c>
      <c r="AG20" s="1">
        <f t="shared" si="6"/>
        <v>1.3333333333333333</v>
      </c>
      <c r="AH20" s="1">
        <f t="shared" si="7"/>
        <v>1.3333333333333333</v>
      </c>
      <c r="AI20" s="1">
        <f t="shared" si="8"/>
        <v>2.0833333333333335</v>
      </c>
      <c r="AJ20" s="2"/>
      <c r="AK20" s="3">
        <v>56</v>
      </c>
      <c r="AL20" s="3">
        <v>4</v>
      </c>
      <c r="AQ20" t="s">
        <v>66</v>
      </c>
      <c r="AU20">
        <v>1</v>
      </c>
      <c r="AW20" s="3">
        <v>-1</v>
      </c>
      <c r="AX20" s="3">
        <v>0</v>
      </c>
      <c r="AY20" s="3">
        <v>0</v>
      </c>
      <c r="AZ20" s="3">
        <v>0</v>
      </c>
      <c r="BA20" s="3">
        <v>-2</v>
      </c>
      <c r="BB20" s="3">
        <v>0</v>
      </c>
      <c r="BC20" s="1">
        <f t="shared" si="9"/>
        <v>-0.5</v>
      </c>
      <c r="BD20" s="3">
        <v>1</v>
      </c>
      <c r="BE20" s="3">
        <v>0</v>
      </c>
      <c r="BF20" s="3">
        <v>0</v>
      </c>
      <c r="BG20" s="3">
        <v>2</v>
      </c>
      <c r="BH20" s="3">
        <v>0</v>
      </c>
      <c r="BI20" s="3">
        <v>3</v>
      </c>
    </row>
    <row r="21" spans="1:61">
      <c r="A21" s="3">
        <v>20</v>
      </c>
      <c r="B21" s="3">
        <v>2</v>
      </c>
      <c r="C21" s="3">
        <v>1</v>
      </c>
      <c r="D21" s="3">
        <v>2</v>
      </c>
      <c r="E21" s="3">
        <v>2</v>
      </c>
      <c r="F21" s="3">
        <v>2</v>
      </c>
      <c r="G21" s="3">
        <v>2</v>
      </c>
      <c r="H21" s="3">
        <v>1</v>
      </c>
      <c r="I21" s="3">
        <v>1</v>
      </c>
      <c r="J21" s="3">
        <v>-1</v>
      </c>
      <c r="K21" s="3">
        <v>-1</v>
      </c>
      <c r="L21" s="3">
        <v>1</v>
      </c>
      <c r="M21" s="3">
        <v>2</v>
      </c>
      <c r="N21" s="1">
        <f t="shared" si="1"/>
        <v>1.6666666666666667</v>
      </c>
      <c r="O21" s="1">
        <f t="shared" si="2"/>
        <v>2</v>
      </c>
      <c r="P21" s="1">
        <f t="shared" si="3"/>
        <v>0.33333333333333331</v>
      </c>
      <c r="Q21" s="1">
        <f t="shared" si="4"/>
        <v>0.66666666666666663</v>
      </c>
      <c r="R21" s="1">
        <f t="shared" si="0"/>
        <v>1.1666666666666667</v>
      </c>
      <c r="S21" s="3">
        <v>-3</v>
      </c>
      <c r="T21" s="3">
        <v>-2</v>
      </c>
      <c r="U21" s="3">
        <v>1</v>
      </c>
      <c r="V21" s="3">
        <v>-1</v>
      </c>
      <c r="W21" s="3">
        <v>1</v>
      </c>
      <c r="X21" s="3">
        <v>-2</v>
      </c>
      <c r="Y21" s="3">
        <v>1</v>
      </c>
      <c r="Z21" s="3">
        <v>1</v>
      </c>
      <c r="AA21" s="3">
        <v>1</v>
      </c>
      <c r="AB21" s="3">
        <v>-2</v>
      </c>
      <c r="AC21" s="3">
        <v>1</v>
      </c>
      <c r="AD21" s="3">
        <v>0</v>
      </c>
      <c r="AE21" s="1">
        <f t="shared" si="10"/>
        <v>-1.3333333333333333</v>
      </c>
      <c r="AF21" s="1">
        <f t="shared" si="5"/>
        <v>-0.66666666666666663</v>
      </c>
      <c r="AG21" s="1">
        <f t="shared" si="6"/>
        <v>1</v>
      </c>
      <c r="AH21" s="1">
        <f t="shared" si="7"/>
        <v>-0.33333333333333331</v>
      </c>
      <c r="AI21" s="1">
        <f t="shared" si="8"/>
        <v>-0.33333333333333331</v>
      </c>
      <c r="AJ21" s="2"/>
      <c r="AK21" s="3">
        <v>24</v>
      </c>
      <c r="AL21" s="3">
        <v>3</v>
      </c>
      <c r="AM21" t="s">
        <v>67</v>
      </c>
      <c r="AN21" t="s">
        <v>43</v>
      </c>
      <c r="AO21" t="s">
        <v>43</v>
      </c>
      <c r="AU21">
        <v>0</v>
      </c>
      <c r="AV21" t="s">
        <v>53</v>
      </c>
      <c r="AW21" s="3">
        <v>2</v>
      </c>
      <c r="AX21" s="3">
        <v>0</v>
      </c>
      <c r="AY21" s="3">
        <v>0</v>
      </c>
      <c r="AZ21" s="3">
        <v>-2</v>
      </c>
      <c r="BA21" s="3">
        <v>-2</v>
      </c>
      <c r="BB21" s="3">
        <v>-1</v>
      </c>
      <c r="BC21" s="1">
        <f t="shared" si="9"/>
        <v>-0.5</v>
      </c>
      <c r="BD21" s="3">
        <v>1</v>
      </c>
      <c r="BE21" s="3">
        <v>2</v>
      </c>
      <c r="BF21" s="3">
        <v>1</v>
      </c>
      <c r="BG21" s="3">
        <v>1</v>
      </c>
      <c r="BH21" s="3">
        <v>1</v>
      </c>
      <c r="BI21" s="3">
        <v>3</v>
      </c>
    </row>
    <row r="22" spans="1:61">
      <c r="A22" s="3">
        <v>21</v>
      </c>
      <c r="B22" s="3">
        <v>-1</v>
      </c>
      <c r="C22" s="3">
        <v>-1</v>
      </c>
      <c r="D22" s="3">
        <v>-1</v>
      </c>
      <c r="E22" s="3">
        <v>-1</v>
      </c>
      <c r="F22" s="3">
        <v>-1</v>
      </c>
      <c r="G22" s="3">
        <v>-1</v>
      </c>
      <c r="H22" s="3">
        <v>-2</v>
      </c>
      <c r="I22" s="3">
        <v>-2</v>
      </c>
      <c r="J22" s="3">
        <v>-2</v>
      </c>
      <c r="K22" s="3">
        <v>-2</v>
      </c>
      <c r="L22" s="3">
        <v>-2</v>
      </c>
      <c r="M22" s="3">
        <v>-1</v>
      </c>
      <c r="N22" s="1">
        <f t="shared" si="1"/>
        <v>-1</v>
      </c>
      <c r="O22" s="1">
        <f t="shared" si="2"/>
        <v>-1</v>
      </c>
      <c r="P22" s="1">
        <f t="shared" si="3"/>
        <v>-2</v>
      </c>
      <c r="Q22" s="1">
        <f t="shared" si="4"/>
        <v>-1.6666666666666667</v>
      </c>
      <c r="R22" s="1">
        <f t="shared" si="0"/>
        <v>-1.4166666666666667</v>
      </c>
      <c r="S22" s="3">
        <v>-1</v>
      </c>
      <c r="T22" s="3">
        <v>1</v>
      </c>
      <c r="U22" s="3">
        <v>2</v>
      </c>
      <c r="V22" s="3">
        <v>2</v>
      </c>
      <c r="W22" s="3">
        <v>0</v>
      </c>
      <c r="X22" s="3">
        <v>2</v>
      </c>
      <c r="Y22" s="3">
        <v>2</v>
      </c>
      <c r="Z22" s="3">
        <v>1</v>
      </c>
      <c r="AA22" s="3">
        <v>1</v>
      </c>
      <c r="AB22" s="3">
        <v>1</v>
      </c>
      <c r="AC22" s="3">
        <v>1</v>
      </c>
      <c r="AD22" s="3">
        <v>2</v>
      </c>
      <c r="AE22" s="1">
        <f t="shared" si="10"/>
        <v>0.66666666666666663</v>
      </c>
      <c r="AF22" s="1">
        <f t="shared" si="5"/>
        <v>1.3333333333333333</v>
      </c>
      <c r="AG22" s="1">
        <f t="shared" si="6"/>
        <v>1.3333333333333333</v>
      </c>
      <c r="AH22" s="1">
        <f t="shared" si="7"/>
        <v>1.3333333333333333</v>
      </c>
      <c r="AI22" s="1">
        <f t="shared" si="8"/>
        <v>1.1666666666666667</v>
      </c>
      <c r="AJ22" s="2"/>
      <c r="AK22" s="3">
        <v>42</v>
      </c>
      <c r="AL22" s="3">
        <v>5</v>
      </c>
      <c r="AP22" t="s">
        <v>68</v>
      </c>
      <c r="AU22">
        <v>1</v>
      </c>
      <c r="AW22" s="3">
        <v>2</v>
      </c>
      <c r="AX22" s="3">
        <v>2</v>
      </c>
      <c r="AY22" s="3">
        <v>1</v>
      </c>
      <c r="AZ22" s="3">
        <v>1</v>
      </c>
      <c r="BA22" s="3">
        <v>-1</v>
      </c>
      <c r="BB22" s="3">
        <v>-1</v>
      </c>
      <c r="BC22" s="1">
        <f t="shared" si="9"/>
        <v>0.66666666666666663</v>
      </c>
      <c r="BD22" s="3">
        <v>1</v>
      </c>
      <c r="BE22" s="3">
        <v>2</v>
      </c>
      <c r="BF22" s="3">
        <v>1</v>
      </c>
      <c r="BG22" s="3">
        <v>1</v>
      </c>
      <c r="BH22" s="3">
        <v>1</v>
      </c>
      <c r="BI22" s="3">
        <v>1</v>
      </c>
    </row>
    <row r="23" spans="1:61">
      <c r="A23" s="3">
        <v>22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-2</v>
      </c>
      <c r="K23" s="3">
        <v>-1</v>
      </c>
      <c r="L23" s="3">
        <v>0</v>
      </c>
      <c r="M23" s="3">
        <v>-2</v>
      </c>
      <c r="N23" s="1">
        <f t="shared" si="1"/>
        <v>2</v>
      </c>
      <c r="O23" s="1">
        <f t="shared" si="2"/>
        <v>2</v>
      </c>
      <c r="P23" s="1">
        <f t="shared" si="3"/>
        <v>0.66666666666666663</v>
      </c>
      <c r="Q23" s="1">
        <f t="shared" si="4"/>
        <v>-1</v>
      </c>
      <c r="R23" s="1">
        <f t="shared" si="0"/>
        <v>0.91666666666666663</v>
      </c>
      <c r="S23" s="3">
        <v>3</v>
      </c>
      <c r="T23" s="3">
        <v>3</v>
      </c>
      <c r="U23" s="3">
        <v>3</v>
      </c>
      <c r="V23" s="3">
        <v>-1</v>
      </c>
      <c r="W23" s="3">
        <v>1</v>
      </c>
      <c r="X23" s="3">
        <v>3</v>
      </c>
      <c r="Y23" s="3">
        <v>3</v>
      </c>
      <c r="Z23" s="3">
        <v>3</v>
      </c>
      <c r="AA23" s="3">
        <v>-1</v>
      </c>
      <c r="AB23" s="3">
        <v>-3</v>
      </c>
      <c r="AC23" s="3">
        <v>0</v>
      </c>
      <c r="AD23" s="3">
        <v>0</v>
      </c>
      <c r="AE23" s="1">
        <f t="shared" si="10"/>
        <v>3</v>
      </c>
      <c r="AF23" s="1">
        <f t="shared" si="5"/>
        <v>1</v>
      </c>
      <c r="AG23" s="1">
        <f t="shared" si="6"/>
        <v>1.6666666666666667</v>
      </c>
      <c r="AH23" s="1">
        <f t="shared" si="7"/>
        <v>-1</v>
      </c>
      <c r="AI23" s="1">
        <f t="shared" si="8"/>
        <v>1.1666666666666667</v>
      </c>
      <c r="AJ23" s="2"/>
      <c r="AK23" s="3">
        <v>20</v>
      </c>
      <c r="AL23" s="3">
        <v>2</v>
      </c>
      <c r="AR23" t="s">
        <v>69</v>
      </c>
      <c r="AS23" t="s">
        <v>43</v>
      </c>
      <c r="AT23" t="s">
        <v>70</v>
      </c>
      <c r="AU23">
        <v>1</v>
      </c>
      <c r="AW23" s="3">
        <v>1</v>
      </c>
      <c r="AX23" s="3">
        <v>-1</v>
      </c>
      <c r="AY23" s="3">
        <v>-1</v>
      </c>
      <c r="AZ23" s="3">
        <v>-1</v>
      </c>
      <c r="BA23" s="3">
        <v>-1</v>
      </c>
      <c r="BB23" s="3">
        <v>-1</v>
      </c>
      <c r="BC23" s="1">
        <f t="shared" si="9"/>
        <v>-0.66666666666666663</v>
      </c>
      <c r="BD23" s="3">
        <v>2</v>
      </c>
      <c r="BE23" s="3">
        <v>1</v>
      </c>
      <c r="BF23" s="3">
        <v>-1</v>
      </c>
      <c r="BG23" s="3">
        <v>2</v>
      </c>
      <c r="BH23" s="3">
        <v>1</v>
      </c>
      <c r="BI23" s="3">
        <v>1</v>
      </c>
    </row>
    <row r="24" spans="1:61">
      <c r="A24" s="3">
        <v>23</v>
      </c>
      <c r="B24" s="3">
        <v>-1</v>
      </c>
      <c r="C24" s="3">
        <v>1</v>
      </c>
      <c r="D24" s="3">
        <v>-1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  <c r="J24" s="3">
        <v>-1</v>
      </c>
      <c r="K24" s="3">
        <v>1</v>
      </c>
      <c r="L24" s="3">
        <v>-1</v>
      </c>
      <c r="M24" s="3">
        <v>0</v>
      </c>
      <c r="N24" s="1">
        <f t="shared" si="1"/>
        <v>-0.33333333333333331</v>
      </c>
      <c r="O24" s="1">
        <f t="shared" si="2"/>
        <v>0.33333333333333331</v>
      </c>
      <c r="P24" s="1">
        <f t="shared" si="3"/>
        <v>0</v>
      </c>
      <c r="Q24" s="1">
        <f t="shared" si="4"/>
        <v>0</v>
      </c>
      <c r="R24" s="1">
        <f t="shared" si="0"/>
        <v>0</v>
      </c>
      <c r="S24" s="3">
        <v>-1</v>
      </c>
      <c r="T24" s="3">
        <v>-2</v>
      </c>
      <c r="U24" s="3">
        <v>-1</v>
      </c>
      <c r="V24" s="3">
        <v>-1</v>
      </c>
      <c r="W24" s="3">
        <v>0</v>
      </c>
      <c r="X24" s="3">
        <v>1</v>
      </c>
      <c r="Y24" s="3">
        <v>1</v>
      </c>
      <c r="Z24" s="3">
        <v>1</v>
      </c>
      <c r="AA24" s="3">
        <v>-2</v>
      </c>
      <c r="AB24" s="3">
        <v>0</v>
      </c>
      <c r="AC24" s="3">
        <v>0</v>
      </c>
      <c r="AD24" s="3">
        <v>-2</v>
      </c>
      <c r="AE24" s="1">
        <f t="shared" si="10"/>
        <v>-1.3333333333333333</v>
      </c>
      <c r="AF24" s="1">
        <f t="shared" si="5"/>
        <v>0</v>
      </c>
      <c r="AG24" s="1">
        <f t="shared" si="6"/>
        <v>0</v>
      </c>
      <c r="AH24" s="1">
        <f t="shared" si="7"/>
        <v>-0.66666666666666663</v>
      </c>
      <c r="AI24" s="1">
        <f t="shared" si="8"/>
        <v>-0.5</v>
      </c>
      <c r="AJ24" s="2"/>
      <c r="AK24" s="3">
        <v>27</v>
      </c>
      <c r="AL24" s="3">
        <v>3</v>
      </c>
      <c r="AM24" t="s">
        <v>71</v>
      </c>
      <c r="AN24" t="s">
        <v>43</v>
      </c>
      <c r="AO24" t="s">
        <v>43</v>
      </c>
      <c r="AU24">
        <v>1</v>
      </c>
      <c r="AW24" s="3">
        <v>0</v>
      </c>
      <c r="AX24" s="3">
        <v>2</v>
      </c>
      <c r="AY24" s="3">
        <v>1</v>
      </c>
      <c r="AZ24" s="3">
        <v>0</v>
      </c>
      <c r="BA24" s="3">
        <v>0</v>
      </c>
      <c r="BB24" s="3">
        <v>-1</v>
      </c>
      <c r="BC24" s="1">
        <f t="shared" si="9"/>
        <v>0.33333333333333331</v>
      </c>
      <c r="BD24" s="3">
        <v>1</v>
      </c>
      <c r="BE24" s="3">
        <v>0</v>
      </c>
      <c r="BF24" s="3">
        <v>0</v>
      </c>
      <c r="BG24" s="3">
        <v>2</v>
      </c>
      <c r="BH24" s="3">
        <v>1</v>
      </c>
      <c r="BI24" s="3">
        <v>1</v>
      </c>
    </row>
    <row r="25" spans="1:61">
      <c r="A25" s="3">
        <v>24</v>
      </c>
      <c r="B25" s="3">
        <v>2</v>
      </c>
      <c r="C25" s="3">
        <v>0</v>
      </c>
      <c r="D25" s="3">
        <v>2</v>
      </c>
      <c r="E25" s="3">
        <v>-1</v>
      </c>
      <c r="F25" s="3">
        <v>-1</v>
      </c>
      <c r="G25" s="3">
        <v>-1</v>
      </c>
      <c r="H25" s="3">
        <v>0</v>
      </c>
      <c r="I25" s="3">
        <v>0</v>
      </c>
      <c r="J25" s="3">
        <v>-1</v>
      </c>
      <c r="K25" s="3">
        <v>-1</v>
      </c>
      <c r="L25" s="3">
        <v>0</v>
      </c>
      <c r="M25" s="3">
        <v>-1</v>
      </c>
      <c r="N25" s="1">
        <f t="shared" si="1"/>
        <v>1.3333333333333333</v>
      </c>
      <c r="O25" s="1">
        <f t="shared" si="2"/>
        <v>-1</v>
      </c>
      <c r="P25" s="1">
        <f t="shared" si="3"/>
        <v>-0.33333333333333331</v>
      </c>
      <c r="Q25" s="1">
        <f t="shared" si="4"/>
        <v>-0.66666666666666663</v>
      </c>
      <c r="R25" s="1">
        <f t="shared" si="0"/>
        <v>-0.16666666666666666</v>
      </c>
      <c r="S25" s="3">
        <v>2</v>
      </c>
      <c r="T25" s="3">
        <v>2</v>
      </c>
      <c r="U25" s="3">
        <v>2</v>
      </c>
      <c r="V25" s="3">
        <v>2</v>
      </c>
      <c r="W25" s="3">
        <v>2</v>
      </c>
      <c r="X25" s="3">
        <v>2</v>
      </c>
      <c r="Y25" s="3">
        <v>2</v>
      </c>
      <c r="Z25" s="3">
        <v>3</v>
      </c>
      <c r="AA25" s="3">
        <v>2</v>
      </c>
      <c r="AB25" s="3">
        <v>1</v>
      </c>
      <c r="AC25" s="3">
        <v>1</v>
      </c>
      <c r="AD25" s="3">
        <v>2</v>
      </c>
      <c r="AE25" s="1">
        <f t="shared" si="10"/>
        <v>2</v>
      </c>
      <c r="AF25" s="1">
        <f t="shared" si="5"/>
        <v>2</v>
      </c>
      <c r="AG25" s="1">
        <f t="shared" si="6"/>
        <v>2.3333333333333335</v>
      </c>
      <c r="AH25" s="1">
        <f t="shared" si="7"/>
        <v>1.3333333333333333</v>
      </c>
      <c r="AI25" s="1">
        <f t="shared" si="8"/>
        <v>1.9166666666666667</v>
      </c>
      <c r="AJ25" s="2"/>
      <c r="AK25" s="3">
        <v>22</v>
      </c>
      <c r="AL25" s="3">
        <v>2</v>
      </c>
      <c r="AR25" t="s">
        <v>72</v>
      </c>
      <c r="AS25" t="s">
        <v>43</v>
      </c>
      <c r="AT25" t="s">
        <v>43</v>
      </c>
      <c r="AU25">
        <v>1</v>
      </c>
      <c r="AW25" s="3">
        <v>-1</v>
      </c>
      <c r="AX25" s="3">
        <v>1</v>
      </c>
      <c r="AY25" s="3">
        <v>1</v>
      </c>
      <c r="AZ25" s="3">
        <v>-1</v>
      </c>
      <c r="BA25" s="3">
        <v>-2</v>
      </c>
      <c r="BB25" s="3">
        <v>-2</v>
      </c>
      <c r="BC25" s="1">
        <f t="shared" si="9"/>
        <v>-0.66666666666666663</v>
      </c>
      <c r="BD25" s="3">
        <v>1</v>
      </c>
      <c r="BE25" s="3">
        <v>0</v>
      </c>
      <c r="BF25" s="3">
        <v>0</v>
      </c>
      <c r="BG25" s="3">
        <v>1</v>
      </c>
      <c r="BH25" s="3">
        <v>1</v>
      </c>
      <c r="BI25" s="3">
        <v>1</v>
      </c>
    </row>
    <row r="26" spans="1:61">
      <c r="A26" s="3">
        <v>25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1</v>
      </c>
      <c r="J26" s="3">
        <v>3</v>
      </c>
      <c r="K26" s="3">
        <v>3</v>
      </c>
      <c r="L26" s="3">
        <v>3</v>
      </c>
      <c r="M26" s="3">
        <v>3</v>
      </c>
      <c r="N26" s="1">
        <f t="shared" si="1"/>
        <v>3</v>
      </c>
      <c r="O26" s="1">
        <f t="shared" si="2"/>
        <v>3</v>
      </c>
      <c r="P26" s="1">
        <f t="shared" si="3"/>
        <v>2.3333333333333335</v>
      </c>
      <c r="Q26" s="1">
        <f t="shared" si="4"/>
        <v>3</v>
      </c>
      <c r="R26" s="1">
        <f t="shared" si="0"/>
        <v>2.8333333333333335</v>
      </c>
      <c r="S26" s="3">
        <v>3</v>
      </c>
      <c r="T26" s="3">
        <v>3</v>
      </c>
      <c r="U26" s="3">
        <v>3</v>
      </c>
      <c r="V26" s="3">
        <v>2</v>
      </c>
      <c r="W26" s="3">
        <v>2</v>
      </c>
      <c r="X26" s="3">
        <v>3</v>
      </c>
      <c r="Y26" s="3">
        <v>3</v>
      </c>
      <c r="Z26" s="3">
        <v>2</v>
      </c>
      <c r="AA26" s="3">
        <v>2</v>
      </c>
      <c r="AB26" s="3">
        <v>3</v>
      </c>
      <c r="AC26" s="3">
        <v>3</v>
      </c>
      <c r="AD26" s="3">
        <v>-3</v>
      </c>
      <c r="AE26" s="1">
        <f t="shared" si="10"/>
        <v>3</v>
      </c>
      <c r="AF26" s="1">
        <f t="shared" si="5"/>
        <v>2.3333333333333335</v>
      </c>
      <c r="AG26" s="1">
        <f t="shared" si="6"/>
        <v>2.3333333333333335</v>
      </c>
      <c r="AH26" s="1">
        <f t="shared" si="7"/>
        <v>1</v>
      </c>
      <c r="AI26" s="1">
        <f t="shared" si="8"/>
        <v>2.1666666666666665</v>
      </c>
      <c r="AJ26" s="2"/>
      <c r="AK26" s="3">
        <v>49</v>
      </c>
      <c r="AL26" s="3">
        <v>3</v>
      </c>
      <c r="AM26" t="s">
        <v>73</v>
      </c>
      <c r="AN26" t="s">
        <v>43</v>
      </c>
      <c r="AO26" t="s">
        <v>43</v>
      </c>
      <c r="AU26">
        <v>1</v>
      </c>
      <c r="AW26" s="3">
        <v>-2</v>
      </c>
      <c r="AX26" s="3">
        <v>0</v>
      </c>
      <c r="AY26" s="3">
        <v>-1</v>
      </c>
      <c r="AZ26" s="3">
        <v>-2</v>
      </c>
      <c r="BA26" s="3">
        <v>-2</v>
      </c>
      <c r="BB26" s="3">
        <v>-1</v>
      </c>
      <c r="BC26" s="1">
        <f t="shared" si="9"/>
        <v>-1.3333333333333333</v>
      </c>
      <c r="BD26" s="3">
        <v>2</v>
      </c>
      <c r="BE26" s="3">
        <v>-2</v>
      </c>
      <c r="BF26" s="3">
        <v>0</v>
      </c>
      <c r="BG26" s="3">
        <v>2</v>
      </c>
      <c r="BH26" s="3">
        <v>1</v>
      </c>
      <c r="BI26" s="3">
        <v>1</v>
      </c>
    </row>
    <row r="27" spans="1:61">
      <c r="A27" s="3">
        <v>26</v>
      </c>
      <c r="B27" s="3">
        <v>-2</v>
      </c>
      <c r="C27" s="3">
        <v>3</v>
      </c>
      <c r="D27" s="3">
        <v>2</v>
      </c>
      <c r="E27" s="3">
        <v>3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1</v>
      </c>
      <c r="L27" s="3">
        <v>2</v>
      </c>
      <c r="M27" s="3">
        <v>-2</v>
      </c>
      <c r="N27" s="1">
        <f t="shared" si="1"/>
        <v>1</v>
      </c>
      <c r="O27" s="1">
        <f t="shared" si="2"/>
        <v>2.3333333333333335</v>
      </c>
      <c r="P27" s="1">
        <f t="shared" si="3"/>
        <v>2</v>
      </c>
      <c r="Q27" s="1">
        <f t="shared" si="4"/>
        <v>0.33333333333333331</v>
      </c>
      <c r="R27" s="1">
        <f t="shared" si="0"/>
        <v>1.4166666666666667</v>
      </c>
      <c r="S27" s="3">
        <v>3</v>
      </c>
      <c r="T27" s="3">
        <v>1</v>
      </c>
      <c r="U27" s="3">
        <v>3</v>
      </c>
      <c r="V27" s="3">
        <v>-1</v>
      </c>
      <c r="W27" s="3">
        <v>-2</v>
      </c>
      <c r="X27" s="3">
        <v>2</v>
      </c>
      <c r="Y27" s="3">
        <v>3</v>
      </c>
      <c r="Z27" s="3">
        <v>2</v>
      </c>
      <c r="AA27" s="3">
        <v>2</v>
      </c>
      <c r="AB27" s="3">
        <v>2</v>
      </c>
      <c r="AC27" s="3">
        <v>-3</v>
      </c>
      <c r="AD27" s="3">
        <v>-3</v>
      </c>
      <c r="AE27" s="1">
        <f t="shared" si="10"/>
        <v>2.3333333333333335</v>
      </c>
      <c r="AF27" s="1">
        <f t="shared" si="5"/>
        <v>-0.33333333333333331</v>
      </c>
      <c r="AG27" s="1">
        <f t="shared" si="6"/>
        <v>2.3333333333333335</v>
      </c>
      <c r="AH27" s="1">
        <f t="shared" si="7"/>
        <v>-1.3333333333333333</v>
      </c>
      <c r="AI27" s="1">
        <f t="shared" si="8"/>
        <v>0.75</v>
      </c>
      <c r="AJ27" s="2"/>
      <c r="AK27" s="3">
        <v>34</v>
      </c>
      <c r="AL27" s="3">
        <v>2</v>
      </c>
      <c r="AR27" t="s">
        <v>74</v>
      </c>
      <c r="AS27" t="s">
        <v>43</v>
      </c>
      <c r="AT27" t="s">
        <v>44</v>
      </c>
      <c r="AU27">
        <v>1</v>
      </c>
      <c r="AW27" s="3">
        <v>-2</v>
      </c>
      <c r="AX27" s="3">
        <v>0</v>
      </c>
      <c r="AY27" s="3">
        <v>-2</v>
      </c>
      <c r="AZ27" s="3">
        <v>1</v>
      </c>
      <c r="BA27" s="3">
        <v>-2</v>
      </c>
      <c r="BB27" s="3">
        <v>-2</v>
      </c>
      <c r="BC27" s="1">
        <f t="shared" si="9"/>
        <v>-1.1666666666666667</v>
      </c>
      <c r="BD27" s="3">
        <v>1</v>
      </c>
      <c r="BE27" s="3">
        <v>-1</v>
      </c>
      <c r="BF27" s="3">
        <v>0</v>
      </c>
      <c r="BG27" s="3">
        <v>2</v>
      </c>
      <c r="BH27" s="3">
        <v>0</v>
      </c>
      <c r="BI27" s="3">
        <v>1</v>
      </c>
    </row>
    <row r="28" spans="1:61">
      <c r="A28" s="3">
        <v>27</v>
      </c>
      <c r="B28" s="3">
        <v>1</v>
      </c>
      <c r="C28" s="3">
        <v>3</v>
      </c>
      <c r="D28" s="3">
        <v>3</v>
      </c>
      <c r="E28" s="3">
        <v>-1</v>
      </c>
      <c r="F28" s="3">
        <v>1</v>
      </c>
      <c r="G28" s="3">
        <v>-1</v>
      </c>
      <c r="H28" s="3">
        <v>-2</v>
      </c>
      <c r="I28" s="3">
        <v>-2</v>
      </c>
      <c r="J28" s="3">
        <v>-1</v>
      </c>
      <c r="K28" s="3">
        <v>-3</v>
      </c>
      <c r="L28" s="3">
        <v>1</v>
      </c>
      <c r="M28" s="3">
        <v>1</v>
      </c>
      <c r="N28" s="1">
        <f t="shared" si="1"/>
        <v>2.3333333333333335</v>
      </c>
      <c r="O28" s="1">
        <f t="shared" si="2"/>
        <v>-0.33333333333333331</v>
      </c>
      <c r="P28" s="1">
        <f t="shared" si="3"/>
        <v>-1.6666666666666667</v>
      </c>
      <c r="Q28" s="1">
        <f t="shared" si="4"/>
        <v>-0.33333333333333331</v>
      </c>
      <c r="R28" s="1">
        <f t="shared" si="0"/>
        <v>0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2</v>
      </c>
      <c r="AC28" s="3">
        <v>3</v>
      </c>
      <c r="AD28" s="3">
        <v>0</v>
      </c>
      <c r="AE28" s="1">
        <f t="shared" si="10"/>
        <v>3</v>
      </c>
      <c r="AF28" s="1">
        <f t="shared" si="5"/>
        <v>3</v>
      </c>
      <c r="AG28" s="1">
        <f t="shared" si="6"/>
        <v>3</v>
      </c>
      <c r="AH28" s="1">
        <f t="shared" si="7"/>
        <v>1.6666666666666667</v>
      </c>
      <c r="AI28" s="1">
        <f t="shared" si="8"/>
        <v>2.6666666666666665</v>
      </c>
      <c r="AJ28" s="2"/>
      <c r="AK28" s="3">
        <v>25</v>
      </c>
      <c r="AL28" s="3">
        <v>3</v>
      </c>
      <c r="AM28" t="s">
        <v>75</v>
      </c>
      <c r="AN28" t="s">
        <v>76</v>
      </c>
      <c r="AO28" t="s">
        <v>49</v>
      </c>
      <c r="AU28">
        <v>1</v>
      </c>
      <c r="AW28" s="3">
        <v>1</v>
      </c>
      <c r="AX28" s="3">
        <v>-1</v>
      </c>
      <c r="AY28" s="3">
        <v>0</v>
      </c>
      <c r="AZ28" s="3">
        <v>-1</v>
      </c>
      <c r="BA28" s="3">
        <v>-2</v>
      </c>
      <c r="BB28" s="3">
        <v>-2</v>
      </c>
      <c r="BC28" s="1">
        <f t="shared" si="9"/>
        <v>-0.83333333333333337</v>
      </c>
      <c r="BD28" s="3">
        <v>-1</v>
      </c>
      <c r="BE28" s="3">
        <v>-2</v>
      </c>
      <c r="BF28" s="3">
        <v>1</v>
      </c>
      <c r="BG28" s="3">
        <v>2</v>
      </c>
      <c r="BH28" s="3">
        <v>0</v>
      </c>
      <c r="BI28" s="3">
        <v>1</v>
      </c>
    </row>
    <row r="29" spans="1:61">
      <c r="A29" s="3">
        <v>28</v>
      </c>
      <c r="B29" s="3">
        <v>2</v>
      </c>
      <c r="C29" s="3">
        <v>2</v>
      </c>
      <c r="D29" s="3">
        <v>2</v>
      </c>
      <c r="E29" s="3">
        <v>2</v>
      </c>
      <c r="F29" s="3">
        <v>2</v>
      </c>
      <c r="G29" s="3">
        <v>2</v>
      </c>
      <c r="H29" s="3">
        <v>1</v>
      </c>
      <c r="I29" s="3">
        <v>1</v>
      </c>
      <c r="J29" s="3">
        <v>2</v>
      </c>
      <c r="K29" s="3">
        <v>-2</v>
      </c>
      <c r="L29" s="3">
        <v>-1</v>
      </c>
      <c r="M29" s="3">
        <v>2</v>
      </c>
      <c r="N29" s="1">
        <f t="shared" si="1"/>
        <v>2</v>
      </c>
      <c r="O29" s="1">
        <f t="shared" si="2"/>
        <v>2</v>
      </c>
      <c r="P29" s="1">
        <f t="shared" si="3"/>
        <v>1.3333333333333333</v>
      </c>
      <c r="Q29" s="1">
        <f t="shared" si="4"/>
        <v>-0.33333333333333331</v>
      </c>
      <c r="R29" s="1">
        <f t="shared" si="0"/>
        <v>1.25</v>
      </c>
      <c r="S29" s="3">
        <v>-1</v>
      </c>
      <c r="T29" s="3">
        <v>1</v>
      </c>
      <c r="U29" s="3">
        <v>-1</v>
      </c>
      <c r="V29" s="3">
        <v>-2</v>
      </c>
      <c r="W29" s="3">
        <v>-2</v>
      </c>
      <c r="X29" s="3">
        <v>-2</v>
      </c>
      <c r="Y29" s="3">
        <v>-1</v>
      </c>
      <c r="Z29" s="3">
        <v>-1</v>
      </c>
      <c r="AA29" s="3">
        <v>-3</v>
      </c>
      <c r="AB29" s="3">
        <v>-3</v>
      </c>
      <c r="AC29" s="3">
        <v>-2</v>
      </c>
      <c r="AD29" s="3">
        <v>-2</v>
      </c>
      <c r="AE29" s="1">
        <f t="shared" si="10"/>
        <v>-0.33333333333333331</v>
      </c>
      <c r="AF29" s="1">
        <f t="shared" si="5"/>
        <v>-2</v>
      </c>
      <c r="AG29" s="1">
        <f t="shared" si="6"/>
        <v>-1.6666666666666667</v>
      </c>
      <c r="AH29" s="1">
        <f t="shared" si="7"/>
        <v>-2.3333333333333335</v>
      </c>
      <c r="AI29" s="1">
        <f t="shared" si="8"/>
        <v>-1.5833333333333333</v>
      </c>
      <c r="AJ29" s="2"/>
      <c r="AK29" s="3">
        <v>22</v>
      </c>
      <c r="AL29" s="3">
        <v>2</v>
      </c>
      <c r="AR29" t="s">
        <v>44</v>
      </c>
      <c r="AS29" t="s">
        <v>77</v>
      </c>
      <c r="AT29" t="s">
        <v>43</v>
      </c>
      <c r="AU29">
        <v>1</v>
      </c>
      <c r="AW29" s="3">
        <v>0</v>
      </c>
      <c r="AX29" s="3">
        <v>-2</v>
      </c>
      <c r="AY29" s="3">
        <v>-2</v>
      </c>
      <c r="AZ29" s="3">
        <v>1</v>
      </c>
      <c r="BA29" s="3">
        <v>-2</v>
      </c>
      <c r="BB29" s="3">
        <v>-2</v>
      </c>
      <c r="BC29" s="1">
        <f t="shared" si="9"/>
        <v>-1.1666666666666667</v>
      </c>
      <c r="BD29" s="3">
        <v>0</v>
      </c>
      <c r="BE29" s="3">
        <v>1</v>
      </c>
      <c r="BF29" s="3">
        <v>0</v>
      </c>
      <c r="BG29" s="3">
        <v>1</v>
      </c>
      <c r="BH29" s="3">
        <v>0</v>
      </c>
      <c r="BI29" s="3">
        <v>1</v>
      </c>
    </row>
    <row r="30" spans="1:61">
      <c r="A30" s="3">
        <v>29</v>
      </c>
      <c r="B30" s="3">
        <v>0</v>
      </c>
      <c r="C30" s="3">
        <v>-1</v>
      </c>
      <c r="D30" s="3">
        <v>-1</v>
      </c>
      <c r="E30" s="3">
        <v>-2</v>
      </c>
      <c r="F30" s="3">
        <v>1</v>
      </c>
      <c r="G30" s="3">
        <v>1</v>
      </c>
      <c r="H30" s="3">
        <v>-1</v>
      </c>
      <c r="I30" s="3">
        <v>2</v>
      </c>
      <c r="J30" s="3">
        <v>-1</v>
      </c>
      <c r="K30" s="3">
        <v>3</v>
      </c>
      <c r="L30" s="3">
        <v>1</v>
      </c>
      <c r="M30" s="3">
        <v>-1</v>
      </c>
      <c r="N30" s="1">
        <f t="shared" si="1"/>
        <v>-0.66666666666666663</v>
      </c>
      <c r="O30" s="1">
        <f t="shared" si="2"/>
        <v>0</v>
      </c>
      <c r="P30" s="1">
        <f t="shared" si="3"/>
        <v>0</v>
      </c>
      <c r="Q30" s="1">
        <f t="shared" si="4"/>
        <v>1</v>
      </c>
      <c r="R30" s="1">
        <f t="shared" si="0"/>
        <v>8.3333333333333329E-2</v>
      </c>
      <c r="S30" s="3">
        <v>0</v>
      </c>
      <c r="T30" s="3">
        <v>1</v>
      </c>
      <c r="U30" s="3">
        <v>0</v>
      </c>
      <c r="V30" s="3">
        <v>-1</v>
      </c>
      <c r="W30" s="3">
        <v>-1</v>
      </c>
      <c r="X30" s="3">
        <v>0</v>
      </c>
      <c r="Y30" s="3">
        <v>1</v>
      </c>
      <c r="Z30" s="3">
        <v>0</v>
      </c>
      <c r="AA30" s="3">
        <v>-1</v>
      </c>
      <c r="AB30" s="3">
        <v>2</v>
      </c>
      <c r="AC30" s="3">
        <v>2</v>
      </c>
      <c r="AD30" s="3">
        <v>1</v>
      </c>
      <c r="AE30" s="1">
        <f t="shared" si="10"/>
        <v>0.33333333333333331</v>
      </c>
      <c r="AF30" s="1">
        <f t="shared" si="5"/>
        <v>-0.66666666666666663</v>
      </c>
      <c r="AG30" s="1">
        <f t="shared" si="6"/>
        <v>0</v>
      </c>
      <c r="AH30" s="1">
        <f t="shared" si="7"/>
        <v>1.6666666666666667</v>
      </c>
      <c r="AI30" s="1">
        <f t="shared" si="8"/>
        <v>0.33333333333333331</v>
      </c>
      <c r="AJ30" s="2"/>
      <c r="AK30" s="3">
        <v>28</v>
      </c>
      <c r="AL30" s="3">
        <v>5</v>
      </c>
      <c r="AP30" t="s">
        <v>78</v>
      </c>
      <c r="AU30">
        <v>1</v>
      </c>
      <c r="AW30" s="3">
        <v>2</v>
      </c>
      <c r="AX30" s="3">
        <v>0</v>
      </c>
      <c r="AY30" s="3">
        <v>1</v>
      </c>
      <c r="AZ30" s="3">
        <v>2</v>
      </c>
      <c r="BA30" s="3">
        <v>1</v>
      </c>
      <c r="BB30" s="3">
        <v>-2</v>
      </c>
      <c r="BC30" s="1">
        <f t="shared" si="9"/>
        <v>0.66666666666666663</v>
      </c>
      <c r="BD30" s="3">
        <v>1</v>
      </c>
      <c r="BE30" s="3">
        <v>2</v>
      </c>
      <c r="BF30" s="3">
        <v>-1</v>
      </c>
      <c r="BG30" s="3">
        <v>2</v>
      </c>
      <c r="BH30" s="3">
        <v>1</v>
      </c>
      <c r="BI30" s="3">
        <v>1</v>
      </c>
    </row>
    <row r="31" spans="1:61">
      <c r="A31" s="3">
        <v>30</v>
      </c>
      <c r="B31" s="3">
        <v>3</v>
      </c>
      <c r="C31" s="3">
        <v>1</v>
      </c>
      <c r="D31" s="3">
        <v>-1</v>
      </c>
      <c r="E31" s="3">
        <v>3</v>
      </c>
      <c r="F31" s="3">
        <v>3</v>
      </c>
      <c r="G31" s="3">
        <v>3</v>
      </c>
      <c r="H31" s="3">
        <v>2</v>
      </c>
      <c r="I31" s="3">
        <v>2</v>
      </c>
      <c r="J31" s="3">
        <v>-2</v>
      </c>
      <c r="K31" s="3">
        <v>-3</v>
      </c>
      <c r="L31" s="3">
        <v>1</v>
      </c>
      <c r="M31" s="3">
        <v>2</v>
      </c>
      <c r="N31" s="1">
        <f t="shared" si="1"/>
        <v>1</v>
      </c>
      <c r="O31" s="1">
        <f t="shared" si="2"/>
        <v>3</v>
      </c>
      <c r="P31" s="1">
        <f t="shared" si="3"/>
        <v>0.66666666666666663</v>
      </c>
      <c r="Q31" s="1">
        <f t="shared" si="4"/>
        <v>0</v>
      </c>
      <c r="R31" s="1">
        <f t="shared" si="0"/>
        <v>1.1666666666666667</v>
      </c>
      <c r="S31" s="3">
        <v>0</v>
      </c>
      <c r="T31" s="3">
        <v>-1</v>
      </c>
      <c r="U31" s="3">
        <v>0</v>
      </c>
      <c r="V31" s="3">
        <v>3</v>
      </c>
      <c r="W31" s="3">
        <v>3</v>
      </c>
      <c r="X31" s="3">
        <v>3</v>
      </c>
      <c r="Y31" s="3">
        <v>2</v>
      </c>
      <c r="Z31" s="3">
        <v>1</v>
      </c>
      <c r="AA31" s="3">
        <v>2</v>
      </c>
      <c r="AB31" s="3">
        <v>-2</v>
      </c>
      <c r="AC31" s="3">
        <v>1</v>
      </c>
      <c r="AD31" s="3">
        <v>2</v>
      </c>
      <c r="AE31" s="1">
        <f t="shared" si="10"/>
        <v>-0.33333333333333331</v>
      </c>
      <c r="AF31" s="1">
        <f t="shared" si="5"/>
        <v>3</v>
      </c>
      <c r="AG31" s="1">
        <f t="shared" si="6"/>
        <v>1.6666666666666667</v>
      </c>
      <c r="AH31" s="1">
        <f t="shared" si="7"/>
        <v>0.33333333333333331</v>
      </c>
      <c r="AI31" s="1">
        <f t="shared" si="8"/>
        <v>1.1666666666666667</v>
      </c>
      <c r="AJ31" s="2"/>
      <c r="AK31" s="3">
        <v>22</v>
      </c>
      <c r="AL31" s="3">
        <v>1</v>
      </c>
      <c r="AU31">
        <v>1</v>
      </c>
      <c r="AW31" s="3">
        <v>2</v>
      </c>
      <c r="AX31" s="3">
        <v>1</v>
      </c>
      <c r="AY31" s="3">
        <v>2</v>
      </c>
      <c r="AZ31" s="3">
        <v>-2</v>
      </c>
      <c r="BA31" s="3">
        <v>-2</v>
      </c>
      <c r="BB31" s="3">
        <v>0</v>
      </c>
      <c r="BC31" s="1">
        <f t="shared" si="9"/>
        <v>0.16666666666666666</v>
      </c>
      <c r="BD31" s="3">
        <v>2</v>
      </c>
      <c r="BE31" s="3">
        <v>0</v>
      </c>
      <c r="BF31" s="3">
        <v>0</v>
      </c>
      <c r="BG31" s="3">
        <v>2</v>
      </c>
      <c r="BH31" s="3">
        <v>1</v>
      </c>
      <c r="BI31" s="3">
        <v>1</v>
      </c>
    </row>
    <row r="32" spans="1:61">
      <c r="A32" s="3">
        <v>31</v>
      </c>
      <c r="B32" s="3">
        <v>2</v>
      </c>
      <c r="C32" s="3">
        <v>2</v>
      </c>
      <c r="D32" s="3">
        <v>2</v>
      </c>
      <c r="E32" s="3">
        <v>1</v>
      </c>
      <c r="F32" s="3">
        <v>2</v>
      </c>
      <c r="G32" s="3">
        <v>2</v>
      </c>
      <c r="H32" s="3">
        <v>2</v>
      </c>
      <c r="I32" s="3">
        <v>-2</v>
      </c>
      <c r="J32" s="3">
        <v>2</v>
      </c>
      <c r="K32" s="3">
        <v>2</v>
      </c>
      <c r="L32" s="3">
        <v>0</v>
      </c>
      <c r="M32" s="3">
        <v>2</v>
      </c>
      <c r="N32" s="1">
        <f t="shared" si="1"/>
        <v>2</v>
      </c>
      <c r="O32" s="1">
        <f t="shared" si="2"/>
        <v>1.6666666666666667</v>
      </c>
      <c r="P32" s="1">
        <f t="shared" si="3"/>
        <v>0.66666666666666663</v>
      </c>
      <c r="Q32" s="1">
        <f t="shared" si="4"/>
        <v>1.3333333333333333</v>
      </c>
      <c r="R32" s="1">
        <f t="shared" si="0"/>
        <v>1.4166666666666667</v>
      </c>
      <c r="S32" s="3">
        <v>1</v>
      </c>
      <c r="T32" s="3">
        <v>1</v>
      </c>
      <c r="U32" s="3">
        <v>2</v>
      </c>
      <c r="V32" s="3">
        <v>2</v>
      </c>
      <c r="W32" s="3">
        <v>3</v>
      </c>
      <c r="X32" s="3">
        <v>2</v>
      </c>
      <c r="Y32" s="3">
        <v>2</v>
      </c>
      <c r="Z32" s="3">
        <v>-2</v>
      </c>
      <c r="AA32" s="3">
        <v>2</v>
      </c>
      <c r="AB32" s="3">
        <v>2</v>
      </c>
      <c r="AC32" s="3">
        <v>-3</v>
      </c>
      <c r="AD32" s="3">
        <v>-2</v>
      </c>
      <c r="AE32" s="1">
        <f t="shared" si="10"/>
        <v>1.3333333333333333</v>
      </c>
      <c r="AF32" s="1">
        <f t="shared" si="5"/>
        <v>2.3333333333333335</v>
      </c>
      <c r="AG32" s="1">
        <f t="shared" si="6"/>
        <v>0.66666666666666663</v>
      </c>
      <c r="AH32" s="1">
        <f t="shared" si="7"/>
        <v>-1</v>
      </c>
      <c r="AI32" s="1">
        <f t="shared" si="8"/>
        <v>0.83333333333333337</v>
      </c>
      <c r="AJ32" s="2"/>
      <c r="AK32" s="3">
        <v>60</v>
      </c>
      <c r="AL32" s="3">
        <v>3</v>
      </c>
      <c r="AM32" t="s">
        <v>79</v>
      </c>
      <c r="AN32" t="s">
        <v>43</v>
      </c>
      <c r="AO32" t="s">
        <v>43</v>
      </c>
      <c r="AU32">
        <v>0</v>
      </c>
      <c r="AV32" t="s">
        <v>56</v>
      </c>
      <c r="AW32" s="3">
        <v>-1</v>
      </c>
      <c r="AX32" s="3">
        <v>-2</v>
      </c>
      <c r="AY32" s="3">
        <v>-1</v>
      </c>
      <c r="AZ32" s="3">
        <v>-1</v>
      </c>
      <c r="BA32" s="3">
        <v>-2</v>
      </c>
      <c r="BB32" s="3">
        <v>0</v>
      </c>
      <c r="BC32" s="1">
        <f t="shared" si="9"/>
        <v>-1.1666666666666667</v>
      </c>
      <c r="BD32" s="3">
        <v>-1</v>
      </c>
      <c r="BE32" s="3">
        <v>0</v>
      </c>
      <c r="BF32" s="3">
        <v>0</v>
      </c>
      <c r="BG32" s="3">
        <v>2</v>
      </c>
      <c r="BH32" s="3">
        <v>1</v>
      </c>
      <c r="BI32" s="3">
        <v>1</v>
      </c>
    </row>
    <row r="33" spans="1:61">
      <c r="A33" s="3">
        <v>32</v>
      </c>
      <c r="B33" s="3">
        <v>2</v>
      </c>
      <c r="C33" s="3">
        <v>0</v>
      </c>
      <c r="D33" s="3">
        <v>2</v>
      </c>
      <c r="E33" s="3">
        <v>0</v>
      </c>
      <c r="F33" s="3">
        <v>-2</v>
      </c>
      <c r="G33" s="3">
        <v>-1</v>
      </c>
      <c r="H33" s="3">
        <v>-1</v>
      </c>
      <c r="I33" s="3">
        <v>-2</v>
      </c>
      <c r="J33" s="3">
        <v>-1</v>
      </c>
      <c r="K33" s="3">
        <v>2</v>
      </c>
      <c r="L33" s="3">
        <v>-2</v>
      </c>
      <c r="M33" s="3">
        <v>-3</v>
      </c>
      <c r="N33" s="1">
        <f t="shared" si="1"/>
        <v>1.3333333333333333</v>
      </c>
      <c r="O33" s="1">
        <f t="shared" si="2"/>
        <v>-1</v>
      </c>
      <c r="P33" s="1">
        <f t="shared" si="3"/>
        <v>-1.3333333333333333</v>
      </c>
      <c r="Q33" s="1">
        <f t="shared" si="4"/>
        <v>-1</v>
      </c>
      <c r="R33" s="1">
        <f t="shared" si="0"/>
        <v>-0.5</v>
      </c>
      <c r="S33" s="3">
        <v>-1</v>
      </c>
      <c r="T33" s="3">
        <v>-1</v>
      </c>
      <c r="U33" s="3">
        <v>0</v>
      </c>
      <c r="V33" s="3">
        <v>1</v>
      </c>
      <c r="W33" s="3">
        <v>1</v>
      </c>
      <c r="X33" s="3">
        <v>2</v>
      </c>
      <c r="Y33" s="3">
        <v>2</v>
      </c>
      <c r="Z33" s="3">
        <v>3</v>
      </c>
      <c r="AA33" s="3">
        <v>2</v>
      </c>
      <c r="AB33" s="3">
        <v>1</v>
      </c>
      <c r="AC33" s="3">
        <v>-2</v>
      </c>
      <c r="AD33" s="3">
        <v>-1</v>
      </c>
      <c r="AE33" s="1">
        <f t="shared" si="10"/>
        <v>-0.66666666666666663</v>
      </c>
      <c r="AF33" s="1">
        <f t="shared" si="5"/>
        <v>1.3333333333333333</v>
      </c>
      <c r="AG33" s="1">
        <f t="shared" si="6"/>
        <v>2.3333333333333335</v>
      </c>
      <c r="AH33" s="1">
        <f t="shared" si="7"/>
        <v>-0.66666666666666663</v>
      </c>
      <c r="AI33" s="1">
        <f t="shared" si="8"/>
        <v>0.58333333333333337</v>
      </c>
      <c r="AJ33" s="2"/>
      <c r="AK33" s="3">
        <v>24</v>
      </c>
      <c r="AL33" s="3">
        <v>3</v>
      </c>
      <c r="AM33" t="s">
        <v>80</v>
      </c>
      <c r="AN33" t="s">
        <v>43</v>
      </c>
      <c r="AO33" t="s">
        <v>81</v>
      </c>
      <c r="AU33">
        <v>0</v>
      </c>
      <c r="AV33" t="s">
        <v>82</v>
      </c>
      <c r="AW33" s="3">
        <v>-2</v>
      </c>
      <c r="AX33" s="3">
        <v>-1</v>
      </c>
      <c r="AY33" s="3">
        <v>-2</v>
      </c>
      <c r="AZ33" s="3">
        <v>-2</v>
      </c>
      <c r="BA33" s="3">
        <v>-2</v>
      </c>
      <c r="BB33" s="3">
        <v>-2</v>
      </c>
      <c r="BC33" s="1">
        <f t="shared" si="9"/>
        <v>-1.8333333333333333</v>
      </c>
      <c r="BD33" s="3">
        <v>1</v>
      </c>
      <c r="BE33" s="3">
        <v>2</v>
      </c>
      <c r="BF33" s="3">
        <v>-1</v>
      </c>
      <c r="BG33" s="3">
        <v>1</v>
      </c>
      <c r="BH33" s="3">
        <v>1</v>
      </c>
      <c r="BI33" s="3">
        <v>1</v>
      </c>
    </row>
    <row r="34" spans="1:61">
      <c r="A34" s="3">
        <v>33</v>
      </c>
      <c r="B34" s="3">
        <v>3</v>
      </c>
      <c r="C34" s="3">
        <v>2</v>
      </c>
      <c r="D34" s="3">
        <v>2</v>
      </c>
      <c r="E34" s="3">
        <v>3</v>
      </c>
      <c r="F34" s="3">
        <v>2</v>
      </c>
      <c r="G34" s="3">
        <v>3</v>
      </c>
      <c r="H34" s="3">
        <v>2</v>
      </c>
      <c r="I34" s="3">
        <v>1</v>
      </c>
      <c r="J34" s="3">
        <v>-1</v>
      </c>
      <c r="K34" s="3">
        <v>1</v>
      </c>
      <c r="L34" s="3">
        <v>1</v>
      </c>
      <c r="M34" s="3">
        <v>3</v>
      </c>
      <c r="N34" s="1">
        <f t="shared" si="1"/>
        <v>2.3333333333333335</v>
      </c>
      <c r="O34" s="1">
        <f t="shared" si="2"/>
        <v>2.6666666666666665</v>
      </c>
      <c r="P34" s="1">
        <f t="shared" si="3"/>
        <v>0.66666666666666663</v>
      </c>
      <c r="Q34" s="1">
        <f t="shared" si="4"/>
        <v>1.6666666666666667</v>
      </c>
      <c r="R34" s="1">
        <f t="shared" ref="R34:R65" si="11">AVERAGE(B34:M34)</f>
        <v>1.8333333333333333</v>
      </c>
      <c r="S34" s="3">
        <v>-1</v>
      </c>
      <c r="T34" s="3">
        <v>2</v>
      </c>
      <c r="U34" s="3">
        <v>-2</v>
      </c>
      <c r="V34" s="3">
        <v>1</v>
      </c>
      <c r="W34" s="3">
        <v>1</v>
      </c>
      <c r="X34" s="3">
        <v>-1</v>
      </c>
      <c r="Y34" s="3">
        <v>1</v>
      </c>
      <c r="Z34" s="3">
        <v>-3</v>
      </c>
      <c r="AA34" s="3">
        <v>-3</v>
      </c>
      <c r="AB34" s="3">
        <v>-2</v>
      </c>
      <c r="AC34" s="3">
        <v>0</v>
      </c>
      <c r="AD34" s="3">
        <v>2</v>
      </c>
      <c r="AE34" s="1">
        <f t="shared" si="10"/>
        <v>-0.33333333333333331</v>
      </c>
      <c r="AF34" s="1">
        <f t="shared" si="5"/>
        <v>0.33333333333333331</v>
      </c>
      <c r="AG34" s="1">
        <f t="shared" si="6"/>
        <v>-1.6666666666666667</v>
      </c>
      <c r="AH34" s="1">
        <f t="shared" si="7"/>
        <v>0</v>
      </c>
      <c r="AI34" s="1">
        <f t="shared" si="8"/>
        <v>-0.41666666666666669</v>
      </c>
      <c r="AJ34" s="2"/>
      <c r="AK34" s="3">
        <v>25</v>
      </c>
      <c r="AL34" s="3">
        <v>5</v>
      </c>
      <c r="AP34" t="s">
        <v>83</v>
      </c>
      <c r="AU34">
        <v>1</v>
      </c>
      <c r="AW34" s="3">
        <v>2</v>
      </c>
      <c r="AX34" s="3">
        <v>1</v>
      </c>
      <c r="AY34" s="3">
        <v>0</v>
      </c>
      <c r="AZ34" s="3">
        <v>-1</v>
      </c>
      <c r="BA34" s="3">
        <v>-1</v>
      </c>
      <c r="BB34" s="3">
        <v>-2</v>
      </c>
      <c r="BC34" s="1">
        <f t="shared" si="9"/>
        <v>-0.16666666666666666</v>
      </c>
      <c r="BD34" s="3">
        <v>1</v>
      </c>
      <c r="BE34" s="3">
        <v>2</v>
      </c>
      <c r="BF34" s="3">
        <v>2</v>
      </c>
      <c r="BG34" s="3">
        <v>2</v>
      </c>
      <c r="BH34" s="3">
        <v>1</v>
      </c>
      <c r="BI34" s="3">
        <v>1</v>
      </c>
    </row>
    <row r="35" spans="1:61">
      <c r="A35" s="3">
        <v>34</v>
      </c>
      <c r="B35" s="3">
        <v>2</v>
      </c>
      <c r="C35" s="3">
        <v>-1</v>
      </c>
      <c r="D35" s="3">
        <v>2</v>
      </c>
      <c r="E35" s="3">
        <v>-1</v>
      </c>
      <c r="F35" s="3">
        <v>0</v>
      </c>
      <c r="G35" s="3">
        <v>-1</v>
      </c>
      <c r="H35" s="3">
        <v>0</v>
      </c>
      <c r="I35" s="3">
        <v>-2</v>
      </c>
      <c r="J35" s="3">
        <v>0</v>
      </c>
      <c r="K35" s="3">
        <v>0</v>
      </c>
      <c r="L35" s="3">
        <v>1</v>
      </c>
      <c r="M35" s="3">
        <v>1</v>
      </c>
      <c r="N35" s="1">
        <f t="shared" si="1"/>
        <v>1</v>
      </c>
      <c r="O35" s="1">
        <f t="shared" si="2"/>
        <v>-0.66666666666666663</v>
      </c>
      <c r="P35" s="1">
        <f t="shared" si="3"/>
        <v>-0.66666666666666663</v>
      </c>
      <c r="Q35" s="1">
        <f t="shared" si="4"/>
        <v>0.66666666666666663</v>
      </c>
      <c r="R35" s="1">
        <f t="shared" si="11"/>
        <v>8.3333333333333329E-2</v>
      </c>
      <c r="S35" s="3">
        <v>1</v>
      </c>
      <c r="T35" s="3">
        <v>0</v>
      </c>
      <c r="U35" s="3">
        <v>1</v>
      </c>
      <c r="V35" s="3">
        <v>0</v>
      </c>
      <c r="W35" s="3">
        <v>-1</v>
      </c>
      <c r="X35" s="3">
        <v>1</v>
      </c>
      <c r="Y35" s="3">
        <v>1</v>
      </c>
      <c r="Z35" s="3">
        <v>1</v>
      </c>
      <c r="AA35" s="3">
        <v>1</v>
      </c>
      <c r="AB35" s="3">
        <v>2</v>
      </c>
      <c r="AC35" s="3">
        <v>2</v>
      </c>
      <c r="AD35" s="3">
        <v>1</v>
      </c>
      <c r="AE35" s="1">
        <f t="shared" si="10"/>
        <v>0.66666666666666663</v>
      </c>
      <c r="AF35" s="1">
        <f t="shared" si="5"/>
        <v>0</v>
      </c>
      <c r="AG35" s="1">
        <f t="shared" si="6"/>
        <v>1</v>
      </c>
      <c r="AH35" s="1">
        <f t="shared" si="7"/>
        <v>1.6666666666666667</v>
      </c>
      <c r="AI35" s="1">
        <f t="shared" si="8"/>
        <v>0.83333333333333337</v>
      </c>
      <c r="AJ35" s="2"/>
      <c r="AK35" s="3">
        <v>19</v>
      </c>
      <c r="AL35" s="3">
        <v>2</v>
      </c>
      <c r="AR35" t="s">
        <v>84</v>
      </c>
      <c r="AS35" t="s">
        <v>85</v>
      </c>
      <c r="AT35" t="s">
        <v>85</v>
      </c>
      <c r="AU35">
        <v>1</v>
      </c>
      <c r="AW35" s="3">
        <v>0</v>
      </c>
      <c r="AX35" s="3">
        <v>1</v>
      </c>
      <c r="AY35" s="3">
        <v>1</v>
      </c>
      <c r="AZ35" s="3">
        <v>-1</v>
      </c>
      <c r="BA35" s="3">
        <v>0</v>
      </c>
      <c r="BB35" s="3">
        <v>-1</v>
      </c>
      <c r="BC35" s="1">
        <f t="shared" si="9"/>
        <v>0</v>
      </c>
      <c r="BD35" s="3">
        <v>2</v>
      </c>
      <c r="BE35" s="3">
        <v>2</v>
      </c>
      <c r="BF35" s="3">
        <v>1</v>
      </c>
      <c r="BG35" s="3">
        <v>2</v>
      </c>
      <c r="BH35" s="3">
        <v>0</v>
      </c>
      <c r="BI35" s="3">
        <v>1</v>
      </c>
    </row>
    <row r="36" spans="1:61">
      <c r="A36" s="3">
        <v>35</v>
      </c>
      <c r="B36" s="3">
        <v>2</v>
      </c>
      <c r="C36" s="3">
        <v>2</v>
      </c>
      <c r="D36" s="3">
        <v>2</v>
      </c>
      <c r="E36" s="3">
        <v>-2</v>
      </c>
      <c r="F36" s="3">
        <v>-2</v>
      </c>
      <c r="G36" s="3">
        <v>-1</v>
      </c>
      <c r="H36" s="3">
        <v>-1</v>
      </c>
      <c r="I36" s="3">
        <v>-1</v>
      </c>
      <c r="J36" s="3">
        <v>1</v>
      </c>
      <c r="K36" s="3">
        <v>-1</v>
      </c>
      <c r="L36" s="3">
        <v>-1</v>
      </c>
      <c r="M36" s="3">
        <v>-1</v>
      </c>
      <c r="N36" s="1">
        <f t="shared" si="1"/>
        <v>2</v>
      </c>
      <c r="O36" s="1">
        <f t="shared" si="2"/>
        <v>-1.6666666666666667</v>
      </c>
      <c r="P36" s="1">
        <f t="shared" si="3"/>
        <v>-0.33333333333333331</v>
      </c>
      <c r="Q36" s="1">
        <f t="shared" si="4"/>
        <v>-1</v>
      </c>
      <c r="R36" s="1">
        <f t="shared" si="11"/>
        <v>-0.25</v>
      </c>
      <c r="S36" s="3">
        <v>-1</v>
      </c>
      <c r="T36" s="3">
        <v>1</v>
      </c>
      <c r="U36" s="3">
        <v>-1</v>
      </c>
      <c r="V36" s="3">
        <v>1</v>
      </c>
      <c r="W36" s="3">
        <v>-1</v>
      </c>
      <c r="X36" s="3">
        <v>1</v>
      </c>
      <c r="Y36" s="3">
        <v>0</v>
      </c>
      <c r="Z36" s="3">
        <v>1</v>
      </c>
      <c r="AA36" s="3">
        <v>1</v>
      </c>
      <c r="AB36" s="3">
        <v>0</v>
      </c>
      <c r="AC36" s="3">
        <v>2</v>
      </c>
      <c r="AD36" s="3">
        <v>2</v>
      </c>
      <c r="AE36" s="1">
        <f t="shared" si="10"/>
        <v>-0.33333333333333331</v>
      </c>
      <c r="AF36" s="1">
        <f t="shared" si="5"/>
        <v>0.33333333333333331</v>
      </c>
      <c r="AG36" s="1">
        <f t="shared" si="6"/>
        <v>0.66666666666666663</v>
      </c>
      <c r="AH36" s="1">
        <f t="shared" si="7"/>
        <v>1.3333333333333333</v>
      </c>
      <c r="AI36" s="1">
        <f t="shared" si="8"/>
        <v>0.5</v>
      </c>
      <c r="AJ36" s="2"/>
      <c r="AK36" s="3">
        <v>20</v>
      </c>
      <c r="AL36" s="3">
        <v>2</v>
      </c>
      <c r="AR36" t="s">
        <v>86</v>
      </c>
      <c r="AS36" t="s">
        <v>43</v>
      </c>
      <c r="AT36" t="s">
        <v>87</v>
      </c>
      <c r="AU36">
        <v>1</v>
      </c>
      <c r="AW36" s="3">
        <v>1</v>
      </c>
      <c r="AX36" s="3">
        <v>-1</v>
      </c>
      <c r="AY36" s="3">
        <v>-2</v>
      </c>
      <c r="AZ36" s="3">
        <v>-2</v>
      </c>
      <c r="BA36" s="3">
        <v>-2</v>
      </c>
      <c r="BB36" s="3">
        <v>-2</v>
      </c>
      <c r="BC36" s="1">
        <f t="shared" si="9"/>
        <v>-1.3333333333333333</v>
      </c>
      <c r="BD36" s="3">
        <v>1</v>
      </c>
      <c r="BE36" s="3">
        <v>0</v>
      </c>
      <c r="BF36" s="3">
        <v>0</v>
      </c>
      <c r="BG36" s="3">
        <v>1</v>
      </c>
      <c r="BH36" s="3">
        <v>1</v>
      </c>
      <c r="BI36" s="3">
        <v>1</v>
      </c>
    </row>
    <row r="37" spans="1:61">
      <c r="A37" s="3">
        <v>36</v>
      </c>
      <c r="B37" s="3">
        <v>-1</v>
      </c>
      <c r="C37" s="3">
        <v>-1</v>
      </c>
      <c r="D37" s="3">
        <v>-1</v>
      </c>
      <c r="E37" s="3">
        <v>-1</v>
      </c>
      <c r="F37" s="3">
        <v>-1</v>
      </c>
      <c r="G37" s="3">
        <v>-1</v>
      </c>
      <c r="H37" s="3">
        <v>1</v>
      </c>
      <c r="I37" s="3">
        <v>-1</v>
      </c>
      <c r="J37" s="3">
        <v>-1</v>
      </c>
      <c r="K37" s="3">
        <v>0</v>
      </c>
      <c r="L37" s="3">
        <v>-1</v>
      </c>
      <c r="M37" s="3">
        <v>-1</v>
      </c>
      <c r="N37" s="1">
        <f t="shared" si="1"/>
        <v>-1</v>
      </c>
      <c r="O37" s="1">
        <f t="shared" si="2"/>
        <v>-1</v>
      </c>
      <c r="P37" s="1">
        <f t="shared" si="3"/>
        <v>-0.33333333333333331</v>
      </c>
      <c r="Q37" s="1">
        <f t="shared" si="4"/>
        <v>-0.66666666666666663</v>
      </c>
      <c r="R37" s="1">
        <f t="shared" si="11"/>
        <v>-0.75</v>
      </c>
      <c r="S37" s="3">
        <v>-1</v>
      </c>
      <c r="T37" s="3">
        <v>-1</v>
      </c>
      <c r="U37" s="3">
        <v>-1</v>
      </c>
      <c r="V37" s="3">
        <v>-1</v>
      </c>
      <c r="W37" s="3">
        <v>0</v>
      </c>
      <c r="X37" s="3">
        <v>-2</v>
      </c>
      <c r="Y37" s="3">
        <v>-2</v>
      </c>
      <c r="Z37" s="3">
        <v>0</v>
      </c>
      <c r="AA37" s="3">
        <v>-1</v>
      </c>
      <c r="AB37" s="3">
        <v>0</v>
      </c>
      <c r="AC37" s="3">
        <v>1</v>
      </c>
      <c r="AD37" s="3">
        <v>-1</v>
      </c>
      <c r="AE37" s="1">
        <f t="shared" si="10"/>
        <v>-1</v>
      </c>
      <c r="AF37" s="1">
        <f t="shared" si="5"/>
        <v>-1</v>
      </c>
      <c r="AG37" s="1">
        <f t="shared" si="6"/>
        <v>-1</v>
      </c>
      <c r="AH37" s="1">
        <f t="shared" si="7"/>
        <v>0</v>
      </c>
      <c r="AI37" s="1">
        <f t="shared" si="8"/>
        <v>-0.75</v>
      </c>
      <c r="AJ37" s="2"/>
      <c r="AK37" s="3">
        <v>22</v>
      </c>
      <c r="AL37" s="3">
        <v>1</v>
      </c>
      <c r="AU37">
        <v>0</v>
      </c>
      <c r="AV37" t="s">
        <v>88</v>
      </c>
      <c r="AW37" s="3">
        <v>-1</v>
      </c>
      <c r="AX37" s="3">
        <v>-1</v>
      </c>
      <c r="AY37" s="3">
        <v>-1</v>
      </c>
      <c r="AZ37" s="3">
        <v>-1</v>
      </c>
      <c r="BA37" s="3">
        <v>-1</v>
      </c>
      <c r="BB37" s="3">
        <v>2</v>
      </c>
      <c r="BC37" s="1">
        <f t="shared" si="9"/>
        <v>-0.5</v>
      </c>
      <c r="BD37" s="3">
        <v>-1</v>
      </c>
      <c r="BE37" s="3">
        <v>2</v>
      </c>
      <c r="BF37" s="3">
        <v>-1</v>
      </c>
      <c r="BG37" s="3">
        <v>1</v>
      </c>
      <c r="BH37" s="3">
        <v>0</v>
      </c>
      <c r="BI37" s="3">
        <v>1</v>
      </c>
    </row>
    <row r="38" spans="1:61">
      <c r="A38" s="3">
        <v>37</v>
      </c>
      <c r="B38" s="3">
        <v>-3</v>
      </c>
      <c r="C38" s="3">
        <v>-3</v>
      </c>
      <c r="D38" s="3">
        <v>-1</v>
      </c>
      <c r="E38" s="3">
        <v>0</v>
      </c>
      <c r="F38" s="3">
        <v>0</v>
      </c>
      <c r="G38" s="3">
        <v>0</v>
      </c>
      <c r="H38" s="3">
        <v>1</v>
      </c>
      <c r="I38" s="3">
        <v>-1</v>
      </c>
      <c r="J38" s="3">
        <v>-1</v>
      </c>
      <c r="K38" s="3">
        <v>1</v>
      </c>
      <c r="L38" s="3">
        <v>1</v>
      </c>
      <c r="M38" s="3">
        <v>1</v>
      </c>
      <c r="N38" s="1">
        <f t="shared" si="1"/>
        <v>-2.3333333333333335</v>
      </c>
      <c r="O38" s="1">
        <f t="shared" si="2"/>
        <v>0</v>
      </c>
      <c r="P38" s="1">
        <f t="shared" si="3"/>
        <v>-0.33333333333333331</v>
      </c>
      <c r="Q38" s="1">
        <f t="shared" si="4"/>
        <v>1</v>
      </c>
      <c r="R38" s="1">
        <f t="shared" si="11"/>
        <v>-0.41666666666666669</v>
      </c>
      <c r="S38" s="3">
        <v>3</v>
      </c>
      <c r="T38" s="3">
        <v>2</v>
      </c>
      <c r="U38" s="3">
        <v>2</v>
      </c>
      <c r="V38" s="3">
        <v>-2</v>
      </c>
      <c r="W38" s="3">
        <v>-1</v>
      </c>
      <c r="X38" s="3">
        <v>1</v>
      </c>
      <c r="Y38" s="3">
        <v>2</v>
      </c>
      <c r="Z38" s="3">
        <v>0</v>
      </c>
      <c r="AA38" s="3">
        <v>-1</v>
      </c>
      <c r="AB38" s="3">
        <v>2</v>
      </c>
      <c r="AC38" s="3">
        <v>0</v>
      </c>
      <c r="AD38" s="3">
        <v>-2</v>
      </c>
      <c r="AE38" s="1">
        <f t="shared" si="10"/>
        <v>2.3333333333333335</v>
      </c>
      <c r="AF38" s="1">
        <f t="shared" si="5"/>
        <v>-0.66666666666666663</v>
      </c>
      <c r="AG38" s="1">
        <f t="shared" si="6"/>
        <v>0.33333333333333331</v>
      </c>
      <c r="AH38" s="1">
        <f t="shared" si="7"/>
        <v>0</v>
      </c>
      <c r="AI38" s="1">
        <f t="shared" si="8"/>
        <v>0.5</v>
      </c>
      <c r="AJ38" s="2"/>
      <c r="AK38" s="3">
        <v>45</v>
      </c>
      <c r="AL38" s="3">
        <v>4</v>
      </c>
      <c r="AQ38" t="s">
        <v>89</v>
      </c>
      <c r="AU38">
        <v>1</v>
      </c>
      <c r="AW38" s="3">
        <v>1</v>
      </c>
      <c r="AX38" s="3">
        <v>0</v>
      </c>
      <c r="AY38" s="3">
        <v>-1</v>
      </c>
      <c r="AZ38" s="3">
        <v>-1</v>
      </c>
      <c r="BA38" s="3">
        <v>-2</v>
      </c>
      <c r="BB38" s="3">
        <v>-2</v>
      </c>
      <c r="BC38" s="1">
        <f t="shared" si="9"/>
        <v>-0.83333333333333337</v>
      </c>
      <c r="BD38" s="3">
        <v>2</v>
      </c>
      <c r="BE38" s="3">
        <v>1</v>
      </c>
      <c r="BF38" s="3">
        <v>0</v>
      </c>
      <c r="BG38" s="3">
        <v>2</v>
      </c>
      <c r="BH38" s="3">
        <v>1</v>
      </c>
      <c r="BI38" s="3">
        <v>2</v>
      </c>
    </row>
    <row r="39" spans="1:61">
      <c r="A39" s="3">
        <v>38</v>
      </c>
      <c r="B39" s="3">
        <v>2</v>
      </c>
      <c r="C39" s="3">
        <v>-1</v>
      </c>
      <c r="D39" s="3">
        <v>1</v>
      </c>
      <c r="E39" s="3">
        <v>2</v>
      </c>
      <c r="F39" s="3">
        <v>2</v>
      </c>
      <c r="G39" s="3">
        <v>2</v>
      </c>
      <c r="H39" s="3">
        <v>1</v>
      </c>
      <c r="I39" s="3">
        <v>-1</v>
      </c>
      <c r="J39" s="3">
        <v>1</v>
      </c>
      <c r="K39" s="3">
        <v>-1</v>
      </c>
      <c r="L39" s="3">
        <v>1</v>
      </c>
      <c r="M39" s="3">
        <v>1</v>
      </c>
      <c r="N39" s="1">
        <f t="shared" si="1"/>
        <v>0.66666666666666663</v>
      </c>
      <c r="O39" s="1">
        <f t="shared" si="2"/>
        <v>2</v>
      </c>
      <c r="P39" s="1">
        <f t="shared" si="3"/>
        <v>0.33333333333333331</v>
      </c>
      <c r="Q39" s="1">
        <f t="shared" si="4"/>
        <v>0.33333333333333331</v>
      </c>
      <c r="R39" s="1">
        <f t="shared" si="11"/>
        <v>0.83333333333333337</v>
      </c>
      <c r="S39" s="3">
        <v>3</v>
      </c>
      <c r="T39" s="3">
        <v>3</v>
      </c>
      <c r="U39" s="3">
        <v>3</v>
      </c>
      <c r="V39" s="3">
        <v>2</v>
      </c>
      <c r="W39" s="3">
        <v>2</v>
      </c>
      <c r="X39" s="3">
        <v>2</v>
      </c>
      <c r="Y39" s="3">
        <v>2</v>
      </c>
      <c r="Z39" s="3">
        <v>-1</v>
      </c>
      <c r="AA39" s="3">
        <v>2</v>
      </c>
      <c r="AB39" s="3">
        <v>-1</v>
      </c>
      <c r="AC39" s="3">
        <v>1</v>
      </c>
      <c r="AD39" s="3">
        <v>-3</v>
      </c>
      <c r="AE39" s="1">
        <f t="shared" si="10"/>
        <v>3</v>
      </c>
      <c r="AF39" s="1">
        <f t="shared" si="5"/>
        <v>2</v>
      </c>
      <c r="AG39" s="1">
        <f t="shared" si="6"/>
        <v>1</v>
      </c>
      <c r="AH39" s="1">
        <f t="shared" si="7"/>
        <v>-1</v>
      </c>
      <c r="AI39" s="1">
        <f t="shared" si="8"/>
        <v>1.25</v>
      </c>
      <c r="AJ39" s="2"/>
      <c r="AK39" s="3">
        <v>57</v>
      </c>
      <c r="AL39" s="3">
        <v>5</v>
      </c>
      <c r="AP39" t="s">
        <v>90</v>
      </c>
      <c r="AU39">
        <v>0</v>
      </c>
      <c r="AV39" t="s">
        <v>91</v>
      </c>
      <c r="AW39" s="3">
        <v>1</v>
      </c>
      <c r="AX39" s="3">
        <v>2</v>
      </c>
      <c r="AY39" s="3">
        <v>-1</v>
      </c>
      <c r="AZ39" s="3">
        <v>1</v>
      </c>
      <c r="BA39" s="3">
        <v>0</v>
      </c>
      <c r="BB39" s="3">
        <v>-2</v>
      </c>
      <c r="BC39" s="1">
        <f t="shared" si="9"/>
        <v>0.16666666666666666</v>
      </c>
      <c r="BD39" s="3">
        <v>2</v>
      </c>
      <c r="BE39" s="3">
        <v>1</v>
      </c>
      <c r="BF39" s="3">
        <v>-1</v>
      </c>
      <c r="BG39" s="3">
        <v>2</v>
      </c>
      <c r="BH39" s="3">
        <v>0</v>
      </c>
      <c r="BI39" s="3">
        <v>2</v>
      </c>
    </row>
    <row r="40" spans="1:61">
      <c r="A40" s="3">
        <v>39</v>
      </c>
      <c r="B40" s="3">
        <v>2</v>
      </c>
      <c r="C40" s="3">
        <v>2</v>
      </c>
      <c r="D40" s="3">
        <v>2</v>
      </c>
      <c r="E40" s="3">
        <v>0</v>
      </c>
      <c r="F40" s="3">
        <v>-1</v>
      </c>
      <c r="G40" s="3">
        <v>1</v>
      </c>
      <c r="H40" s="3">
        <v>1</v>
      </c>
      <c r="I40" s="3">
        <v>0</v>
      </c>
      <c r="J40" s="3">
        <v>-1</v>
      </c>
      <c r="K40" s="3">
        <v>-2</v>
      </c>
      <c r="L40" s="3">
        <v>0</v>
      </c>
      <c r="M40" s="3">
        <v>-2</v>
      </c>
      <c r="N40" s="1">
        <f t="shared" si="1"/>
        <v>2</v>
      </c>
      <c r="O40" s="1">
        <f t="shared" si="2"/>
        <v>0</v>
      </c>
      <c r="P40" s="1">
        <f t="shared" si="3"/>
        <v>0</v>
      </c>
      <c r="Q40" s="1">
        <f t="shared" si="4"/>
        <v>-1.3333333333333333</v>
      </c>
      <c r="R40" s="1">
        <f t="shared" si="11"/>
        <v>0.16666666666666666</v>
      </c>
      <c r="S40" s="3">
        <v>-3</v>
      </c>
      <c r="T40" s="3">
        <v>-2</v>
      </c>
      <c r="U40" s="3">
        <v>-1</v>
      </c>
      <c r="V40" s="3">
        <v>-1</v>
      </c>
      <c r="W40" s="3">
        <v>2</v>
      </c>
      <c r="X40" s="3">
        <v>-1</v>
      </c>
      <c r="Y40" s="3">
        <v>1</v>
      </c>
      <c r="Z40" s="3">
        <v>0</v>
      </c>
      <c r="AA40" s="3">
        <v>1</v>
      </c>
      <c r="AB40" s="3">
        <v>-1</v>
      </c>
      <c r="AC40" s="3">
        <v>0</v>
      </c>
      <c r="AD40" s="3">
        <v>0</v>
      </c>
      <c r="AE40" s="1">
        <f t="shared" si="10"/>
        <v>-2</v>
      </c>
      <c r="AF40" s="1">
        <f t="shared" si="5"/>
        <v>0</v>
      </c>
      <c r="AG40" s="1">
        <f t="shared" si="6"/>
        <v>0.66666666666666663</v>
      </c>
      <c r="AH40" s="1">
        <f t="shared" si="7"/>
        <v>-0.33333333333333331</v>
      </c>
      <c r="AI40" s="1">
        <f t="shared" si="8"/>
        <v>-0.41666666666666669</v>
      </c>
      <c r="AJ40" s="2"/>
      <c r="AK40" s="3">
        <v>21</v>
      </c>
      <c r="AL40" s="3">
        <v>3</v>
      </c>
      <c r="AM40" t="s">
        <v>47</v>
      </c>
      <c r="AN40" t="s">
        <v>51</v>
      </c>
      <c r="AO40" t="s">
        <v>51</v>
      </c>
      <c r="AU40">
        <v>1</v>
      </c>
      <c r="AW40" s="3">
        <v>-1</v>
      </c>
      <c r="AX40" s="3">
        <v>0</v>
      </c>
      <c r="AY40" s="3">
        <v>2</v>
      </c>
      <c r="AZ40" s="3">
        <v>-2</v>
      </c>
      <c r="BA40" s="3">
        <v>-2</v>
      </c>
      <c r="BB40" s="3">
        <v>2</v>
      </c>
      <c r="BC40" s="1">
        <f t="shared" si="9"/>
        <v>-0.16666666666666666</v>
      </c>
      <c r="BD40" s="3">
        <v>1</v>
      </c>
      <c r="BE40" s="3">
        <v>0</v>
      </c>
      <c r="BF40" s="3">
        <v>-1</v>
      </c>
      <c r="BG40" s="3">
        <v>1</v>
      </c>
      <c r="BH40" s="3">
        <v>1</v>
      </c>
      <c r="BI40" s="3">
        <v>2</v>
      </c>
    </row>
    <row r="41" spans="1:61">
      <c r="A41" s="3">
        <v>40</v>
      </c>
      <c r="B41" s="3">
        <v>3</v>
      </c>
      <c r="C41" s="3">
        <v>3</v>
      </c>
      <c r="D41" s="3">
        <v>3</v>
      </c>
      <c r="E41" s="3">
        <v>2</v>
      </c>
      <c r="F41" s="3">
        <v>2</v>
      </c>
      <c r="G41" s="3">
        <v>2</v>
      </c>
      <c r="H41" s="3">
        <v>2</v>
      </c>
      <c r="I41" s="3">
        <v>2</v>
      </c>
      <c r="J41" s="3">
        <v>0</v>
      </c>
      <c r="K41" s="3">
        <v>0</v>
      </c>
      <c r="L41" s="3">
        <v>2</v>
      </c>
      <c r="M41" s="3">
        <v>-3</v>
      </c>
      <c r="N41" s="1">
        <f t="shared" si="1"/>
        <v>3</v>
      </c>
      <c r="O41" s="1">
        <f t="shared" si="2"/>
        <v>2</v>
      </c>
      <c r="P41" s="1">
        <f t="shared" si="3"/>
        <v>1.3333333333333333</v>
      </c>
      <c r="Q41" s="1">
        <f t="shared" si="4"/>
        <v>-0.33333333333333331</v>
      </c>
      <c r="R41" s="1">
        <f t="shared" si="11"/>
        <v>1.5</v>
      </c>
      <c r="S41" s="3">
        <v>1</v>
      </c>
      <c r="T41" s="3">
        <v>2</v>
      </c>
      <c r="U41" s="3">
        <v>0</v>
      </c>
      <c r="V41" s="3">
        <v>2</v>
      </c>
      <c r="W41" s="3">
        <v>2</v>
      </c>
      <c r="X41" s="3">
        <v>0</v>
      </c>
      <c r="Y41" s="3">
        <v>3</v>
      </c>
      <c r="Z41" s="3">
        <v>2</v>
      </c>
      <c r="AA41" s="3">
        <v>0</v>
      </c>
      <c r="AB41" s="3">
        <v>-1</v>
      </c>
      <c r="AC41" s="3">
        <v>1</v>
      </c>
      <c r="AD41" s="3">
        <v>2</v>
      </c>
      <c r="AE41" s="1">
        <f t="shared" si="10"/>
        <v>1</v>
      </c>
      <c r="AF41" s="1">
        <f t="shared" si="5"/>
        <v>1.3333333333333333</v>
      </c>
      <c r="AG41" s="1">
        <f t="shared" si="6"/>
        <v>1.6666666666666667</v>
      </c>
      <c r="AH41" s="1">
        <f t="shared" si="7"/>
        <v>0.66666666666666663</v>
      </c>
      <c r="AI41" s="1">
        <f t="shared" si="8"/>
        <v>1.1666666666666667</v>
      </c>
      <c r="AJ41" s="2"/>
      <c r="AK41" s="3">
        <v>22</v>
      </c>
      <c r="AL41" s="3">
        <v>3</v>
      </c>
      <c r="AM41" t="s">
        <v>92</v>
      </c>
      <c r="AN41" t="s">
        <v>43</v>
      </c>
      <c r="AO41" t="s">
        <v>93</v>
      </c>
      <c r="AU41">
        <v>1</v>
      </c>
      <c r="AW41" s="3">
        <v>-1</v>
      </c>
      <c r="AX41" s="3">
        <v>0</v>
      </c>
      <c r="AY41" s="3">
        <v>1</v>
      </c>
      <c r="AZ41" s="3">
        <v>-2</v>
      </c>
      <c r="BA41" s="3">
        <v>-2</v>
      </c>
      <c r="BB41" s="3">
        <v>0</v>
      </c>
      <c r="BC41" s="1">
        <f t="shared" si="9"/>
        <v>-0.66666666666666663</v>
      </c>
      <c r="BD41" s="3">
        <v>1</v>
      </c>
      <c r="BE41" s="3">
        <v>1</v>
      </c>
      <c r="BF41" s="3">
        <v>0</v>
      </c>
      <c r="BG41" s="3">
        <v>1</v>
      </c>
      <c r="BH41" s="3">
        <v>0</v>
      </c>
      <c r="BI41" s="3">
        <v>2</v>
      </c>
    </row>
    <row r="42" spans="1:61">
      <c r="A42" s="3">
        <v>41</v>
      </c>
      <c r="B42" s="3">
        <v>3</v>
      </c>
      <c r="C42" s="3">
        <v>2</v>
      </c>
      <c r="D42" s="3">
        <v>3</v>
      </c>
      <c r="E42" s="3">
        <v>0</v>
      </c>
      <c r="F42" s="3">
        <v>1</v>
      </c>
      <c r="G42" s="3">
        <v>1</v>
      </c>
      <c r="H42" s="3">
        <v>-1</v>
      </c>
      <c r="I42" s="3">
        <v>-2</v>
      </c>
      <c r="J42" s="3">
        <v>-2</v>
      </c>
      <c r="K42" s="3">
        <v>-2</v>
      </c>
      <c r="L42" s="3">
        <v>-1</v>
      </c>
      <c r="M42" s="3">
        <v>-3</v>
      </c>
      <c r="N42" s="1">
        <f t="shared" si="1"/>
        <v>2.6666666666666665</v>
      </c>
      <c r="O42" s="1">
        <f t="shared" si="2"/>
        <v>0.66666666666666663</v>
      </c>
      <c r="P42" s="1">
        <f t="shared" si="3"/>
        <v>-1.6666666666666667</v>
      </c>
      <c r="Q42" s="1">
        <f t="shared" si="4"/>
        <v>-2</v>
      </c>
      <c r="R42" s="1">
        <f t="shared" si="11"/>
        <v>-8.3333333333333329E-2</v>
      </c>
      <c r="S42" s="3">
        <v>-1</v>
      </c>
      <c r="T42" s="3">
        <v>-1</v>
      </c>
      <c r="U42" s="3">
        <v>-1</v>
      </c>
      <c r="V42" s="3">
        <v>0</v>
      </c>
      <c r="W42" s="3">
        <v>2</v>
      </c>
      <c r="X42" s="3">
        <v>2</v>
      </c>
      <c r="Y42" s="3">
        <v>-1</v>
      </c>
      <c r="Z42" s="3">
        <v>0</v>
      </c>
      <c r="AA42" s="3">
        <v>0</v>
      </c>
      <c r="AB42" s="3">
        <v>0</v>
      </c>
      <c r="AC42" s="3">
        <v>1</v>
      </c>
      <c r="AD42" s="3">
        <v>2</v>
      </c>
      <c r="AE42" s="1">
        <f t="shared" si="10"/>
        <v>-1</v>
      </c>
      <c r="AF42" s="1">
        <f t="shared" si="5"/>
        <v>1.3333333333333333</v>
      </c>
      <c r="AG42" s="1">
        <f t="shared" si="6"/>
        <v>-0.33333333333333331</v>
      </c>
      <c r="AH42" s="1">
        <f t="shared" si="7"/>
        <v>1</v>
      </c>
      <c r="AI42" s="1">
        <f t="shared" si="8"/>
        <v>0.25</v>
      </c>
      <c r="AJ42" s="2"/>
      <c r="AK42" s="3">
        <v>20</v>
      </c>
      <c r="AL42" s="3">
        <v>2</v>
      </c>
      <c r="AR42" t="s">
        <v>94</v>
      </c>
      <c r="AS42" t="s">
        <v>95</v>
      </c>
      <c r="AT42" t="s">
        <v>43</v>
      </c>
      <c r="AU42">
        <v>1</v>
      </c>
      <c r="AW42" s="3">
        <v>0</v>
      </c>
      <c r="AX42" s="3">
        <v>0</v>
      </c>
      <c r="AY42" s="3">
        <v>1</v>
      </c>
      <c r="AZ42" s="3">
        <v>-1</v>
      </c>
      <c r="BA42" s="3">
        <v>1</v>
      </c>
      <c r="BB42" s="3">
        <v>-2</v>
      </c>
      <c r="BC42" s="1">
        <f t="shared" si="9"/>
        <v>-0.16666666666666666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2</v>
      </c>
    </row>
    <row r="43" spans="1:61">
      <c r="A43" s="3">
        <v>42</v>
      </c>
      <c r="B43" s="3">
        <v>2</v>
      </c>
      <c r="C43" s="3">
        <v>2</v>
      </c>
      <c r="D43" s="3">
        <v>2</v>
      </c>
      <c r="E43" s="3">
        <v>-1</v>
      </c>
      <c r="F43" s="3">
        <v>-1</v>
      </c>
      <c r="G43" s="3">
        <v>1</v>
      </c>
      <c r="H43" s="3">
        <v>-2</v>
      </c>
      <c r="I43" s="3">
        <v>-1</v>
      </c>
      <c r="J43" s="3">
        <v>-2</v>
      </c>
      <c r="K43" s="3">
        <v>-2</v>
      </c>
      <c r="L43" s="3">
        <v>0</v>
      </c>
      <c r="M43" s="3">
        <v>-2</v>
      </c>
      <c r="N43" s="1">
        <f t="shared" si="1"/>
        <v>2</v>
      </c>
      <c r="O43" s="1">
        <f t="shared" si="2"/>
        <v>-0.33333333333333331</v>
      </c>
      <c r="P43" s="1">
        <f t="shared" si="3"/>
        <v>-1.6666666666666667</v>
      </c>
      <c r="Q43" s="1">
        <f t="shared" si="4"/>
        <v>-1.3333333333333333</v>
      </c>
      <c r="R43" s="1">
        <f t="shared" si="11"/>
        <v>-0.33333333333333331</v>
      </c>
      <c r="S43" s="3">
        <v>-2</v>
      </c>
      <c r="T43" s="3">
        <v>0</v>
      </c>
      <c r="U43" s="3">
        <v>0</v>
      </c>
      <c r="V43" s="3">
        <v>1</v>
      </c>
      <c r="W43" s="3">
        <v>1</v>
      </c>
      <c r="X43" s="3">
        <v>0</v>
      </c>
      <c r="Y43" s="3">
        <v>-2</v>
      </c>
      <c r="Z43" s="3">
        <v>1</v>
      </c>
      <c r="AA43" s="3">
        <v>-1</v>
      </c>
      <c r="AB43" s="3">
        <v>-2</v>
      </c>
      <c r="AC43" s="3">
        <v>1</v>
      </c>
      <c r="AD43" s="3">
        <v>2</v>
      </c>
      <c r="AE43" s="1">
        <f t="shared" si="10"/>
        <v>-0.66666666666666663</v>
      </c>
      <c r="AF43" s="1">
        <f t="shared" si="5"/>
        <v>0.66666666666666663</v>
      </c>
      <c r="AG43" s="1">
        <f t="shared" si="6"/>
        <v>-0.66666666666666663</v>
      </c>
      <c r="AH43" s="1">
        <f t="shared" si="7"/>
        <v>0.33333333333333331</v>
      </c>
      <c r="AI43" s="1">
        <f t="shared" si="8"/>
        <v>-8.3333333333333329E-2</v>
      </c>
      <c r="AJ43" s="2"/>
      <c r="AK43" s="3">
        <v>21</v>
      </c>
      <c r="AL43" s="3">
        <v>2</v>
      </c>
      <c r="AR43" t="s">
        <v>74</v>
      </c>
      <c r="AS43" t="s">
        <v>43</v>
      </c>
      <c r="AT43" t="s">
        <v>43</v>
      </c>
      <c r="AU43">
        <v>1</v>
      </c>
      <c r="AW43" s="3">
        <v>1</v>
      </c>
      <c r="AX43" s="3">
        <v>1</v>
      </c>
      <c r="AY43" s="3">
        <v>1</v>
      </c>
      <c r="AZ43" s="3">
        <v>-1</v>
      </c>
      <c r="BA43" s="3">
        <v>-1</v>
      </c>
      <c r="BB43" s="3">
        <v>-1</v>
      </c>
      <c r="BC43" s="1">
        <f t="shared" si="9"/>
        <v>0</v>
      </c>
      <c r="BD43" s="3">
        <v>1</v>
      </c>
      <c r="BE43" s="3">
        <v>0</v>
      </c>
      <c r="BF43" s="3">
        <v>0</v>
      </c>
      <c r="BG43" s="3">
        <v>1</v>
      </c>
      <c r="BH43" s="3">
        <v>1</v>
      </c>
      <c r="BI43" s="3">
        <v>2</v>
      </c>
    </row>
    <row r="44" spans="1:61">
      <c r="A44" s="3">
        <v>43</v>
      </c>
      <c r="B44" s="3">
        <v>2</v>
      </c>
      <c r="C44" s="3">
        <v>2</v>
      </c>
      <c r="D44" s="3">
        <v>3</v>
      </c>
      <c r="E44" s="3">
        <v>1</v>
      </c>
      <c r="F44" s="3">
        <v>2</v>
      </c>
      <c r="G44" s="3">
        <v>2</v>
      </c>
      <c r="H44" s="3">
        <v>0</v>
      </c>
      <c r="I44" s="3">
        <v>1</v>
      </c>
      <c r="J44" s="3">
        <v>-1</v>
      </c>
      <c r="K44" s="3">
        <v>-2</v>
      </c>
      <c r="L44" s="3">
        <v>1</v>
      </c>
      <c r="M44" s="3">
        <v>-2</v>
      </c>
      <c r="N44" s="1">
        <f t="shared" si="1"/>
        <v>2.3333333333333335</v>
      </c>
      <c r="O44" s="1">
        <f t="shared" si="2"/>
        <v>1.6666666666666667</v>
      </c>
      <c r="P44" s="1">
        <f t="shared" si="3"/>
        <v>0</v>
      </c>
      <c r="Q44" s="1">
        <f t="shared" si="4"/>
        <v>-1</v>
      </c>
      <c r="R44" s="1">
        <f t="shared" si="11"/>
        <v>0.75</v>
      </c>
      <c r="S44" s="3">
        <v>-2</v>
      </c>
      <c r="T44" s="3">
        <v>2</v>
      </c>
      <c r="U44" s="3">
        <v>-2</v>
      </c>
      <c r="V44" s="3">
        <v>-3</v>
      </c>
      <c r="W44" s="3">
        <v>-2</v>
      </c>
      <c r="X44" s="3">
        <v>-1</v>
      </c>
      <c r="Y44" s="3">
        <v>1</v>
      </c>
      <c r="Z44" s="3">
        <v>2</v>
      </c>
      <c r="AA44" s="3">
        <v>1</v>
      </c>
      <c r="AB44" s="3">
        <v>0</v>
      </c>
      <c r="AC44" s="3">
        <v>0</v>
      </c>
      <c r="AD44" s="3">
        <v>-2</v>
      </c>
      <c r="AE44" s="1">
        <f t="shared" si="10"/>
        <v>-0.66666666666666663</v>
      </c>
      <c r="AF44" s="1">
        <f t="shared" si="5"/>
        <v>-2</v>
      </c>
      <c r="AG44" s="1">
        <f t="shared" si="6"/>
        <v>1.3333333333333333</v>
      </c>
      <c r="AH44" s="1">
        <f t="shared" si="7"/>
        <v>-0.66666666666666663</v>
      </c>
      <c r="AI44" s="1">
        <f t="shared" si="8"/>
        <v>-0.5</v>
      </c>
      <c r="AJ44" s="2"/>
      <c r="AK44" s="3">
        <v>22</v>
      </c>
      <c r="AL44" s="3">
        <v>2</v>
      </c>
      <c r="AR44" t="s">
        <v>96</v>
      </c>
      <c r="AS44" t="s">
        <v>43</v>
      </c>
      <c r="AT44" t="s">
        <v>43</v>
      </c>
      <c r="AU44">
        <v>1</v>
      </c>
      <c r="AW44" s="3">
        <v>1</v>
      </c>
      <c r="AX44" s="3">
        <v>-2</v>
      </c>
      <c r="AY44" s="3">
        <v>-2</v>
      </c>
      <c r="AZ44" s="3">
        <v>1</v>
      </c>
      <c r="BA44" s="3">
        <v>-2</v>
      </c>
      <c r="BB44" s="3">
        <v>0</v>
      </c>
      <c r="BC44" s="1">
        <f t="shared" si="9"/>
        <v>-0.66666666666666663</v>
      </c>
      <c r="BD44" s="3">
        <v>1</v>
      </c>
      <c r="BE44" s="3">
        <v>1</v>
      </c>
      <c r="BF44" s="3">
        <v>0</v>
      </c>
      <c r="BG44" s="3">
        <v>1</v>
      </c>
      <c r="BH44" s="3">
        <v>1</v>
      </c>
      <c r="BI44" s="3">
        <v>2</v>
      </c>
    </row>
    <row r="45" spans="1:61">
      <c r="A45" s="3">
        <v>44</v>
      </c>
      <c r="B45" s="3">
        <v>-1</v>
      </c>
      <c r="C45" s="3">
        <v>2</v>
      </c>
      <c r="D45" s="3">
        <v>-1</v>
      </c>
      <c r="E45" s="3">
        <v>-3</v>
      </c>
      <c r="F45" s="3">
        <v>-3</v>
      </c>
      <c r="G45" s="3">
        <v>-3</v>
      </c>
      <c r="H45" s="3">
        <v>-3</v>
      </c>
      <c r="I45" s="3">
        <v>-3</v>
      </c>
      <c r="J45" s="3">
        <v>-3</v>
      </c>
      <c r="K45" s="3">
        <v>-3</v>
      </c>
      <c r="L45" s="3">
        <v>0</v>
      </c>
      <c r="M45" s="3">
        <v>0</v>
      </c>
      <c r="N45" s="1">
        <f t="shared" si="1"/>
        <v>0</v>
      </c>
      <c r="O45" s="1">
        <f t="shared" si="2"/>
        <v>-3</v>
      </c>
      <c r="P45" s="1">
        <f t="shared" si="3"/>
        <v>-3</v>
      </c>
      <c r="Q45" s="1">
        <f t="shared" si="4"/>
        <v>-1</v>
      </c>
      <c r="R45" s="1">
        <f t="shared" si="11"/>
        <v>-1.75</v>
      </c>
      <c r="S45" s="3">
        <v>3</v>
      </c>
      <c r="T45" s="3">
        <v>3</v>
      </c>
      <c r="U45" s="3">
        <v>2</v>
      </c>
      <c r="V45" s="3">
        <v>-1</v>
      </c>
      <c r="W45" s="3">
        <v>-1</v>
      </c>
      <c r="X45" s="3">
        <v>-1</v>
      </c>
      <c r="Y45" s="3">
        <v>-1</v>
      </c>
      <c r="Z45" s="3">
        <v>-2</v>
      </c>
      <c r="AA45" s="3">
        <v>-2</v>
      </c>
      <c r="AB45" s="3">
        <v>-3</v>
      </c>
      <c r="AC45" s="3">
        <v>0</v>
      </c>
      <c r="AD45" s="3">
        <v>-3</v>
      </c>
      <c r="AE45" s="1">
        <f t="shared" si="10"/>
        <v>2.6666666666666665</v>
      </c>
      <c r="AF45" s="1">
        <f t="shared" si="5"/>
        <v>-1</v>
      </c>
      <c r="AG45" s="1">
        <f t="shared" si="6"/>
        <v>-1.6666666666666667</v>
      </c>
      <c r="AH45" s="1">
        <f t="shared" si="7"/>
        <v>-2</v>
      </c>
      <c r="AI45" s="1">
        <f t="shared" si="8"/>
        <v>-0.5</v>
      </c>
      <c r="AJ45" s="2"/>
      <c r="AK45" s="3">
        <v>21</v>
      </c>
      <c r="AL45" s="3">
        <v>2</v>
      </c>
      <c r="AR45" t="s">
        <v>44</v>
      </c>
      <c r="AS45" t="s">
        <v>43</v>
      </c>
      <c r="AT45" t="s">
        <v>43</v>
      </c>
      <c r="AU45">
        <v>1</v>
      </c>
      <c r="AW45" s="3">
        <v>1</v>
      </c>
      <c r="AX45" s="3">
        <v>0</v>
      </c>
      <c r="AY45" s="3">
        <v>-2</v>
      </c>
      <c r="AZ45" s="3">
        <v>-2</v>
      </c>
      <c r="BA45" s="3">
        <v>-1</v>
      </c>
      <c r="BB45" s="3">
        <v>-2</v>
      </c>
      <c r="BC45" s="1">
        <f t="shared" si="9"/>
        <v>-1</v>
      </c>
      <c r="BD45" s="3">
        <v>1</v>
      </c>
      <c r="BE45" s="3">
        <v>0</v>
      </c>
      <c r="BF45" s="3">
        <v>0</v>
      </c>
      <c r="BG45" s="3">
        <v>2</v>
      </c>
      <c r="BH45" s="3">
        <v>0</v>
      </c>
      <c r="BI45" s="3">
        <v>2</v>
      </c>
    </row>
    <row r="46" spans="1:61">
      <c r="A46" s="3">
        <v>45</v>
      </c>
      <c r="B46" s="3">
        <v>-2</v>
      </c>
      <c r="C46" s="3">
        <v>-2</v>
      </c>
      <c r="D46" s="3">
        <v>-1</v>
      </c>
      <c r="E46" s="3">
        <v>0</v>
      </c>
      <c r="F46" s="3">
        <v>0</v>
      </c>
      <c r="G46" s="3">
        <v>0</v>
      </c>
      <c r="H46" s="3">
        <v>-2</v>
      </c>
      <c r="I46" s="3">
        <v>-1</v>
      </c>
      <c r="J46" s="3">
        <v>-3</v>
      </c>
      <c r="K46" s="3">
        <v>-2</v>
      </c>
      <c r="L46" s="3">
        <v>-2</v>
      </c>
      <c r="M46" s="3">
        <v>-2</v>
      </c>
      <c r="N46" s="1">
        <f t="shared" si="1"/>
        <v>-1.6666666666666667</v>
      </c>
      <c r="O46" s="1">
        <f t="shared" si="2"/>
        <v>0</v>
      </c>
      <c r="P46" s="1">
        <f t="shared" si="3"/>
        <v>-2</v>
      </c>
      <c r="Q46" s="1">
        <f t="shared" si="4"/>
        <v>-2</v>
      </c>
      <c r="R46" s="1">
        <f t="shared" si="11"/>
        <v>-1.4166666666666667</v>
      </c>
      <c r="S46" s="3">
        <v>2</v>
      </c>
      <c r="T46" s="3">
        <v>2</v>
      </c>
      <c r="U46" s="3">
        <v>0</v>
      </c>
      <c r="V46" s="3">
        <v>-2</v>
      </c>
      <c r="W46" s="3">
        <v>-1</v>
      </c>
      <c r="X46" s="3">
        <v>-1</v>
      </c>
      <c r="Y46" s="3">
        <v>-1</v>
      </c>
      <c r="Z46" s="3">
        <v>-1</v>
      </c>
      <c r="AA46" s="3">
        <v>-3</v>
      </c>
      <c r="AB46" s="3">
        <v>-2</v>
      </c>
      <c r="AC46" s="3">
        <v>-1</v>
      </c>
      <c r="AD46" s="3">
        <v>-3</v>
      </c>
      <c r="AE46" s="1">
        <f t="shared" si="10"/>
        <v>1.3333333333333333</v>
      </c>
      <c r="AF46" s="1">
        <f t="shared" si="5"/>
        <v>-1.3333333333333333</v>
      </c>
      <c r="AG46" s="1">
        <f t="shared" si="6"/>
        <v>-1.6666666666666667</v>
      </c>
      <c r="AH46" s="1">
        <f t="shared" si="7"/>
        <v>-2</v>
      </c>
      <c r="AI46" s="1">
        <f t="shared" si="8"/>
        <v>-0.91666666666666663</v>
      </c>
      <c r="AJ46" s="2"/>
      <c r="AK46" s="3">
        <v>18</v>
      </c>
      <c r="AL46" s="3">
        <v>2</v>
      </c>
      <c r="AR46" t="s">
        <v>97</v>
      </c>
      <c r="AS46" t="s">
        <v>70</v>
      </c>
      <c r="AT46" t="s">
        <v>98</v>
      </c>
      <c r="AU46">
        <v>1</v>
      </c>
      <c r="AW46" s="3">
        <v>-1</v>
      </c>
      <c r="AX46" s="3">
        <v>0</v>
      </c>
      <c r="AY46" s="3">
        <v>1</v>
      </c>
      <c r="AZ46" s="3">
        <v>-2</v>
      </c>
      <c r="BA46" s="3">
        <v>1</v>
      </c>
      <c r="BB46" s="3">
        <v>-2</v>
      </c>
      <c r="BC46" s="1">
        <f t="shared" si="9"/>
        <v>-0.5</v>
      </c>
      <c r="BD46" s="3">
        <v>1</v>
      </c>
      <c r="BE46" s="3">
        <v>0</v>
      </c>
      <c r="BF46" s="3">
        <v>0</v>
      </c>
      <c r="BG46" s="3">
        <v>2</v>
      </c>
      <c r="BH46" s="3">
        <v>0</v>
      </c>
      <c r="BI46" s="3">
        <v>2</v>
      </c>
    </row>
    <row r="47" spans="1:61">
      <c r="A47" s="3">
        <v>46</v>
      </c>
      <c r="B47" s="3">
        <v>3</v>
      </c>
      <c r="C47" s="3">
        <v>2</v>
      </c>
      <c r="D47" s="3">
        <v>3</v>
      </c>
      <c r="E47" s="3">
        <v>3</v>
      </c>
      <c r="F47" s="3">
        <v>3</v>
      </c>
      <c r="G47" s="3">
        <v>3</v>
      </c>
      <c r="H47" s="3">
        <v>3</v>
      </c>
      <c r="I47" s="3">
        <v>3</v>
      </c>
      <c r="J47" s="3">
        <v>1</v>
      </c>
      <c r="K47" s="3">
        <v>1</v>
      </c>
      <c r="L47" s="3">
        <v>3</v>
      </c>
      <c r="M47" s="3">
        <v>-2</v>
      </c>
      <c r="N47" s="1">
        <f t="shared" si="1"/>
        <v>2.6666666666666665</v>
      </c>
      <c r="O47" s="1">
        <f t="shared" si="2"/>
        <v>3</v>
      </c>
      <c r="P47" s="1">
        <f t="shared" si="3"/>
        <v>2.3333333333333335</v>
      </c>
      <c r="Q47" s="1">
        <f t="shared" si="4"/>
        <v>0.66666666666666663</v>
      </c>
      <c r="R47" s="1">
        <f t="shared" si="11"/>
        <v>2.1666666666666665</v>
      </c>
      <c r="S47" s="3">
        <v>-1</v>
      </c>
      <c r="T47" s="3">
        <v>2</v>
      </c>
      <c r="U47" s="3">
        <v>-1</v>
      </c>
      <c r="V47" s="3">
        <v>2</v>
      </c>
      <c r="W47" s="3">
        <v>3</v>
      </c>
      <c r="X47" s="3">
        <v>3</v>
      </c>
      <c r="Y47" s="3">
        <v>3</v>
      </c>
      <c r="Z47" s="3">
        <v>2</v>
      </c>
      <c r="AA47" s="3">
        <v>-2</v>
      </c>
      <c r="AB47" s="3">
        <v>1</v>
      </c>
      <c r="AC47" s="3">
        <v>1</v>
      </c>
      <c r="AD47" s="3">
        <v>1</v>
      </c>
      <c r="AE47" s="1">
        <f t="shared" si="10"/>
        <v>0</v>
      </c>
      <c r="AF47" s="1">
        <f t="shared" si="5"/>
        <v>2.6666666666666665</v>
      </c>
      <c r="AG47" s="1">
        <f t="shared" si="6"/>
        <v>1</v>
      </c>
      <c r="AH47" s="1">
        <f t="shared" si="7"/>
        <v>1</v>
      </c>
      <c r="AI47" s="1">
        <f t="shared" si="8"/>
        <v>1.1666666666666667</v>
      </c>
      <c r="AJ47" s="2"/>
      <c r="AK47" s="3">
        <v>58</v>
      </c>
      <c r="AL47" s="3">
        <v>3</v>
      </c>
      <c r="AM47" t="s">
        <v>99</v>
      </c>
      <c r="AN47" t="s">
        <v>100</v>
      </c>
      <c r="AO47" t="s">
        <v>43</v>
      </c>
      <c r="AU47">
        <v>1</v>
      </c>
      <c r="AW47" s="3">
        <v>-1</v>
      </c>
      <c r="AX47" s="3">
        <v>0</v>
      </c>
      <c r="AY47" s="3">
        <v>0</v>
      </c>
      <c r="AZ47" s="3">
        <v>0</v>
      </c>
      <c r="BA47" s="3">
        <v>-1</v>
      </c>
      <c r="BB47" s="3">
        <v>0</v>
      </c>
      <c r="BC47" s="1">
        <f t="shared" si="9"/>
        <v>-0.33333333333333331</v>
      </c>
      <c r="BD47" s="3">
        <v>2</v>
      </c>
      <c r="BE47" s="3">
        <v>0</v>
      </c>
      <c r="BF47" s="3">
        <v>0</v>
      </c>
      <c r="BG47" s="3">
        <v>1</v>
      </c>
      <c r="BH47" s="3">
        <v>0</v>
      </c>
      <c r="BI47" s="3">
        <v>2</v>
      </c>
    </row>
    <row r="48" spans="1:61">
      <c r="A48" s="3">
        <v>47</v>
      </c>
      <c r="B48" s="3">
        <v>1</v>
      </c>
      <c r="C48" s="3">
        <v>2</v>
      </c>
      <c r="D48" s="3">
        <v>2</v>
      </c>
      <c r="E48" s="3">
        <v>3</v>
      </c>
      <c r="F48" s="3">
        <v>2</v>
      </c>
      <c r="G48" s="3">
        <v>2</v>
      </c>
      <c r="H48" s="3">
        <v>2</v>
      </c>
      <c r="I48" s="3">
        <v>3</v>
      </c>
      <c r="J48" s="3">
        <v>2</v>
      </c>
      <c r="K48" s="3">
        <v>2</v>
      </c>
      <c r="L48" s="3">
        <v>0</v>
      </c>
      <c r="M48" s="3">
        <v>2</v>
      </c>
      <c r="N48" s="1">
        <f t="shared" si="1"/>
        <v>1.6666666666666667</v>
      </c>
      <c r="O48" s="1">
        <f t="shared" si="2"/>
        <v>2.3333333333333335</v>
      </c>
      <c r="P48" s="1">
        <f t="shared" si="3"/>
        <v>2.3333333333333335</v>
      </c>
      <c r="Q48" s="1">
        <f t="shared" si="4"/>
        <v>1.3333333333333333</v>
      </c>
      <c r="R48" s="1">
        <f t="shared" si="11"/>
        <v>1.9166666666666667</v>
      </c>
      <c r="S48" s="3">
        <v>3</v>
      </c>
      <c r="T48" s="3">
        <v>2</v>
      </c>
      <c r="U48" s="3">
        <v>3</v>
      </c>
      <c r="V48" s="3">
        <v>2</v>
      </c>
      <c r="W48" s="3">
        <v>-3</v>
      </c>
      <c r="X48" s="3">
        <v>-2</v>
      </c>
      <c r="Y48" s="3">
        <v>-3</v>
      </c>
      <c r="Z48" s="3">
        <v>-3</v>
      </c>
      <c r="AA48" s="3">
        <v>-3</v>
      </c>
      <c r="AB48" s="3">
        <v>-3</v>
      </c>
      <c r="AC48" s="3">
        <v>-3</v>
      </c>
      <c r="AD48" s="3">
        <v>-3</v>
      </c>
      <c r="AE48" s="1">
        <f t="shared" si="10"/>
        <v>2.6666666666666665</v>
      </c>
      <c r="AF48" s="1">
        <f t="shared" si="5"/>
        <v>-1</v>
      </c>
      <c r="AG48" s="1">
        <f t="shared" si="6"/>
        <v>-3</v>
      </c>
      <c r="AH48" s="1">
        <f t="shared" si="7"/>
        <v>-3</v>
      </c>
      <c r="AI48" s="1">
        <f t="shared" si="8"/>
        <v>-1.0833333333333333</v>
      </c>
      <c r="AJ48" s="2"/>
      <c r="AK48" s="3">
        <v>20</v>
      </c>
      <c r="AL48" s="3">
        <v>2</v>
      </c>
      <c r="AR48" t="s">
        <v>101</v>
      </c>
      <c r="AS48" t="s">
        <v>43</v>
      </c>
      <c r="AT48" t="s">
        <v>43</v>
      </c>
      <c r="AU48">
        <v>1</v>
      </c>
      <c r="AW48" s="3">
        <v>0</v>
      </c>
      <c r="AX48" s="3">
        <v>0</v>
      </c>
      <c r="AY48" s="3">
        <v>1</v>
      </c>
      <c r="AZ48" s="3">
        <v>-1</v>
      </c>
      <c r="BA48" s="3">
        <v>-1</v>
      </c>
      <c r="BB48" s="3">
        <v>1</v>
      </c>
      <c r="BC48" s="1">
        <f t="shared" si="9"/>
        <v>0</v>
      </c>
      <c r="BD48" s="3">
        <v>2</v>
      </c>
      <c r="BE48" s="3">
        <v>0</v>
      </c>
      <c r="BF48" s="3">
        <v>0</v>
      </c>
      <c r="BG48" s="3">
        <v>2</v>
      </c>
      <c r="BH48" s="3">
        <v>1</v>
      </c>
      <c r="BI48" s="3">
        <v>2</v>
      </c>
    </row>
    <row r="49" spans="1:61">
      <c r="A49" s="3">
        <v>48</v>
      </c>
      <c r="B49" s="3">
        <v>-3</v>
      </c>
      <c r="C49" s="3">
        <v>-2</v>
      </c>
      <c r="D49" s="3">
        <v>-2</v>
      </c>
      <c r="E49" s="3">
        <v>-1</v>
      </c>
      <c r="F49" s="3">
        <v>2</v>
      </c>
      <c r="G49" s="3">
        <v>-1</v>
      </c>
      <c r="H49" s="3">
        <v>-2</v>
      </c>
      <c r="I49" s="3">
        <v>0</v>
      </c>
      <c r="J49" s="3">
        <v>-2</v>
      </c>
      <c r="K49" s="3">
        <v>0</v>
      </c>
      <c r="L49" s="3">
        <v>1</v>
      </c>
      <c r="M49" s="3">
        <v>2</v>
      </c>
      <c r="N49" s="1">
        <f t="shared" si="1"/>
        <v>-2.3333333333333335</v>
      </c>
      <c r="O49" s="1">
        <f t="shared" si="2"/>
        <v>0</v>
      </c>
      <c r="P49" s="1">
        <f t="shared" si="3"/>
        <v>-1.3333333333333333</v>
      </c>
      <c r="Q49" s="1">
        <f t="shared" si="4"/>
        <v>1</v>
      </c>
      <c r="R49" s="1">
        <f t="shared" si="11"/>
        <v>-0.66666666666666663</v>
      </c>
      <c r="S49" s="3">
        <v>3</v>
      </c>
      <c r="T49" s="3">
        <v>3</v>
      </c>
      <c r="U49" s="3">
        <v>3</v>
      </c>
      <c r="V49" s="3">
        <v>3</v>
      </c>
      <c r="W49" s="3">
        <v>3</v>
      </c>
      <c r="X49" s="3">
        <v>3</v>
      </c>
      <c r="Y49" s="3">
        <v>2</v>
      </c>
      <c r="Z49" s="3">
        <v>2</v>
      </c>
      <c r="AA49" s="3">
        <v>-2</v>
      </c>
      <c r="AB49" s="3">
        <v>0</v>
      </c>
      <c r="AC49" s="3">
        <v>2</v>
      </c>
      <c r="AD49" s="3">
        <v>-2</v>
      </c>
      <c r="AE49" s="1">
        <f t="shared" si="10"/>
        <v>3</v>
      </c>
      <c r="AF49" s="1">
        <f t="shared" si="5"/>
        <v>3</v>
      </c>
      <c r="AG49" s="1">
        <f t="shared" si="6"/>
        <v>0.66666666666666663</v>
      </c>
      <c r="AH49" s="1">
        <f t="shared" si="7"/>
        <v>0</v>
      </c>
      <c r="AI49" s="1">
        <f t="shared" si="8"/>
        <v>1.6666666666666667</v>
      </c>
      <c r="AJ49" s="2"/>
      <c r="AK49" s="3">
        <v>26</v>
      </c>
      <c r="AL49" s="3">
        <v>3</v>
      </c>
      <c r="AM49" t="s">
        <v>102</v>
      </c>
      <c r="AN49" t="s">
        <v>73</v>
      </c>
      <c r="AO49" t="s">
        <v>103</v>
      </c>
      <c r="AU49">
        <v>1</v>
      </c>
      <c r="AW49" s="3">
        <v>-2</v>
      </c>
      <c r="AX49" s="3">
        <v>-2</v>
      </c>
      <c r="AY49" s="3">
        <v>-2</v>
      </c>
      <c r="AZ49" s="3">
        <v>-1</v>
      </c>
      <c r="BA49" s="3">
        <v>-2</v>
      </c>
      <c r="BB49" s="3">
        <v>-1</v>
      </c>
      <c r="BC49" s="1">
        <f t="shared" si="9"/>
        <v>-1.6666666666666667</v>
      </c>
      <c r="BD49" s="3">
        <v>-1</v>
      </c>
      <c r="BE49" s="3">
        <v>-2</v>
      </c>
      <c r="BF49" s="3">
        <v>0</v>
      </c>
      <c r="BG49" s="3">
        <v>2</v>
      </c>
      <c r="BH49" s="3">
        <v>0</v>
      </c>
      <c r="BI49" s="3">
        <v>2</v>
      </c>
    </row>
    <row r="50" spans="1:61">
      <c r="A50" s="3">
        <v>49</v>
      </c>
      <c r="B50" s="3">
        <v>-2</v>
      </c>
      <c r="C50" s="3">
        <v>-2</v>
      </c>
      <c r="D50" s="3">
        <v>-2</v>
      </c>
      <c r="E50" s="3">
        <v>-1</v>
      </c>
      <c r="F50" s="3">
        <v>-1</v>
      </c>
      <c r="G50" s="3">
        <v>-1</v>
      </c>
      <c r="H50" s="3">
        <v>-1</v>
      </c>
      <c r="I50" s="3">
        <v>0</v>
      </c>
      <c r="J50" s="3">
        <v>-2</v>
      </c>
      <c r="K50" s="3">
        <v>-2</v>
      </c>
      <c r="L50" s="3">
        <v>-1</v>
      </c>
      <c r="M50" s="3">
        <v>-1</v>
      </c>
      <c r="N50" s="1">
        <f t="shared" si="1"/>
        <v>-2</v>
      </c>
      <c r="O50" s="1">
        <f t="shared" si="2"/>
        <v>-1</v>
      </c>
      <c r="P50" s="1">
        <f t="shared" si="3"/>
        <v>-1</v>
      </c>
      <c r="Q50" s="1">
        <f t="shared" si="4"/>
        <v>-1.3333333333333333</v>
      </c>
      <c r="R50" s="1">
        <f t="shared" si="11"/>
        <v>-1.3333333333333333</v>
      </c>
      <c r="S50" s="3">
        <v>2</v>
      </c>
      <c r="T50" s="3">
        <v>2</v>
      </c>
      <c r="U50" s="3">
        <v>2</v>
      </c>
      <c r="V50" s="3">
        <v>-1</v>
      </c>
      <c r="W50" s="3">
        <v>-1</v>
      </c>
      <c r="X50" s="3">
        <v>0</v>
      </c>
      <c r="Y50" s="3">
        <v>0</v>
      </c>
      <c r="Z50" s="3">
        <v>0</v>
      </c>
      <c r="AA50" s="3">
        <v>-1</v>
      </c>
      <c r="AB50" s="3">
        <v>-1</v>
      </c>
      <c r="AC50" s="3">
        <v>1</v>
      </c>
      <c r="AD50" s="3">
        <v>0</v>
      </c>
      <c r="AE50" s="1">
        <f t="shared" si="10"/>
        <v>2</v>
      </c>
      <c r="AF50" s="1">
        <f t="shared" si="5"/>
        <v>-0.66666666666666663</v>
      </c>
      <c r="AG50" s="1">
        <f t="shared" si="6"/>
        <v>-0.33333333333333331</v>
      </c>
      <c r="AH50" s="1">
        <f t="shared" si="7"/>
        <v>0</v>
      </c>
      <c r="AI50" s="1">
        <f t="shared" si="8"/>
        <v>0.25</v>
      </c>
      <c r="AJ50" s="2"/>
      <c r="AK50" s="3">
        <v>22</v>
      </c>
      <c r="AL50" s="3">
        <v>2</v>
      </c>
      <c r="AR50" t="s">
        <v>44</v>
      </c>
      <c r="AS50" t="s">
        <v>43</v>
      </c>
      <c r="AT50" t="s">
        <v>43</v>
      </c>
      <c r="AU50">
        <v>1</v>
      </c>
      <c r="AW50" s="3">
        <v>-1</v>
      </c>
      <c r="AX50" s="3">
        <v>-1</v>
      </c>
      <c r="AY50" s="3">
        <v>-1</v>
      </c>
      <c r="AZ50" s="3">
        <v>-2</v>
      </c>
      <c r="BA50" s="3">
        <v>-1</v>
      </c>
      <c r="BB50" s="3">
        <v>-1</v>
      </c>
      <c r="BC50" s="1">
        <f t="shared" si="9"/>
        <v>-1.1666666666666667</v>
      </c>
      <c r="BD50" s="3">
        <v>0</v>
      </c>
      <c r="BE50" s="3">
        <v>1</v>
      </c>
      <c r="BF50" s="3">
        <v>0</v>
      </c>
      <c r="BG50" s="3">
        <v>2</v>
      </c>
      <c r="BH50" s="3">
        <v>1</v>
      </c>
      <c r="BI50" s="3">
        <v>2</v>
      </c>
    </row>
    <row r="51" spans="1:61">
      <c r="A51" s="3">
        <v>50</v>
      </c>
      <c r="B51" s="3">
        <v>2</v>
      </c>
      <c r="C51" s="3">
        <v>3</v>
      </c>
      <c r="D51" s="3">
        <v>2</v>
      </c>
      <c r="E51" s="3">
        <v>-1</v>
      </c>
      <c r="F51" s="3">
        <v>-1</v>
      </c>
      <c r="G51" s="3">
        <v>-1</v>
      </c>
      <c r="H51" s="3">
        <v>-3</v>
      </c>
      <c r="I51" s="3">
        <v>-3</v>
      </c>
      <c r="J51" s="3">
        <v>-3</v>
      </c>
      <c r="K51" s="3">
        <v>-3</v>
      </c>
      <c r="L51" s="3">
        <v>-1</v>
      </c>
      <c r="M51" s="3">
        <v>-2</v>
      </c>
      <c r="N51" s="1">
        <f t="shared" si="1"/>
        <v>2.3333333333333335</v>
      </c>
      <c r="O51" s="1">
        <f t="shared" si="2"/>
        <v>-1</v>
      </c>
      <c r="P51" s="1">
        <f t="shared" si="3"/>
        <v>-3</v>
      </c>
      <c r="Q51" s="1">
        <f t="shared" si="4"/>
        <v>-2</v>
      </c>
      <c r="R51" s="1">
        <f t="shared" si="11"/>
        <v>-0.91666666666666663</v>
      </c>
      <c r="S51" s="3">
        <v>-1</v>
      </c>
      <c r="T51" s="3">
        <v>-1</v>
      </c>
      <c r="U51" s="3">
        <v>-1</v>
      </c>
      <c r="V51" s="3">
        <v>-3</v>
      </c>
      <c r="W51" s="3">
        <v>-3</v>
      </c>
      <c r="X51" s="3">
        <v>-2</v>
      </c>
      <c r="Y51" s="3">
        <v>-3</v>
      </c>
      <c r="Z51" s="3">
        <v>-1</v>
      </c>
      <c r="AA51" s="3">
        <v>-1</v>
      </c>
      <c r="AB51" s="3">
        <v>-3</v>
      </c>
      <c r="AC51" s="3">
        <v>-2</v>
      </c>
      <c r="AD51" s="3">
        <v>0</v>
      </c>
      <c r="AE51" s="1">
        <f t="shared" si="10"/>
        <v>-1</v>
      </c>
      <c r="AF51" s="1">
        <f t="shared" si="5"/>
        <v>-2.6666666666666665</v>
      </c>
      <c r="AG51" s="1">
        <f t="shared" si="6"/>
        <v>-1.6666666666666667</v>
      </c>
      <c r="AH51" s="1">
        <f t="shared" si="7"/>
        <v>-1.6666666666666667</v>
      </c>
      <c r="AI51" s="1">
        <f t="shared" si="8"/>
        <v>-1.75</v>
      </c>
      <c r="AJ51" s="2"/>
      <c r="AK51" s="3">
        <v>21</v>
      </c>
      <c r="AL51" s="3">
        <v>2</v>
      </c>
      <c r="AR51" t="s">
        <v>44</v>
      </c>
      <c r="AS51" t="s">
        <v>43</v>
      </c>
      <c r="AT51" t="s">
        <v>104</v>
      </c>
      <c r="AU51">
        <v>1</v>
      </c>
      <c r="AW51" s="3">
        <v>2</v>
      </c>
      <c r="AX51" s="3">
        <v>0</v>
      </c>
      <c r="AY51" s="3">
        <v>-1</v>
      </c>
      <c r="AZ51" s="3">
        <v>-2</v>
      </c>
      <c r="BA51" s="3">
        <v>-1</v>
      </c>
      <c r="BB51" s="3">
        <v>-1</v>
      </c>
      <c r="BC51" s="1">
        <f t="shared" si="9"/>
        <v>-0.5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2</v>
      </c>
    </row>
    <row r="52" spans="1:61">
      <c r="A52" s="3">
        <v>51</v>
      </c>
      <c r="B52" s="3">
        <v>1</v>
      </c>
      <c r="C52" s="3">
        <v>-1</v>
      </c>
      <c r="D52" s="3">
        <v>2</v>
      </c>
      <c r="E52" s="3">
        <v>-1</v>
      </c>
      <c r="F52" s="3">
        <v>-1</v>
      </c>
      <c r="G52" s="3">
        <v>-1</v>
      </c>
      <c r="H52" s="3">
        <v>2</v>
      </c>
      <c r="I52" s="3">
        <v>3</v>
      </c>
      <c r="J52" s="3">
        <v>1</v>
      </c>
      <c r="K52" s="3">
        <v>-2</v>
      </c>
      <c r="L52" s="3">
        <v>0</v>
      </c>
      <c r="M52" s="3">
        <v>1</v>
      </c>
      <c r="N52" s="1">
        <f t="shared" si="1"/>
        <v>0.66666666666666663</v>
      </c>
      <c r="O52" s="1">
        <f t="shared" si="2"/>
        <v>-1</v>
      </c>
      <c r="P52" s="1">
        <f t="shared" si="3"/>
        <v>2</v>
      </c>
      <c r="Q52" s="1">
        <f t="shared" si="4"/>
        <v>-0.33333333333333331</v>
      </c>
      <c r="R52" s="1">
        <f t="shared" si="11"/>
        <v>0.33333333333333331</v>
      </c>
      <c r="S52" s="3">
        <v>3</v>
      </c>
      <c r="T52" s="3">
        <v>2</v>
      </c>
      <c r="U52" s="3">
        <v>2</v>
      </c>
      <c r="V52" s="3">
        <v>3</v>
      </c>
      <c r="W52" s="3">
        <v>3</v>
      </c>
      <c r="X52" s="3">
        <v>3</v>
      </c>
      <c r="Y52" s="3">
        <v>2</v>
      </c>
      <c r="Z52" s="3">
        <v>2</v>
      </c>
      <c r="AA52" s="3">
        <v>2</v>
      </c>
      <c r="AB52" s="3">
        <v>0</v>
      </c>
      <c r="AC52" s="3">
        <v>2</v>
      </c>
      <c r="AD52" s="3">
        <v>-3</v>
      </c>
      <c r="AE52" s="1">
        <f t="shared" si="10"/>
        <v>2.3333333333333335</v>
      </c>
      <c r="AF52" s="1">
        <f t="shared" si="5"/>
        <v>3</v>
      </c>
      <c r="AG52" s="1">
        <f t="shared" si="6"/>
        <v>2</v>
      </c>
      <c r="AH52" s="1">
        <f t="shared" si="7"/>
        <v>-0.33333333333333331</v>
      </c>
      <c r="AI52" s="1">
        <f t="shared" si="8"/>
        <v>1.75</v>
      </c>
      <c r="AJ52" s="2"/>
      <c r="AK52" s="3">
        <v>20</v>
      </c>
      <c r="AL52" s="3">
        <v>2</v>
      </c>
      <c r="AR52" t="s">
        <v>71</v>
      </c>
      <c r="AS52" t="s">
        <v>105</v>
      </c>
      <c r="AT52" t="s">
        <v>87</v>
      </c>
      <c r="AU52">
        <v>0</v>
      </c>
      <c r="AV52" t="s">
        <v>106</v>
      </c>
      <c r="AW52" s="3">
        <v>1</v>
      </c>
      <c r="AX52" s="3">
        <v>1</v>
      </c>
      <c r="AY52" s="3">
        <v>2</v>
      </c>
      <c r="AZ52" s="3">
        <v>0</v>
      </c>
      <c r="BA52" s="3">
        <v>-1</v>
      </c>
      <c r="BB52" s="3">
        <v>2</v>
      </c>
      <c r="BC52" s="1">
        <f t="shared" si="9"/>
        <v>0.83333333333333337</v>
      </c>
      <c r="BD52" s="3">
        <v>1</v>
      </c>
      <c r="BE52" s="3">
        <v>0</v>
      </c>
      <c r="BF52" s="3">
        <v>-2</v>
      </c>
      <c r="BG52" s="3">
        <v>2</v>
      </c>
      <c r="BH52" s="3">
        <v>0</v>
      </c>
      <c r="BI52" s="3">
        <v>2</v>
      </c>
    </row>
    <row r="53" spans="1:61">
      <c r="A53" s="3">
        <v>52</v>
      </c>
      <c r="B53" s="3">
        <v>-2</v>
      </c>
      <c r="C53" s="3">
        <v>1</v>
      </c>
      <c r="D53" s="3">
        <v>0</v>
      </c>
      <c r="E53" s="3">
        <v>-3</v>
      </c>
      <c r="F53" s="3">
        <v>0</v>
      </c>
      <c r="G53" s="3">
        <v>-1</v>
      </c>
      <c r="H53" s="3">
        <v>2</v>
      </c>
      <c r="I53" s="3">
        <v>1</v>
      </c>
      <c r="J53" s="3">
        <v>2</v>
      </c>
      <c r="K53" s="3">
        <v>0</v>
      </c>
      <c r="L53" s="3">
        <v>2</v>
      </c>
      <c r="M53" s="3">
        <v>0</v>
      </c>
      <c r="N53" s="1">
        <f t="shared" si="1"/>
        <v>-0.33333333333333331</v>
      </c>
      <c r="O53" s="1">
        <f t="shared" si="2"/>
        <v>-1.3333333333333333</v>
      </c>
      <c r="P53" s="1">
        <f t="shared" si="3"/>
        <v>1.6666666666666667</v>
      </c>
      <c r="Q53" s="1">
        <f t="shared" si="4"/>
        <v>0.66666666666666663</v>
      </c>
      <c r="R53" s="1">
        <f t="shared" si="11"/>
        <v>0.16666666666666666</v>
      </c>
      <c r="S53" s="3">
        <v>-2</v>
      </c>
      <c r="T53" s="3">
        <v>-2</v>
      </c>
      <c r="U53" s="3">
        <v>-2</v>
      </c>
      <c r="V53" s="3">
        <v>-2</v>
      </c>
      <c r="W53" s="3">
        <v>-3</v>
      </c>
      <c r="X53" s="3">
        <v>-3</v>
      </c>
      <c r="Y53" s="3">
        <v>0</v>
      </c>
      <c r="Z53" s="3">
        <v>1</v>
      </c>
      <c r="AA53" s="3">
        <v>1</v>
      </c>
      <c r="AB53" s="3">
        <v>2</v>
      </c>
      <c r="AC53" s="3">
        <v>0</v>
      </c>
      <c r="AD53" s="3">
        <v>0</v>
      </c>
      <c r="AE53" s="1">
        <f t="shared" si="10"/>
        <v>-2</v>
      </c>
      <c r="AF53" s="1">
        <f t="shared" si="5"/>
        <v>-2.6666666666666665</v>
      </c>
      <c r="AG53" s="1">
        <f t="shared" si="6"/>
        <v>0.66666666666666663</v>
      </c>
      <c r="AH53" s="1">
        <f t="shared" si="7"/>
        <v>0.66666666666666663</v>
      </c>
      <c r="AI53" s="1">
        <f t="shared" si="8"/>
        <v>-0.83333333333333337</v>
      </c>
      <c r="AJ53" s="2"/>
      <c r="AK53" s="3">
        <v>23</v>
      </c>
      <c r="AL53" s="3">
        <v>4</v>
      </c>
      <c r="AQ53" t="s">
        <v>107</v>
      </c>
      <c r="AU53">
        <v>1</v>
      </c>
      <c r="AW53" s="3">
        <v>-1</v>
      </c>
      <c r="AX53" s="3">
        <v>-2</v>
      </c>
      <c r="AY53" s="3">
        <v>-2</v>
      </c>
      <c r="AZ53" s="3">
        <v>-2</v>
      </c>
      <c r="BA53" s="3">
        <v>0</v>
      </c>
      <c r="BB53" s="3">
        <v>2</v>
      </c>
      <c r="BC53" s="1">
        <f t="shared" si="9"/>
        <v>-0.83333333333333337</v>
      </c>
      <c r="BD53" s="3">
        <v>2</v>
      </c>
      <c r="BE53" s="3">
        <v>2</v>
      </c>
      <c r="BF53" s="3">
        <v>0</v>
      </c>
      <c r="BG53" s="3">
        <v>1</v>
      </c>
      <c r="BH53" s="3">
        <v>1</v>
      </c>
      <c r="BI53" s="3">
        <v>2</v>
      </c>
    </row>
    <row r="54" spans="1:61">
      <c r="A54" s="3">
        <v>53</v>
      </c>
      <c r="B54" s="3">
        <v>1</v>
      </c>
      <c r="C54" s="3">
        <v>0</v>
      </c>
      <c r="D54" s="3">
        <v>2</v>
      </c>
      <c r="E54" s="3">
        <v>1</v>
      </c>
      <c r="F54" s="3">
        <v>1</v>
      </c>
      <c r="G54" s="3">
        <v>-1</v>
      </c>
      <c r="H54" s="3">
        <v>-1</v>
      </c>
      <c r="I54" s="3">
        <v>2</v>
      </c>
      <c r="J54" s="3">
        <v>1</v>
      </c>
      <c r="K54" s="3">
        <v>-1</v>
      </c>
      <c r="L54" s="3">
        <v>0</v>
      </c>
      <c r="M54" s="3">
        <v>1</v>
      </c>
      <c r="N54" s="1">
        <f t="shared" si="1"/>
        <v>1</v>
      </c>
      <c r="O54" s="1">
        <f t="shared" si="2"/>
        <v>0.33333333333333331</v>
      </c>
      <c r="P54" s="1">
        <f t="shared" si="3"/>
        <v>0.66666666666666663</v>
      </c>
      <c r="Q54" s="1">
        <f t="shared" si="4"/>
        <v>0</v>
      </c>
      <c r="R54" s="1">
        <f t="shared" si="11"/>
        <v>0.5</v>
      </c>
      <c r="S54" s="3">
        <v>1</v>
      </c>
      <c r="T54" s="3">
        <v>2</v>
      </c>
      <c r="U54" s="3">
        <v>2</v>
      </c>
      <c r="V54" s="3">
        <v>1</v>
      </c>
      <c r="W54" s="3">
        <v>1</v>
      </c>
      <c r="X54" s="3">
        <v>0</v>
      </c>
      <c r="Y54" s="3">
        <v>2</v>
      </c>
      <c r="Z54" s="3">
        <v>1</v>
      </c>
      <c r="AA54" s="3">
        <v>1</v>
      </c>
      <c r="AB54" s="3">
        <v>-1</v>
      </c>
      <c r="AC54" s="3">
        <v>1</v>
      </c>
      <c r="AD54" s="3">
        <v>-2</v>
      </c>
      <c r="AE54" s="1">
        <f t="shared" si="10"/>
        <v>1.6666666666666667</v>
      </c>
      <c r="AF54" s="1">
        <f t="shared" si="5"/>
        <v>0.66666666666666663</v>
      </c>
      <c r="AG54" s="1">
        <f t="shared" si="6"/>
        <v>1.3333333333333333</v>
      </c>
      <c r="AH54" s="1">
        <f t="shared" si="7"/>
        <v>-0.66666666666666663</v>
      </c>
      <c r="AI54" s="1">
        <f t="shared" si="8"/>
        <v>0.75</v>
      </c>
      <c r="AJ54" s="2"/>
      <c r="AK54" s="3">
        <v>23</v>
      </c>
      <c r="AL54" s="3">
        <v>4</v>
      </c>
      <c r="AQ54" t="s">
        <v>108</v>
      </c>
      <c r="AU54">
        <v>0</v>
      </c>
      <c r="AV54" t="s">
        <v>53</v>
      </c>
      <c r="AW54" s="3">
        <v>1</v>
      </c>
      <c r="AX54" s="3">
        <v>-1</v>
      </c>
      <c r="AY54" s="3">
        <v>-1</v>
      </c>
      <c r="AZ54" s="3">
        <v>1</v>
      </c>
      <c r="BA54" s="3">
        <v>-1</v>
      </c>
      <c r="BB54" s="3">
        <v>2</v>
      </c>
      <c r="BC54" s="1">
        <f t="shared" si="9"/>
        <v>0.16666666666666666</v>
      </c>
      <c r="BD54" s="3">
        <v>-1</v>
      </c>
      <c r="BE54" s="3">
        <v>1</v>
      </c>
      <c r="BF54" s="3">
        <v>0</v>
      </c>
      <c r="BG54" s="3">
        <v>2</v>
      </c>
      <c r="BH54" s="3">
        <v>0</v>
      </c>
      <c r="BI54" s="3">
        <v>2</v>
      </c>
    </row>
    <row r="55" spans="1:61">
      <c r="A55" s="3">
        <v>54</v>
      </c>
      <c r="B55" s="3">
        <v>-2</v>
      </c>
      <c r="C55" s="3">
        <v>-2</v>
      </c>
      <c r="D55" s="3">
        <v>-2</v>
      </c>
      <c r="E55" s="3">
        <v>1</v>
      </c>
      <c r="F55" s="3">
        <v>2</v>
      </c>
      <c r="G55" s="3">
        <v>1</v>
      </c>
      <c r="H55" s="3">
        <v>1</v>
      </c>
      <c r="I55" s="3">
        <v>1</v>
      </c>
      <c r="J55" s="3">
        <v>2</v>
      </c>
      <c r="K55" s="3">
        <v>1</v>
      </c>
      <c r="L55" s="3">
        <v>0</v>
      </c>
      <c r="M55" s="3">
        <v>0</v>
      </c>
      <c r="N55" s="1">
        <f t="shared" si="1"/>
        <v>-2</v>
      </c>
      <c r="O55" s="1">
        <f t="shared" si="2"/>
        <v>1.3333333333333333</v>
      </c>
      <c r="P55" s="1">
        <f t="shared" si="3"/>
        <v>1.3333333333333333</v>
      </c>
      <c r="Q55" s="1">
        <f t="shared" si="4"/>
        <v>0.33333333333333331</v>
      </c>
      <c r="R55" s="1">
        <f t="shared" si="11"/>
        <v>0.25</v>
      </c>
      <c r="S55" s="3">
        <v>2</v>
      </c>
      <c r="T55" s="3">
        <v>2</v>
      </c>
      <c r="U55" s="3">
        <v>2</v>
      </c>
      <c r="V55" s="3">
        <v>1</v>
      </c>
      <c r="W55" s="3">
        <v>1</v>
      </c>
      <c r="X55" s="3">
        <v>2</v>
      </c>
      <c r="Y55" s="3">
        <v>2</v>
      </c>
      <c r="Z55" s="3">
        <v>1</v>
      </c>
      <c r="AA55" s="3">
        <v>2</v>
      </c>
      <c r="AB55" s="3">
        <v>2</v>
      </c>
      <c r="AC55" s="3">
        <v>1</v>
      </c>
      <c r="AD55" s="3">
        <v>-2</v>
      </c>
      <c r="AE55" s="1">
        <f t="shared" si="10"/>
        <v>2</v>
      </c>
      <c r="AF55" s="1">
        <f t="shared" si="5"/>
        <v>1.3333333333333333</v>
      </c>
      <c r="AG55" s="1">
        <f t="shared" si="6"/>
        <v>1.6666666666666667</v>
      </c>
      <c r="AH55" s="1">
        <f t="shared" si="7"/>
        <v>0.33333333333333331</v>
      </c>
      <c r="AI55" s="1">
        <f t="shared" si="8"/>
        <v>1.3333333333333333</v>
      </c>
      <c r="AJ55" s="2"/>
      <c r="AK55" s="3">
        <v>22</v>
      </c>
      <c r="AL55" s="3">
        <v>2</v>
      </c>
      <c r="AR55" t="s">
        <v>109</v>
      </c>
      <c r="AS55" t="s">
        <v>43</v>
      </c>
      <c r="AT55" t="s">
        <v>43</v>
      </c>
      <c r="AU55">
        <v>1</v>
      </c>
      <c r="AW55" s="3">
        <v>0</v>
      </c>
      <c r="AX55" s="3">
        <v>-1</v>
      </c>
      <c r="AY55" s="3">
        <v>1</v>
      </c>
      <c r="AZ55" s="3">
        <v>-1</v>
      </c>
      <c r="BA55" s="3">
        <v>-1</v>
      </c>
      <c r="BB55" s="3">
        <v>0</v>
      </c>
      <c r="BC55" s="1">
        <f t="shared" si="9"/>
        <v>-0.33333333333333331</v>
      </c>
      <c r="BD55" s="3">
        <v>1</v>
      </c>
      <c r="BE55" s="3">
        <v>2</v>
      </c>
      <c r="BF55" s="3">
        <v>-1</v>
      </c>
      <c r="BG55" s="3">
        <v>2</v>
      </c>
      <c r="BH55" s="3">
        <v>0</v>
      </c>
      <c r="BI55" s="3">
        <v>2</v>
      </c>
    </row>
    <row r="56" spans="1:61">
      <c r="A56" s="3">
        <v>55</v>
      </c>
      <c r="B56" s="3">
        <v>3</v>
      </c>
      <c r="C56" s="3">
        <v>0</v>
      </c>
      <c r="D56" s="3">
        <v>3</v>
      </c>
      <c r="E56" s="3">
        <v>0</v>
      </c>
      <c r="F56" s="3">
        <v>0</v>
      </c>
      <c r="G56" s="3">
        <v>1</v>
      </c>
      <c r="H56" s="3">
        <v>1</v>
      </c>
      <c r="I56" s="3">
        <v>-1</v>
      </c>
      <c r="J56" s="3">
        <v>-2</v>
      </c>
      <c r="K56" s="3">
        <v>-2</v>
      </c>
      <c r="L56" s="3">
        <v>-2</v>
      </c>
      <c r="M56" s="3">
        <v>-3</v>
      </c>
      <c r="N56" s="1">
        <f t="shared" si="1"/>
        <v>2</v>
      </c>
      <c r="O56" s="1">
        <f t="shared" si="2"/>
        <v>0.33333333333333331</v>
      </c>
      <c r="P56" s="1">
        <f t="shared" si="3"/>
        <v>-0.66666666666666663</v>
      </c>
      <c r="Q56" s="1">
        <f t="shared" si="4"/>
        <v>-2.3333333333333335</v>
      </c>
      <c r="R56" s="1">
        <f t="shared" si="11"/>
        <v>-0.16666666666666666</v>
      </c>
      <c r="S56" s="3">
        <v>0</v>
      </c>
      <c r="T56" s="3">
        <v>-1</v>
      </c>
      <c r="U56" s="3">
        <v>2</v>
      </c>
      <c r="V56" s="3">
        <v>2</v>
      </c>
      <c r="W56" s="3">
        <v>2</v>
      </c>
      <c r="X56" s="3">
        <v>2</v>
      </c>
      <c r="Y56" s="3">
        <v>3</v>
      </c>
      <c r="Z56" s="3">
        <v>-1</v>
      </c>
      <c r="AA56" s="3">
        <v>2</v>
      </c>
      <c r="AB56" s="3">
        <v>0</v>
      </c>
      <c r="AC56" s="3">
        <v>0</v>
      </c>
      <c r="AD56" s="3">
        <v>2</v>
      </c>
      <c r="AE56" s="1">
        <f t="shared" si="10"/>
        <v>0.33333333333333331</v>
      </c>
      <c r="AF56" s="1">
        <f t="shared" si="5"/>
        <v>2</v>
      </c>
      <c r="AG56" s="1">
        <f t="shared" si="6"/>
        <v>1.3333333333333333</v>
      </c>
      <c r="AH56" s="1">
        <f t="shared" si="7"/>
        <v>0.66666666666666663</v>
      </c>
      <c r="AI56" s="1">
        <f t="shared" si="8"/>
        <v>1.0833333333333333</v>
      </c>
      <c r="AJ56" s="2"/>
      <c r="AK56" s="3">
        <v>62</v>
      </c>
      <c r="AL56" s="3">
        <v>4</v>
      </c>
      <c r="AQ56" t="s">
        <v>110</v>
      </c>
      <c r="AU56">
        <v>1</v>
      </c>
      <c r="AW56" s="3">
        <v>1</v>
      </c>
      <c r="AX56" s="3">
        <v>-1</v>
      </c>
      <c r="AY56" s="3">
        <v>1</v>
      </c>
      <c r="AZ56" s="3">
        <v>0</v>
      </c>
      <c r="BA56" s="3">
        <v>-2</v>
      </c>
      <c r="BB56" s="3">
        <v>-2</v>
      </c>
      <c r="BC56" s="1">
        <f t="shared" si="9"/>
        <v>-0.5</v>
      </c>
      <c r="BD56" s="3">
        <v>1</v>
      </c>
      <c r="BE56" s="3">
        <v>1</v>
      </c>
      <c r="BF56" s="3">
        <v>0</v>
      </c>
      <c r="BG56" s="3">
        <v>1</v>
      </c>
      <c r="BH56" s="3">
        <v>1</v>
      </c>
      <c r="BI56" s="3">
        <v>2</v>
      </c>
    </row>
    <row r="57" spans="1:61">
      <c r="A57" s="3">
        <v>56</v>
      </c>
      <c r="B57" s="3">
        <v>3</v>
      </c>
      <c r="C57" s="3">
        <v>3</v>
      </c>
      <c r="D57" s="3">
        <v>3</v>
      </c>
      <c r="E57" s="3">
        <v>2</v>
      </c>
      <c r="F57" s="3">
        <v>3</v>
      </c>
      <c r="G57" s="3">
        <v>2</v>
      </c>
      <c r="H57" s="3">
        <v>0</v>
      </c>
      <c r="I57" s="3">
        <v>-3</v>
      </c>
      <c r="J57" s="3">
        <v>-2</v>
      </c>
      <c r="K57" s="3">
        <v>0</v>
      </c>
      <c r="L57" s="3">
        <v>1</v>
      </c>
      <c r="M57" s="3">
        <v>-3</v>
      </c>
      <c r="N57" s="1">
        <f t="shared" si="1"/>
        <v>3</v>
      </c>
      <c r="O57" s="1">
        <f t="shared" si="2"/>
        <v>2.3333333333333335</v>
      </c>
      <c r="P57" s="1">
        <f t="shared" si="3"/>
        <v>-1.6666666666666667</v>
      </c>
      <c r="Q57" s="1">
        <f t="shared" si="4"/>
        <v>-0.66666666666666663</v>
      </c>
      <c r="R57" s="1">
        <f t="shared" si="11"/>
        <v>0.75</v>
      </c>
      <c r="S57" s="3">
        <v>-1</v>
      </c>
      <c r="T57" s="3">
        <v>0</v>
      </c>
      <c r="U57" s="3">
        <v>-1</v>
      </c>
      <c r="V57" s="3">
        <v>-1</v>
      </c>
      <c r="W57" s="3">
        <v>-1</v>
      </c>
      <c r="X57" s="3">
        <v>-1</v>
      </c>
      <c r="Y57" s="3">
        <v>0</v>
      </c>
      <c r="Z57" s="3">
        <v>-3</v>
      </c>
      <c r="AA57" s="3">
        <v>-3</v>
      </c>
      <c r="AB57" s="3">
        <v>-3</v>
      </c>
      <c r="AC57" s="3">
        <v>-3</v>
      </c>
      <c r="AD57" s="3">
        <v>-3</v>
      </c>
      <c r="AE57" s="1">
        <f t="shared" si="10"/>
        <v>-0.66666666666666663</v>
      </c>
      <c r="AF57" s="1">
        <f t="shared" si="5"/>
        <v>-1</v>
      </c>
      <c r="AG57" s="1">
        <f t="shared" si="6"/>
        <v>-2</v>
      </c>
      <c r="AH57" s="1">
        <f t="shared" si="7"/>
        <v>-3</v>
      </c>
      <c r="AI57" s="1">
        <f t="shared" si="8"/>
        <v>-1.6666666666666667</v>
      </c>
      <c r="AJ57" s="2"/>
      <c r="AK57" s="3">
        <v>22</v>
      </c>
      <c r="AL57" s="3">
        <v>3</v>
      </c>
      <c r="AM57" t="s">
        <v>44</v>
      </c>
      <c r="AN57" t="s">
        <v>43</v>
      </c>
      <c r="AO57" t="s">
        <v>43</v>
      </c>
      <c r="AU57">
        <v>1</v>
      </c>
      <c r="AW57" s="3">
        <v>1</v>
      </c>
      <c r="AX57" s="3">
        <v>-1</v>
      </c>
      <c r="AY57" s="3">
        <v>-1</v>
      </c>
      <c r="AZ57" s="3">
        <v>-2</v>
      </c>
      <c r="BA57" s="3">
        <v>-2</v>
      </c>
      <c r="BB57" s="3">
        <v>-1</v>
      </c>
      <c r="BC57" s="1">
        <f t="shared" si="9"/>
        <v>-1</v>
      </c>
      <c r="BD57" s="3">
        <v>2</v>
      </c>
      <c r="BE57" s="3">
        <v>1</v>
      </c>
      <c r="BF57" s="3">
        <v>0</v>
      </c>
      <c r="BG57" s="3">
        <v>1</v>
      </c>
      <c r="BH57" s="3">
        <v>0</v>
      </c>
      <c r="BI57" s="3">
        <v>2</v>
      </c>
    </row>
    <row r="58" spans="1:61">
      <c r="A58" s="3">
        <v>57</v>
      </c>
      <c r="B58" s="3">
        <v>-3</v>
      </c>
      <c r="C58" s="3">
        <v>-2</v>
      </c>
      <c r="D58" s="3">
        <v>-1</v>
      </c>
      <c r="E58" s="3">
        <v>-3</v>
      </c>
      <c r="F58" s="3">
        <v>-2</v>
      </c>
      <c r="G58" s="3">
        <v>-2</v>
      </c>
      <c r="H58" s="3">
        <v>-3</v>
      </c>
      <c r="I58" s="3">
        <v>-1</v>
      </c>
      <c r="J58" s="3">
        <v>-2</v>
      </c>
      <c r="K58" s="3">
        <v>-2</v>
      </c>
      <c r="L58" s="3">
        <v>-2</v>
      </c>
      <c r="M58" s="3">
        <v>0</v>
      </c>
      <c r="N58" s="1">
        <f t="shared" si="1"/>
        <v>-2</v>
      </c>
      <c r="O58" s="1">
        <f t="shared" si="2"/>
        <v>-2.3333333333333335</v>
      </c>
      <c r="P58" s="1">
        <f t="shared" si="3"/>
        <v>-2</v>
      </c>
      <c r="Q58" s="1">
        <f t="shared" si="4"/>
        <v>-1.3333333333333333</v>
      </c>
      <c r="R58" s="1">
        <f t="shared" si="11"/>
        <v>-1.9166666666666667</v>
      </c>
      <c r="S58" s="3">
        <v>0</v>
      </c>
      <c r="T58" s="3">
        <v>2</v>
      </c>
      <c r="U58" s="3">
        <v>2</v>
      </c>
      <c r="V58" s="3">
        <v>2</v>
      </c>
      <c r="W58" s="3">
        <v>-1</v>
      </c>
      <c r="X58" s="3">
        <v>0</v>
      </c>
      <c r="Y58" s="3">
        <v>0</v>
      </c>
      <c r="Z58" s="3">
        <v>-2</v>
      </c>
      <c r="AA58" s="3">
        <v>-1</v>
      </c>
      <c r="AB58" s="3">
        <v>-2</v>
      </c>
      <c r="AC58" s="3">
        <v>1</v>
      </c>
      <c r="AD58" s="3">
        <v>-2</v>
      </c>
      <c r="AE58" s="1">
        <f t="shared" si="10"/>
        <v>1.3333333333333333</v>
      </c>
      <c r="AF58" s="1">
        <f t="shared" si="5"/>
        <v>0.33333333333333331</v>
      </c>
      <c r="AG58" s="1">
        <f t="shared" si="6"/>
        <v>-1</v>
      </c>
      <c r="AH58" s="1">
        <f t="shared" si="7"/>
        <v>-1</v>
      </c>
      <c r="AI58" s="1">
        <f t="shared" si="8"/>
        <v>-8.3333333333333329E-2</v>
      </c>
      <c r="AJ58" s="2"/>
      <c r="AK58" s="3">
        <v>23</v>
      </c>
      <c r="AL58" s="3">
        <v>4</v>
      </c>
      <c r="AQ58" t="s">
        <v>87</v>
      </c>
      <c r="AU58">
        <v>0</v>
      </c>
      <c r="AV58" t="s">
        <v>59</v>
      </c>
      <c r="AW58" s="3">
        <v>2</v>
      </c>
      <c r="AX58" s="3">
        <v>-1</v>
      </c>
      <c r="AY58" s="3">
        <v>-2</v>
      </c>
      <c r="AZ58" s="3">
        <v>2</v>
      </c>
      <c r="BA58" s="3">
        <v>-2</v>
      </c>
      <c r="BB58" s="3">
        <v>-2</v>
      </c>
      <c r="BC58" s="1">
        <f t="shared" si="9"/>
        <v>-0.5</v>
      </c>
      <c r="BD58" s="3">
        <v>1</v>
      </c>
      <c r="BE58" s="3">
        <v>2</v>
      </c>
      <c r="BF58" s="3">
        <v>1</v>
      </c>
      <c r="BG58" s="3">
        <v>2</v>
      </c>
      <c r="BH58" s="3">
        <v>0</v>
      </c>
      <c r="BI58" s="3">
        <v>2</v>
      </c>
    </row>
    <row r="59" spans="1:61">
      <c r="A59" s="3">
        <v>58</v>
      </c>
      <c r="B59" s="3">
        <v>-3</v>
      </c>
      <c r="C59" s="3">
        <v>-2</v>
      </c>
      <c r="D59" s="3">
        <v>-2</v>
      </c>
      <c r="E59" s="3">
        <v>-2</v>
      </c>
      <c r="F59" s="3">
        <v>-1</v>
      </c>
      <c r="G59" s="3">
        <v>-2</v>
      </c>
      <c r="H59" s="3">
        <v>-1</v>
      </c>
      <c r="I59" s="3">
        <v>-1</v>
      </c>
      <c r="J59" s="3">
        <v>-1</v>
      </c>
      <c r="K59" s="3">
        <v>-1</v>
      </c>
      <c r="L59" s="3">
        <v>1</v>
      </c>
      <c r="M59" s="3">
        <v>1</v>
      </c>
      <c r="N59" s="1">
        <f t="shared" si="1"/>
        <v>-2.3333333333333335</v>
      </c>
      <c r="O59" s="1">
        <f t="shared" si="2"/>
        <v>-1.6666666666666667</v>
      </c>
      <c r="P59" s="1">
        <f t="shared" si="3"/>
        <v>-1</v>
      </c>
      <c r="Q59" s="1">
        <f t="shared" si="4"/>
        <v>0.33333333333333331</v>
      </c>
      <c r="R59" s="1">
        <f t="shared" si="11"/>
        <v>-1.1666666666666667</v>
      </c>
      <c r="S59" s="3">
        <v>3</v>
      </c>
      <c r="T59" s="3">
        <v>3</v>
      </c>
      <c r="U59" s="3">
        <v>3</v>
      </c>
      <c r="V59" s="3">
        <v>1</v>
      </c>
      <c r="W59" s="3">
        <v>1</v>
      </c>
      <c r="X59" s="3">
        <v>2</v>
      </c>
      <c r="Y59" s="3">
        <v>1</v>
      </c>
      <c r="Z59" s="3">
        <v>-1</v>
      </c>
      <c r="AA59" s="3">
        <v>1</v>
      </c>
      <c r="AB59" s="3">
        <v>1</v>
      </c>
      <c r="AC59" s="3">
        <v>0</v>
      </c>
      <c r="AD59" s="3">
        <v>-3</v>
      </c>
      <c r="AE59" s="1">
        <f t="shared" si="10"/>
        <v>3</v>
      </c>
      <c r="AF59" s="1">
        <f t="shared" si="5"/>
        <v>1.3333333333333333</v>
      </c>
      <c r="AG59" s="1">
        <f t="shared" si="6"/>
        <v>0.33333333333333331</v>
      </c>
      <c r="AH59" s="1">
        <f t="shared" si="7"/>
        <v>-0.66666666666666663</v>
      </c>
      <c r="AI59" s="1">
        <f t="shared" si="8"/>
        <v>1</v>
      </c>
      <c r="AJ59" s="2"/>
      <c r="AK59" s="3">
        <v>23</v>
      </c>
      <c r="AL59" s="3">
        <v>3</v>
      </c>
      <c r="AM59" t="s">
        <v>111</v>
      </c>
      <c r="AN59" t="s">
        <v>43</v>
      </c>
      <c r="AO59" t="s">
        <v>43</v>
      </c>
      <c r="AU59">
        <v>0</v>
      </c>
      <c r="AV59" t="s">
        <v>59</v>
      </c>
      <c r="AW59" s="3">
        <v>-2</v>
      </c>
      <c r="AX59" s="3">
        <v>-2</v>
      </c>
      <c r="AY59" s="3">
        <v>-2</v>
      </c>
      <c r="AZ59" s="3">
        <v>1</v>
      </c>
      <c r="BA59" s="3">
        <v>-2</v>
      </c>
      <c r="BB59" s="3">
        <v>-2</v>
      </c>
      <c r="BC59" s="1">
        <f t="shared" si="9"/>
        <v>-1.5</v>
      </c>
      <c r="BD59" s="3">
        <v>1</v>
      </c>
      <c r="BE59" s="3">
        <v>1</v>
      </c>
      <c r="BF59" s="3">
        <v>-1</v>
      </c>
      <c r="BG59" s="3">
        <v>2</v>
      </c>
      <c r="BH59" s="3">
        <v>1</v>
      </c>
      <c r="BI59" s="3">
        <v>2</v>
      </c>
    </row>
    <row r="60" spans="1:61">
      <c r="A60" s="3">
        <v>59</v>
      </c>
      <c r="B60" s="3">
        <v>1</v>
      </c>
      <c r="C60" s="3">
        <v>2</v>
      </c>
      <c r="D60" s="3">
        <v>2</v>
      </c>
      <c r="E60" s="3">
        <v>2</v>
      </c>
      <c r="F60" s="3">
        <v>1</v>
      </c>
      <c r="G60" s="3">
        <v>2</v>
      </c>
      <c r="H60" s="3">
        <v>1</v>
      </c>
      <c r="I60" s="3">
        <v>1</v>
      </c>
      <c r="J60" s="3">
        <v>0</v>
      </c>
      <c r="K60" s="3">
        <v>0</v>
      </c>
      <c r="L60" s="3">
        <v>0</v>
      </c>
      <c r="M60" s="3">
        <v>1</v>
      </c>
      <c r="N60" s="1">
        <f t="shared" si="1"/>
        <v>1.6666666666666667</v>
      </c>
      <c r="O60" s="1">
        <f t="shared" si="2"/>
        <v>1.6666666666666667</v>
      </c>
      <c r="P60" s="1">
        <f t="shared" si="3"/>
        <v>0.66666666666666663</v>
      </c>
      <c r="Q60" s="1">
        <f t="shared" si="4"/>
        <v>0.33333333333333331</v>
      </c>
      <c r="R60" s="1">
        <f t="shared" si="11"/>
        <v>1.0833333333333333</v>
      </c>
      <c r="S60" s="3">
        <v>-2</v>
      </c>
      <c r="T60" s="3">
        <v>-1</v>
      </c>
      <c r="U60" s="3">
        <v>-2</v>
      </c>
      <c r="V60" s="3">
        <v>-1</v>
      </c>
      <c r="W60" s="3">
        <v>-1</v>
      </c>
      <c r="X60" s="3">
        <v>-1</v>
      </c>
      <c r="Y60" s="3">
        <v>-1</v>
      </c>
      <c r="Z60" s="3">
        <v>1</v>
      </c>
      <c r="AA60" s="3">
        <v>-1</v>
      </c>
      <c r="AB60" s="3">
        <v>-3</v>
      </c>
      <c r="AC60" s="3">
        <v>0</v>
      </c>
      <c r="AD60" s="3">
        <v>-3</v>
      </c>
      <c r="AE60" s="1">
        <f t="shared" si="10"/>
        <v>-1.6666666666666667</v>
      </c>
      <c r="AF60" s="1">
        <f t="shared" si="5"/>
        <v>-1</v>
      </c>
      <c r="AG60" s="1">
        <f t="shared" si="6"/>
        <v>-0.33333333333333331</v>
      </c>
      <c r="AH60" s="1">
        <f t="shared" si="7"/>
        <v>-2</v>
      </c>
      <c r="AI60" s="1">
        <f t="shared" si="8"/>
        <v>-1.25</v>
      </c>
      <c r="AJ60" s="2"/>
      <c r="AK60" s="3">
        <v>26</v>
      </c>
      <c r="AL60" s="3">
        <v>3</v>
      </c>
      <c r="AM60" t="s">
        <v>112</v>
      </c>
      <c r="AN60" t="s">
        <v>43</v>
      </c>
      <c r="AO60" t="s">
        <v>43</v>
      </c>
      <c r="AU60">
        <v>0</v>
      </c>
      <c r="AV60" t="s">
        <v>113</v>
      </c>
      <c r="AW60" s="3">
        <v>0</v>
      </c>
      <c r="AX60" s="3">
        <v>-1</v>
      </c>
      <c r="AY60" s="3">
        <v>0</v>
      </c>
      <c r="AZ60" s="3">
        <v>0</v>
      </c>
      <c r="BA60" s="3">
        <v>-2</v>
      </c>
      <c r="BB60" s="3">
        <v>-1</v>
      </c>
      <c r="BC60" s="1">
        <f t="shared" si="9"/>
        <v>-0.66666666666666663</v>
      </c>
      <c r="BD60" s="3">
        <v>1</v>
      </c>
      <c r="BE60" s="3">
        <v>2</v>
      </c>
      <c r="BF60" s="3">
        <v>1</v>
      </c>
      <c r="BG60" s="3">
        <v>2</v>
      </c>
      <c r="BH60" s="3">
        <v>1</v>
      </c>
      <c r="BI60" s="3">
        <v>3</v>
      </c>
    </row>
    <row r="61" spans="1:61">
      <c r="A61" s="3">
        <v>60</v>
      </c>
      <c r="B61" s="3">
        <v>3</v>
      </c>
      <c r="C61" s="3">
        <v>-2</v>
      </c>
      <c r="D61" s="3">
        <v>1</v>
      </c>
      <c r="E61" s="3">
        <v>-3</v>
      </c>
      <c r="F61" s="3">
        <v>-3</v>
      </c>
      <c r="G61" s="3">
        <v>-2</v>
      </c>
      <c r="H61" s="3">
        <v>2</v>
      </c>
      <c r="I61" s="3">
        <v>-3</v>
      </c>
      <c r="J61" s="3">
        <v>-2</v>
      </c>
      <c r="K61" s="3">
        <v>-1</v>
      </c>
      <c r="L61" s="3">
        <v>0</v>
      </c>
      <c r="M61" s="3">
        <v>-3</v>
      </c>
      <c r="N61" s="1">
        <f t="shared" si="1"/>
        <v>0.66666666666666663</v>
      </c>
      <c r="O61" s="1">
        <f t="shared" si="2"/>
        <v>-2.6666666666666665</v>
      </c>
      <c r="P61" s="1">
        <f t="shared" si="3"/>
        <v>-1</v>
      </c>
      <c r="Q61" s="1">
        <f t="shared" si="4"/>
        <v>-1.3333333333333333</v>
      </c>
      <c r="R61" s="1">
        <f t="shared" si="11"/>
        <v>-1.0833333333333333</v>
      </c>
      <c r="S61" s="3">
        <v>3</v>
      </c>
      <c r="T61" s="3">
        <v>1</v>
      </c>
      <c r="U61" s="3">
        <v>2</v>
      </c>
      <c r="V61" s="3">
        <v>1</v>
      </c>
      <c r="W61" s="3">
        <v>0</v>
      </c>
      <c r="X61" s="3">
        <v>3</v>
      </c>
      <c r="Y61" s="3">
        <v>2</v>
      </c>
      <c r="Z61" s="3">
        <v>0</v>
      </c>
      <c r="AA61" s="3">
        <v>1</v>
      </c>
      <c r="AB61" s="3">
        <v>0</v>
      </c>
      <c r="AC61" s="3">
        <v>1</v>
      </c>
      <c r="AD61" s="3">
        <v>-3</v>
      </c>
      <c r="AE61" s="1">
        <f t="shared" si="10"/>
        <v>2</v>
      </c>
      <c r="AF61" s="1">
        <f t="shared" si="5"/>
        <v>1.3333333333333333</v>
      </c>
      <c r="AG61" s="1">
        <f t="shared" si="6"/>
        <v>1</v>
      </c>
      <c r="AH61" s="1">
        <f t="shared" si="7"/>
        <v>-0.66666666666666663</v>
      </c>
      <c r="AI61" s="1">
        <f t="shared" si="8"/>
        <v>0.91666666666666663</v>
      </c>
      <c r="AJ61" s="2"/>
      <c r="AK61" s="3">
        <v>25</v>
      </c>
      <c r="AL61" s="3">
        <v>4</v>
      </c>
      <c r="AQ61" t="s">
        <v>114</v>
      </c>
      <c r="AU61">
        <v>0</v>
      </c>
      <c r="AV61" t="s">
        <v>82</v>
      </c>
      <c r="AW61" s="3">
        <v>1</v>
      </c>
      <c r="AX61" s="3">
        <v>0</v>
      </c>
      <c r="AY61" s="3">
        <v>-1</v>
      </c>
      <c r="AZ61" s="3">
        <v>1</v>
      </c>
      <c r="BA61" s="3">
        <v>0</v>
      </c>
      <c r="BB61" s="3">
        <v>-2</v>
      </c>
      <c r="BC61" s="1">
        <f t="shared" si="9"/>
        <v>-0.16666666666666666</v>
      </c>
      <c r="BD61" s="3">
        <v>1</v>
      </c>
      <c r="BE61" s="3">
        <v>1</v>
      </c>
      <c r="BF61" s="3">
        <v>-1</v>
      </c>
      <c r="BG61" s="3">
        <v>2</v>
      </c>
      <c r="BH61" s="3">
        <v>0</v>
      </c>
      <c r="BI61" s="3">
        <v>2</v>
      </c>
    </row>
    <row r="62" spans="1:61">
      <c r="A62" s="3">
        <v>61</v>
      </c>
      <c r="B62" s="3">
        <v>-3</v>
      </c>
      <c r="C62" s="3">
        <v>-3</v>
      </c>
      <c r="D62" s="3">
        <v>-3</v>
      </c>
      <c r="E62" s="3">
        <v>-3</v>
      </c>
      <c r="F62" s="3">
        <v>-3</v>
      </c>
      <c r="G62" s="3">
        <v>-3</v>
      </c>
      <c r="H62" s="3">
        <v>3</v>
      </c>
      <c r="I62" s="3">
        <v>2</v>
      </c>
      <c r="J62" s="3">
        <v>-3</v>
      </c>
      <c r="K62" s="3">
        <v>-3</v>
      </c>
      <c r="L62" s="3">
        <v>0</v>
      </c>
      <c r="M62" s="3">
        <v>0</v>
      </c>
      <c r="N62" s="1">
        <f t="shared" si="1"/>
        <v>-3</v>
      </c>
      <c r="O62" s="1">
        <f t="shared" si="2"/>
        <v>-3</v>
      </c>
      <c r="P62" s="1">
        <f t="shared" si="3"/>
        <v>0.66666666666666663</v>
      </c>
      <c r="Q62" s="1">
        <f t="shared" si="4"/>
        <v>-1</v>
      </c>
      <c r="R62" s="1">
        <f t="shared" si="11"/>
        <v>-1.5833333333333333</v>
      </c>
      <c r="S62" s="3">
        <v>2</v>
      </c>
      <c r="T62" s="3">
        <v>2</v>
      </c>
      <c r="U62" s="3">
        <v>2</v>
      </c>
      <c r="V62" s="3">
        <v>2</v>
      </c>
      <c r="W62" s="3">
        <v>2</v>
      </c>
      <c r="X62" s="3">
        <v>2</v>
      </c>
      <c r="Y62" s="3">
        <v>-2</v>
      </c>
      <c r="Z62" s="3">
        <v>-2</v>
      </c>
      <c r="AA62" s="3">
        <v>-2</v>
      </c>
      <c r="AB62" s="3">
        <v>1</v>
      </c>
      <c r="AC62" s="3">
        <v>-2</v>
      </c>
      <c r="AD62" s="3">
        <v>1</v>
      </c>
      <c r="AE62" s="1">
        <f t="shared" si="10"/>
        <v>2</v>
      </c>
      <c r="AF62" s="1">
        <f t="shared" si="5"/>
        <v>2</v>
      </c>
      <c r="AG62" s="1">
        <f t="shared" si="6"/>
        <v>-2</v>
      </c>
      <c r="AH62" s="1">
        <f t="shared" si="7"/>
        <v>0</v>
      </c>
      <c r="AI62" s="1">
        <f t="shared" si="8"/>
        <v>0.5</v>
      </c>
      <c r="AJ62" s="2"/>
      <c r="AK62" s="3">
        <v>62</v>
      </c>
      <c r="AL62" s="3">
        <v>4</v>
      </c>
      <c r="AQ62" t="s">
        <v>115</v>
      </c>
      <c r="AU62">
        <v>1</v>
      </c>
      <c r="AW62" s="3">
        <v>2</v>
      </c>
      <c r="AX62" s="3">
        <v>1</v>
      </c>
      <c r="AY62" s="3">
        <v>2</v>
      </c>
      <c r="AZ62" s="3">
        <v>1</v>
      </c>
      <c r="BA62" s="3">
        <v>0</v>
      </c>
      <c r="BB62" s="3">
        <v>0</v>
      </c>
      <c r="BC62" s="1">
        <f t="shared" si="9"/>
        <v>1</v>
      </c>
      <c r="BD62" s="3">
        <v>2</v>
      </c>
      <c r="BE62" s="3">
        <v>0</v>
      </c>
      <c r="BF62" s="3">
        <v>-2</v>
      </c>
      <c r="BG62" s="3">
        <v>2</v>
      </c>
      <c r="BH62" s="3">
        <v>0</v>
      </c>
      <c r="BI62" s="3">
        <v>2</v>
      </c>
    </row>
    <row r="63" spans="1:61">
      <c r="A63" s="3">
        <v>62</v>
      </c>
      <c r="B63" s="3">
        <v>2</v>
      </c>
      <c r="C63" s="3">
        <v>1</v>
      </c>
      <c r="D63" s="3">
        <v>2</v>
      </c>
      <c r="E63" s="3">
        <v>0</v>
      </c>
      <c r="F63" s="3">
        <v>0</v>
      </c>
      <c r="G63" s="3">
        <v>1</v>
      </c>
      <c r="H63" s="3">
        <v>1</v>
      </c>
      <c r="I63" s="3">
        <v>-2</v>
      </c>
      <c r="J63" s="3">
        <v>-2</v>
      </c>
      <c r="K63" s="3">
        <v>-2</v>
      </c>
      <c r="L63" s="3">
        <v>-1</v>
      </c>
      <c r="M63" s="3">
        <v>-2</v>
      </c>
      <c r="N63" s="1">
        <f t="shared" si="1"/>
        <v>1.6666666666666667</v>
      </c>
      <c r="O63" s="1">
        <f t="shared" si="2"/>
        <v>0.33333333333333331</v>
      </c>
      <c r="P63" s="1">
        <f t="shared" si="3"/>
        <v>-1</v>
      </c>
      <c r="Q63" s="1">
        <f t="shared" si="4"/>
        <v>-1.6666666666666667</v>
      </c>
      <c r="R63" s="1">
        <f t="shared" si="11"/>
        <v>-0.16666666666666666</v>
      </c>
      <c r="S63" s="3">
        <v>-2</v>
      </c>
      <c r="T63" s="3">
        <v>-2</v>
      </c>
      <c r="U63" s="3">
        <v>-1</v>
      </c>
      <c r="V63" s="3">
        <v>-2</v>
      </c>
      <c r="W63" s="3">
        <v>-2</v>
      </c>
      <c r="X63" s="3">
        <v>-2</v>
      </c>
      <c r="Y63" s="3">
        <v>2</v>
      </c>
      <c r="Z63" s="3">
        <v>0</v>
      </c>
      <c r="AA63" s="3">
        <v>1</v>
      </c>
      <c r="AB63" s="3">
        <v>1</v>
      </c>
      <c r="AC63" s="3">
        <v>-2</v>
      </c>
      <c r="AD63" s="3">
        <v>2</v>
      </c>
      <c r="AE63" s="1">
        <f t="shared" si="10"/>
        <v>-1.6666666666666667</v>
      </c>
      <c r="AF63" s="1">
        <f t="shared" si="5"/>
        <v>-2</v>
      </c>
      <c r="AG63" s="1">
        <f t="shared" si="6"/>
        <v>1</v>
      </c>
      <c r="AH63" s="1">
        <f t="shared" si="7"/>
        <v>0.33333333333333331</v>
      </c>
      <c r="AI63" s="1">
        <f t="shared" si="8"/>
        <v>-0.58333333333333337</v>
      </c>
      <c r="AJ63" s="2"/>
      <c r="AK63" s="3">
        <v>23</v>
      </c>
      <c r="AL63" s="3">
        <v>3</v>
      </c>
      <c r="AM63" t="s">
        <v>44</v>
      </c>
      <c r="AN63" t="s">
        <v>43</v>
      </c>
      <c r="AO63" t="s">
        <v>116</v>
      </c>
      <c r="AU63">
        <v>1</v>
      </c>
      <c r="AW63" s="3">
        <v>-1</v>
      </c>
      <c r="AX63" s="3">
        <v>1</v>
      </c>
      <c r="AY63" s="3">
        <v>-2</v>
      </c>
      <c r="AZ63" s="3">
        <v>0</v>
      </c>
      <c r="BA63" s="3">
        <v>-2</v>
      </c>
      <c r="BB63" s="3">
        <v>-2</v>
      </c>
      <c r="BC63" s="1">
        <f t="shared" si="9"/>
        <v>-1</v>
      </c>
      <c r="BD63" s="3">
        <v>0</v>
      </c>
      <c r="BE63" s="3">
        <v>1</v>
      </c>
      <c r="BF63" s="3">
        <v>-1</v>
      </c>
      <c r="BG63" s="3">
        <v>1</v>
      </c>
      <c r="BH63" s="3">
        <v>1</v>
      </c>
      <c r="BI63" s="3">
        <v>1</v>
      </c>
    </row>
    <row r="64" spans="1:61">
      <c r="A64" s="3">
        <v>63</v>
      </c>
      <c r="B64" s="3">
        <v>3</v>
      </c>
      <c r="C64" s="3">
        <v>-1</v>
      </c>
      <c r="D64" s="3">
        <v>2</v>
      </c>
      <c r="E64" s="3">
        <v>-1</v>
      </c>
      <c r="F64" s="3">
        <v>-1</v>
      </c>
      <c r="G64" s="3">
        <v>-1</v>
      </c>
      <c r="H64" s="3">
        <v>-2</v>
      </c>
      <c r="I64" s="3">
        <v>2</v>
      </c>
      <c r="J64" s="3">
        <v>-2</v>
      </c>
      <c r="K64" s="3">
        <v>-2</v>
      </c>
      <c r="L64" s="3">
        <v>-2</v>
      </c>
      <c r="M64" s="3">
        <v>-1</v>
      </c>
      <c r="N64" s="1">
        <f t="shared" si="1"/>
        <v>1.3333333333333333</v>
      </c>
      <c r="O64" s="1">
        <f t="shared" si="2"/>
        <v>-1</v>
      </c>
      <c r="P64" s="1">
        <f t="shared" si="3"/>
        <v>-0.66666666666666663</v>
      </c>
      <c r="Q64" s="1">
        <f t="shared" si="4"/>
        <v>-1.6666666666666667</v>
      </c>
      <c r="R64" s="1">
        <f t="shared" si="11"/>
        <v>-0.5</v>
      </c>
      <c r="S64" s="3">
        <v>-1</v>
      </c>
      <c r="T64" s="3">
        <v>-1</v>
      </c>
      <c r="U64" s="3">
        <v>-1</v>
      </c>
      <c r="V64" s="3">
        <v>2</v>
      </c>
      <c r="W64" s="3">
        <v>3</v>
      </c>
      <c r="X64" s="3">
        <v>2</v>
      </c>
      <c r="Y64" s="3">
        <v>3</v>
      </c>
      <c r="Z64" s="3">
        <v>2</v>
      </c>
      <c r="AA64" s="3">
        <v>2</v>
      </c>
      <c r="AB64" s="3">
        <v>-2</v>
      </c>
      <c r="AC64" s="3">
        <v>2</v>
      </c>
      <c r="AD64" s="3">
        <v>3</v>
      </c>
      <c r="AE64" s="1">
        <f t="shared" si="10"/>
        <v>-1</v>
      </c>
      <c r="AF64" s="1">
        <f t="shared" si="5"/>
        <v>2.3333333333333335</v>
      </c>
      <c r="AG64" s="1">
        <f t="shared" si="6"/>
        <v>2.3333333333333335</v>
      </c>
      <c r="AH64" s="1">
        <f t="shared" si="7"/>
        <v>1</v>
      </c>
      <c r="AI64" s="1">
        <f t="shared" si="8"/>
        <v>1.1666666666666667</v>
      </c>
      <c r="AJ64" s="2"/>
      <c r="AK64" s="3">
        <v>27</v>
      </c>
      <c r="AL64" s="3">
        <v>3</v>
      </c>
      <c r="AM64" t="s">
        <v>117</v>
      </c>
      <c r="AN64" t="s">
        <v>49</v>
      </c>
      <c r="AO64" t="s">
        <v>49</v>
      </c>
      <c r="AU64">
        <v>1</v>
      </c>
      <c r="AW64" s="3">
        <v>-2</v>
      </c>
      <c r="AX64" s="3">
        <v>2</v>
      </c>
      <c r="AY64" s="3">
        <v>-2</v>
      </c>
      <c r="AZ64" s="3">
        <v>1</v>
      </c>
      <c r="BA64" s="3">
        <v>-2</v>
      </c>
      <c r="BB64" s="3">
        <v>-2</v>
      </c>
      <c r="BC64" s="1">
        <f t="shared" si="9"/>
        <v>-0.83333333333333337</v>
      </c>
      <c r="BD64" s="5">
        <v>2</v>
      </c>
      <c r="BE64" s="5">
        <v>1</v>
      </c>
      <c r="BF64" s="5">
        <v>-2</v>
      </c>
      <c r="BG64" s="5">
        <v>1</v>
      </c>
      <c r="BH64" s="5">
        <v>1</v>
      </c>
      <c r="BI64" s="5">
        <v>3</v>
      </c>
    </row>
    <row r="65" spans="1:61">
      <c r="A65" s="3">
        <v>64</v>
      </c>
      <c r="B65" s="3">
        <v>3</v>
      </c>
      <c r="C65" s="3">
        <v>3</v>
      </c>
      <c r="D65" s="3">
        <v>3</v>
      </c>
      <c r="E65" s="3">
        <v>-2</v>
      </c>
      <c r="F65" s="3">
        <v>-2</v>
      </c>
      <c r="G65" s="3">
        <v>-1</v>
      </c>
      <c r="H65" s="3">
        <v>-3</v>
      </c>
      <c r="I65" s="3">
        <v>-3</v>
      </c>
      <c r="J65" s="3">
        <v>-3</v>
      </c>
      <c r="K65" s="3">
        <v>-3</v>
      </c>
      <c r="L65" s="3">
        <v>-3</v>
      </c>
      <c r="M65" s="3">
        <v>-3</v>
      </c>
      <c r="N65" s="1">
        <f t="shared" si="1"/>
        <v>3</v>
      </c>
      <c r="O65" s="1">
        <f t="shared" si="2"/>
        <v>-1.6666666666666667</v>
      </c>
      <c r="P65" s="1">
        <f t="shared" si="3"/>
        <v>-3</v>
      </c>
      <c r="Q65" s="1">
        <f t="shared" si="4"/>
        <v>-3</v>
      </c>
      <c r="R65" s="1">
        <f t="shared" si="11"/>
        <v>-1.1666666666666667</v>
      </c>
      <c r="S65" s="3">
        <v>-1</v>
      </c>
      <c r="T65" s="3">
        <v>-3</v>
      </c>
      <c r="U65" s="3">
        <v>1</v>
      </c>
      <c r="V65" s="3">
        <v>-1</v>
      </c>
      <c r="W65" s="3">
        <v>-1</v>
      </c>
      <c r="X65" s="3">
        <v>-1</v>
      </c>
      <c r="Y65" s="3">
        <v>-2</v>
      </c>
      <c r="Z65" s="3">
        <v>-2</v>
      </c>
      <c r="AA65" s="3">
        <v>-3</v>
      </c>
      <c r="AB65" s="3">
        <v>-2</v>
      </c>
      <c r="AC65" s="3">
        <v>-1</v>
      </c>
      <c r="AD65" s="3">
        <v>1</v>
      </c>
      <c r="AE65" s="1">
        <f t="shared" si="10"/>
        <v>-1</v>
      </c>
      <c r="AF65" s="1">
        <f t="shared" si="5"/>
        <v>-1</v>
      </c>
      <c r="AG65" s="1">
        <f t="shared" si="6"/>
        <v>-2.3333333333333335</v>
      </c>
      <c r="AH65" s="1">
        <f t="shared" si="7"/>
        <v>-0.66666666666666663</v>
      </c>
      <c r="AI65" s="1">
        <f t="shared" si="8"/>
        <v>-1.25</v>
      </c>
      <c r="AJ65" s="2"/>
      <c r="AK65" s="3">
        <v>26</v>
      </c>
      <c r="AL65" s="3">
        <v>3</v>
      </c>
      <c r="AM65" t="s">
        <v>44</v>
      </c>
      <c r="AN65" t="s">
        <v>43</v>
      </c>
      <c r="AO65" t="s">
        <v>43</v>
      </c>
      <c r="AU65">
        <v>1</v>
      </c>
      <c r="AW65" s="3">
        <v>1</v>
      </c>
      <c r="AX65" s="3">
        <v>-2</v>
      </c>
      <c r="AY65" s="3">
        <v>0</v>
      </c>
      <c r="AZ65" s="3">
        <v>0</v>
      </c>
      <c r="BA65" s="3">
        <v>0</v>
      </c>
      <c r="BB65" s="3">
        <v>-2</v>
      </c>
      <c r="BC65" s="1">
        <f t="shared" si="9"/>
        <v>-0.5</v>
      </c>
      <c r="BD65" s="5">
        <v>0</v>
      </c>
      <c r="BE65" s="5">
        <v>1</v>
      </c>
      <c r="BF65" s="5">
        <v>-2</v>
      </c>
      <c r="BG65" s="5">
        <v>1</v>
      </c>
      <c r="BH65" s="5">
        <v>1</v>
      </c>
      <c r="BI65" s="5">
        <v>2</v>
      </c>
    </row>
    <row r="66" spans="1:61">
      <c r="A66" s="3">
        <v>65</v>
      </c>
      <c r="B66" s="3">
        <v>1</v>
      </c>
      <c r="C66" s="3">
        <v>2</v>
      </c>
      <c r="D66" s="3">
        <v>2</v>
      </c>
      <c r="E66" s="3">
        <v>-1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-1</v>
      </c>
      <c r="L66" s="3">
        <v>1</v>
      </c>
      <c r="M66" s="3">
        <v>1</v>
      </c>
      <c r="N66" s="1">
        <f t="shared" si="1"/>
        <v>1.6666666666666667</v>
      </c>
      <c r="O66" s="1">
        <f t="shared" si="2"/>
        <v>0.33333333333333331</v>
      </c>
      <c r="P66" s="1">
        <f t="shared" si="3"/>
        <v>1</v>
      </c>
      <c r="Q66" s="1">
        <f t="shared" si="4"/>
        <v>0.33333333333333331</v>
      </c>
      <c r="R66" s="1">
        <f t="shared" ref="R66:R76" si="12">AVERAGE(B66:M66)</f>
        <v>0.83333333333333337</v>
      </c>
      <c r="S66" s="3">
        <v>0</v>
      </c>
      <c r="T66" s="3">
        <v>1</v>
      </c>
      <c r="U66" s="3">
        <v>-1</v>
      </c>
      <c r="V66" s="3">
        <v>-1</v>
      </c>
      <c r="W66" s="3">
        <v>1</v>
      </c>
      <c r="X66" s="3">
        <v>-1</v>
      </c>
      <c r="Y66" s="3">
        <v>0</v>
      </c>
      <c r="Z66" s="3">
        <v>0</v>
      </c>
      <c r="AA66" s="3">
        <v>0</v>
      </c>
      <c r="AB66" s="3">
        <v>-1</v>
      </c>
      <c r="AC66" s="3">
        <v>1</v>
      </c>
      <c r="AD66" s="3">
        <v>1</v>
      </c>
      <c r="AE66" s="1">
        <f t="shared" si="10"/>
        <v>0</v>
      </c>
      <c r="AF66" s="1">
        <f t="shared" si="5"/>
        <v>-0.33333333333333331</v>
      </c>
      <c r="AG66" s="1">
        <f t="shared" si="6"/>
        <v>0</v>
      </c>
      <c r="AH66" s="1">
        <f t="shared" si="7"/>
        <v>0.33333333333333331</v>
      </c>
      <c r="AI66" s="1">
        <f t="shared" si="8"/>
        <v>0</v>
      </c>
      <c r="AJ66" s="2"/>
      <c r="AK66" s="3">
        <v>23</v>
      </c>
      <c r="AL66" s="3">
        <v>3</v>
      </c>
      <c r="AM66" t="s">
        <v>118</v>
      </c>
      <c r="AN66" t="s">
        <v>43</v>
      </c>
      <c r="AO66" t="s">
        <v>43</v>
      </c>
      <c r="AU66">
        <v>0</v>
      </c>
      <c r="AV66" t="s">
        <v>59</v>
      </c>
      <c r="AW66" s="3">
        <v>1</v>
      </c>
      <c r="AX66" s="3">
        <v>-2</v>
      </c>
      <c r="AY66" s="3">
        <v>-1</v>
      </c>
      <c r="AZ66" s="3">
        <v>-1</v>
      </c>
      <c r="BA66" s="3">
        <v>-2</v>
      </c>
      <c r="BB66" s="3">
        <v>-1</v>
      </c>
      <c r="BC66" s="1">
        <f t="shared" si="9"/>
        <v>-1</v>
      </c>
      <c r="BD66" s="5">
        <v>-1</v>
      </c>
      <c r="BE66" s="5">
        <v>2</v>
      </c>
      <c r="BF66" s="5">
        <v>1</v>
      </c>
      <c r="BG66" s="5">
        <v>2</v>
      </c>
      <c r="BH66" s="5">
        <v>1</v>
      </c>
      <c r="BI66" s="5">
        <v>3</v>
      </c>
    </row>
    <row r="67" spans="1:61">
      <c r="A67" s="3">
        <v>66</v>
      </c>
      <c r="B67" s="3">
        <v>1</v>
      </c>
      <c r="C67" s="3">
        <v>0</v>
      </c>
      <c r="D67" s="3">
        <v>1</v>
      </c>
      <c r="E67" s="3">
        <v>2</v>
      </c>
      <c r="F67" s="3">
        <v>1</v>
      </c>
      <c r="G67" s="3">
        <v>1</v>
      </c>
      <c r="H67" s="3">
        <v>1</v>
      </c>
      <c r="I67" s="3">
        <v>1</v>
      </c>
      <c r="J67" s="3">
        <v>2</v>
      </c>
      <c r="K67" s="3">
        <v>2</v>
      </c>
      <c r="L67" s="3">
        <v>1</v>
      </c>
      <c r="M67" s="3">
        <v>1</v>
      </c>
      <c r="N67" s="1">
        <f t="shared" ref="N67:N76" si="13">AVERAGE(B67:D67)</f>
        <v>0.66666666666666663</v>
      </c>
      <c r="O67" s="1">
        <f t="shared" ref="O67:O76" si="14">AVERAGE(E67:G67)</f>
        <v>1.3333333333333333</v>
      </c>
      <c r="P67" s="1">
        <f t="shared" ref="P67:P76" si="15">AVERAGE(H67:J67)</f>
        <v>1.3333333333333333</v>
      </c>
      <c r="Q67" s="1">
        <f t="shared" ref="Q67:Q76" si="16">AVERAGE(K67:M67)</f>
        <v>1.3333333333333333</v>
      </c>
      <c r="R67" s="1">
        <f t="shared" si="12"/>
        <v>1.1666666666666667</v>
      </c>
      <c r="S67" s="3">
        <v>-2</v>
      </c>
      <c r="T67" s="3">
        <v>0</v>
      </c>
      <c r="U67" s="3">
        <v>-2</v>
      </c>
      <c r="V67" s="3">
        <v>-1</v>
      </c>
      <c r="W67" s="3">
        <v>-1</v>
      </c>
      <c r="X67" s="3">
        <v>-1</v>
      </c>
      <c r="Y67" s="3">
        <v>1</v>
      </c>
      <c r="Z67" s="3">
        <v>1</v>
      </c>
      <c r="AA67" s="3">
        <v>-1</v>
      </c>
      <c r="AB67" s="3">
        <v>2</v>
      </c>
      <c r="AC67" s="3">
        <v>0</v>
      </c>
      <c r="AD67" s="3">
        <v>1</v>
      </c>
      <c r="AE67" s="1">
        <f t="shared" ref="AE67:AE76" si="17">AVERAGE(S67:U67)</f>
        <v>-1.3333333333333333</v>
      </c>
      <c r="AF67" s="1">
        <f t="shared" ref="AF67:AF76" si="18">AVERAGE(V67:X67)</f>
        <v>-1</v>
      </c>
      <c r="AG67" s="1">
        <f t="shared" ref="AG67:AG76" si="19">AVERAGE(Y67:AA67)</f>
        <v>0.33333333333333331</v>
      </c>
      <c r="AH67" s="1">
        <f t="shared" ref="AH67:AH76" si="20">AVERAGE(AB67:AD67)</f>
        <v>1</v>
      </c>
      <c r="AI67" s="1">
        <f t="shared" ref="AI67:AI76" si="21">AVERAGE(S67:AD67)</f>
        <v>-0.25</v>
      </c>
      <c r="AJ67" s="2"/>
      <c r="AK67" s="3">
        <v>24</v>
      </c>
      <c r="AL67" s="3">
        <v>3</v>
      </c>
      <c r="AM67" t="s">
        <v>87</v>
      </c>
      <c r="AN67" t="s">
        <v>43</v>
      </c>
      <c r="AO67" t="s">
        <v>43</v>
      </c>
      <c r="AU67">
        <v>0</v>
      </c>
      <c r="AV67" t="s">
        <v>59</v>
      </c>
      <c r="AW67" s="3">
        <v>2</v>
      </c>
      <c r="AX67" s="3">
        <v>-1</v>
      </c>
      <c r="AY67" s="3">
        <v>0</v>
      </c>
      <c r="AZ67" s="3">
        <v>0</v>
      </c>
      <c r="BA67" s="3">
        <v>-2</v>
      </c>
      <c r="BB67" s="3">
        <v>-2</v>
      </c>
      <c r="BC67" s="1">
        <f t="shared" ref="BC67:BC76" si="22">AVERAGE(AW67:BB67)</f>
        <v>-0.5</v>
      </c>
      <c r="BD67" s="5">
        <v>0</v>
      </c>
      <c r="BE67" s="5">
        <v>2</v>
      </c>
      <c r="BF67" s="5">
        <v>-2</v>
      </c>
      <c r="BG67" s="5">
        <v>1</v>
      </c>
      <c r="BH67" s="5">
        <v>1</v>
      </c>
      <c r="BI67" s="5">
        <v>1</v>
      </c>
    </row>
    <row r="68" spans="1:61">
      <c r="A68" s="3">
        <v>67</v>
      </c>
      <c r="B68" s="3">
        <v>-1</v>
      </c>
      <c r="C68" s="3">
        <v>-1</v>
      </c>
      <c r="D68" s="3">
        <v>1</v>
      </c>
      <c r="E68" s="3">
        <v>-1</v>
      </c>
      <c r="F68" s="3">
        <v>-1</v>
      </c>
      <c r="G68" s="3">
        <v>0</v>
      </c>
      <c r="H68" s="3">
        <v>1</v>
      </c>
      <c r="I68" s="3">
        <v>1</v>
      </c>
      <c r="J68" s="3">
        <v>1</v>
      </c>
      <c r="K68" s="3">
        <v>1</v>
      </c>
      <c r="L68" s="3">
        <v>-1</v>
      </c>
      <c r="M68" s="3">
        <v>1</v>
      </c>
      <c r="N68" s="1">
        <f t="shared" si="13"/>
        <v>-0.33333333333333331</v>
      </c>
      <c r="O68" s="1">
        <f t="shared" si="14"/>
        <v>-0.66666666666666663</v>
      </c>
      <c r="P68" s="1">
        <f t="shared" si="15"/>
        <v>1</v>
      </c>
      <c r="Q68" s="1">
        <f t="shared" si="16"/>
        <v>0.33333333333333331</v>
      </c>
      <c r="R68" s="1">
        <f t="shared" si="12"/>
        <v>8.3333333333333329E-2</v>
      </c>
      <c r="S68" s="3">
        <v>-1</v>
      </c>
      <c r="T68" s="3">
        <v>-1</v>
      </c>
      <c r="U68" s="3">
        <v>1</v>
      </c>
      <c r="V68" s="3">
        <v>-1</v>
      </c>
      <c r="W68" s="3">
        <v>-1</v>
      </c>
      <c r="X68" s="3">
        <v>-1</v>
      </c>
      <c r="Y68" s="3">
        <v>0</v>
      </c>
      <c r="Z68" s="3">
        <v>0</v>
      </c>
      <c r="AA68" s="3">
        <v>1</v>
      </c>
      <c r="AB68" s="3">
        <v>1</v>
      </c>
      <c r="AC68" s="3">
        <v>0</v>
      </c>
      <c r="AD68" s="3">
        <v>1</v>
      </c>
      <c r="AE68" s="1">
        <f t="shared" si="17"/>
        <v>-0.33333333333333331</v>
      </c>
      <c r="AF68" s="1">
        <f t="shared" si="18"/>
        <v>-1</v>
      </c>
      <c r="AG68" s="1">
        <f t="shared" si="19"/>
        <v>0.33333333333333331</v>
      </c>
      <c r="AH68" s="1">
        <f t="shared" si="20"/>
        <v>0.66666666666666663</v>
      </c>
      <c r="AI68" s="1">
        <f t="shared" si="21"/>
        <v>-8.3333333333333329E-2</v>
      </c>
      <c r="AJ68" s="2"/>
      <c r="AK68" s="3">
        <v>24</v>
      </c>
      <c r="AL68" s="3">
        <v>4</v>
      </c>
      <c r="AQ68" t="s">
        <v>119</v>
      </c>
      <c r="AU68">
        <v>0</v>
      </c>
      <c r="AV68" t="s">
        <v>120</v>
      </c>
      <c r="AW68" s="3">
        <v>-1</v>
      </c>
      <c r="AX68" s="3">
        <v>-1</v>
      </c>
      <c r="AY68" s="3">
        <v>0</v>
      </c>
      <c r="AZ68" s="3">
        <v>2</v>
      </c>
      <c r="BA68" s="3">
        <v>-1</v>
      </c>
      <c r="BB68" s="3">
        <v>-2</v>
      </c>
      <c r="BC68" s="1">
        <f t="shared" si="22"/>
        <v>-0.5</v>
      </c>
      <c r="BD68" s="5">
        <v>1</v>
      </c>
      <c r="BE68" s="5">
        <v>2</v>
      </c>
      <c r="BF68" s="5">
        <v>-1</v>
      </c>
      <c r="BG68" s="5">
        <v>2</v>
      </c>
      <c r="BH68" s="5">
        <v>1</v>
      </c>
      <c r="BI68" s="5">
        <v>3</v>
      </c>
    </row>
    <row r="69" spans="1:61">
      <c r="A69" s="3">
        <v>68</v>
      </c>
      <c r="B69" s="3">
        <v>1</v>
      </c>
      <c r="C69" s="3">
        <v>1</v>
      </c>
      <c r="D69" s="3">
        <v>1</v>
      </c>
      <c r="E69" s="3">
        <v>0</v>
      </c>
      <c r="F69" s="3">
        <v>2</v>
      </c>
      <c r="G69" s="3">
        <v>2</v>
      </c>
      <c r="H69" s="3">
        <v>1</v>
      </c>
      <c r="I69" s="3">
        <v>0</v>
      </c>
      <c r="J69" s="3">
        <v>-2</v>
      </c>
      <c r="K69" s="3">
        <v>-2</v>
      </c>
      <c r="L69" s="3">
        <v>1</v>
      </c>
      <c r="M69" s="3">
        <v>-2</v>
      </c>
      <c r="N69" s="1">
        <f t="shared" si="13"/>
        <v>1</v>
      </c>
      <c r="O69" s="1">
        <f t="shared" si="14"/>
        <v>1.3333333333333333</v>
      </c>
      <c r="P69" s="1">
        <f t="shared" si="15"/>
        <v>-0.33333333333333331</v>
      </c>
      <c r="Q69" s="1">
        <f t="shared" si="16"/>
        <v>-1</v>
      </c>
      <c r="R69" s="1">
        <f t="shared" si="12"/>
        <v>0.25</v>
      </c>
      <c r="S69" s="3">
        <v>-1</v>
      </c>
      <c r="T69" s="3">
        <v>0</v>
      </c>
      <c r="U69" s="3">
        <v>-1</v>
      </c>
      <c r="V69" s="3">
        <v>0</v>
      </c>
      <c r="W69" s="3">
        <v>1</v>
      </c>
      <c r="X69" s="3">
        <v>-1</v>
      </c>
      <c r="Y69" s="3">
        <v>-2</v>
      </c>
      <c r="Z69" s="3">
        <v>-2</v>
      </c>
      <c r="AA69" s="3">
        <v>-2</v>
      </c>
      <c r="AB69" s="3">
        <v>-3</v>
      </c>
      <c r="AC69" s="3">
        <v>-1</v>
      </c>
      <c r="AD69" s="3">
        <v>-3</v>
      </c>
      <c r="AE69" s="1">
        <f t="shared" si="17"/>
        <v>-0.66666666666666663</v>
      </c>
      <c r="AF69" s="1">
        <f t="shared" si="18"/>
        <v>0</v>
      </c>
      <c r="AG69" s="1">
        <f t="shared" si="19"/>
        <v>-2</v>
      </c>
      <c r="AH69" s="1">
        <f t="shared" si="20"/>
        <v>-2.3333333333333335</v>
      </c>
      <c r="AI69" s="1">
        <f t="shared" si="21"/>
        <v>-1.25</v>
      </c>
      <c r="AJ69" s="2"/>
      <c r="AK69" s="3">
        <v>22</v>
      </c>
      <c r="AL69" s="3">
        <v>3</v>
      </c>
      <c r="AM69" t="s">
        <v>121</v>
      </c>
      <c r="AN69" t="s">
        <v>85</v>
      </c>
      <c r="AO69" t="s">
        <v>85</v>
      </c>
      <c r="AU69">
        <v>1</v>
      </c>
      <c r="AW69" s="3">
        <v>1</v>
      </c>
      <c r="AX69" s="3">
        <v>1</v>
      </c>
      <c r="AY69" s="3">
        <v>-1</v>
      </c>
      <c r="AZ69" s="3">
        <v>1</v>
      </c>
      <c r="BA69" s="3">
        <v>-2</v>
      </c>
      <c r="BB69" s="3">
        <v>-1</v>
      </c>
      <c r="BC69" s="1">
        <f t="shared" si="22"/>
        <v>-0.16666666666666666</v>
      </c>
      <c r="BD69" s="5">
        <v>1</v>
      </c>
      <c r="BE69" s="5">
        <v>2</v>
      </c>
      <c r="BF69" s="5">
        <v>-2</v>
      </c>
      <c r="BG69" s="5">
        <v>2</v>
      </c>
      <c r="BH69" s="5">
        <v>0</v>
      </c>
      <c r="BI69" s="5">
        <v>2</v>
      </c>
    </row>
    <row r="70" spans="1:61">
      <c r="A70" s="3">
        <v>69</v>
      </c>
      <c r="B70" s="3">
        <v>2</v>
      </c>
      <c r="C70" s="3">
        <v>-1</v>
      </c>
      <c r="D70" s="3">
        <v>3</v>
      </c>
      <c r="E70" s="3">
        <v>3</v>
      </c>
      <c r="F70" s="3">
        <v>3</v>
      </c>
      <c r="G70" s="3">
        <v>3</v>
      </c>
      <c r="H70" s="3">
        <v>2</v>
      </c>
      <c r="I70" s="3">
        <v>2</v>
      </c>
      <c r="J70" s="3">
        <v>2</v>
      </c>
      <c r="K70" s="3">
        <v>0</v>
      </c>
      <c r="L70" s="3">
        <v>0</v>
      </c>
      <c r="M70" s="3">
        <v>-3</v>
      </c>
      <c r="N70" s="1">
        <f t="shared" si="13"/>
        <v>1.3333333333333333</v>
      </c>
      <c r="O70" s="1">
        <f t="shared" si="14"/>
        <v>3</v>
      </c>
      <c r="P70" s="1">
        <f t="shared" si="15"/>
        <v>2</v>
      </c>
      <c r="Q70" s="1">
        <f t="shared" si="16"/>
        <v>-1</v>
      </c>
      <c r="R70" s="1">
        <f t="shared" si="12"/>
        <v>1.3333333333333333</v>
      </c>
      <c r="S70" s="3">
        <v>-1</v>
      </c>
      <c r="T70" s="3">
        <v>-2</v>
      </c>
      <c r="U70" s="3">
        <v>-2</v>
      </c>
      <c r="V70" s="3">
        <v>3</v>
      </c>
      <c r="W70" s="3">
        <v>3</v>
      </c>
      <c r="X70" s="3">
        <v>-1</v>
      </c>
      <c r="Y70" s="3">
        <v>1</v>
      </c>
      <c r="Z70" s="3">
        <v>0</v>
      </c>
      <c r="AA70" s="3">
        <v>2</v>
      </c>
      <c r="AB70" s="3">
        <v>-3</v>
      </c>
      <c r="AC70" s="3">
        <v>-3</v>
      </c>
      <c r="AD70" s="3">
        <v>-3</v>
      </c>
      <c r="AE70" s="1">
        <f t="shared" si="17"/>
        <v>-1.6666666666666667</v>
      </c>
      <c r="AF70" s="1">
        <f t="shared" si="18"/>
        <v>1.6666666666666667</v>
      </c>
      <c r="AG70" s="1">
        <f t="shared" si="19"/>
        <v>1</v>
      </c>
      <c r="AH70" s="1">
        <f t="shared" si="20"/>
        <v>-3</v>
      </c>
      <c r="AI70" s="1">
        <f t="shared" si="21"/>
        <v>-0.5</v>
      </c>
      <c r="AJ70" s="2"/>
      <c r="AK70" s="3">
        <v>23</v>
      </c>
      <c r="AL70" s="3">
        <v>3</v>
      </c>
      <c r="AM70" t="s">
        <v>122</v>
      </c>
      <c r="AN70" t="s">
        <v>44</v>
      </c>
      <c r="AO70" t="s">
        <v>123</v>
      </c>
      <c r="AU70">
        <v>0</v>
      </c>
      <c r="AV70" t="s">
        <v>59</v>
      </c>
      <c r="AW70" s="3">
        <v>2</v>
      </c>
      <c r="AX70" s="3">
        <v>-2</v>
      </c>
      <c r="AY70" s="3">
        <v>-2</v>
      </c>
      <c r="AZ70" s="3">
        <v>0</v>
      </c>
      <c r="BA70" s="3">
        <v>-2</v>
      </c>
      <c r="BB70" s="3">
        <v>-1</v>
      </c>
      <c r="BC70" s="1">
        <f t="shared" si="22"/>
        <v>-0.83333333333333337</v>
      </c>
      <c r="BD70" s="5">
        <v>1</v>
      </c>
      <c r="BE70" s="5">
        <v>2</v>
      </c>
      <c r="BF70" s="5">
        <v>1</v>
      </c>
      <c r="BG70" s="5">
        <v>1</v>
      </c>
      <c r="BH70" s="5">
        <v>0</v>
      </c>
      <c r="BI70" s="5">
        <v>3</v>
      </c>
    </row>
    <row r="71" spans="1:61">
      <c r="A71" s="3">
        <v>70</v>
      </c>
      <c r="B71" s="3">
        <v>1</v>
      </c>
      <c r="C71" s="3">
        <v>1</v>
      </c>
      <c r="D71" s="3">
        <v>2</v>
      </c>
      <c r="E71" s="3">
        <v>-1</v>
      </c>
      <c r="F71" s="3">
        <v>-1</v>
      </c>
      <c r="G71" s="3">
        <v>2</v>
      </c>
      <c r="H71" s="3">
        <v>1</v>
      </c>
      <c r="I71" s="3">
        <v>2</v>
      </c>
      <c r="J71" s="3">
        <v>2</v>
      </c>
      <c r="K71" s="3">
        <v>-3</v>
      </c>
      <c r="L71" s="3">
        <v>-2</v>
      </c>
      <c r="M71" s="3">
        <v>-3</v>
      </c>
      <c r="N71" s="1">
        <f t="shared" si="13"/>
        <v>1.3333333333333333</v>
      </c>
      <c r="O71" s="1">
        <f t="shared" si="14"/>
        <v>0</v>
      </c>
      <c r="P71" s="1">
        <f t="shared" si="15"/>
        <v>1.6666666666666667</v>
      </c>
      <c r="Q71" s="1">
        <f t="shared" si="16"/>
        <v>-2.6666666666666665</v>
      </c>
      <c r="R71" s="1">
        <f t="shared" si="12"/>
        <v>8.3333333333333329E-2</v>
      </c>
      <c r="S71" s="3">
        <v>2</v>
      </c>
      <c r="T71" s="3">
        <v>1</v>
      </c>
      <c r="U71" s="3">
        <v>3</v>
      </c>
      <c r="V71" s="3">
        <v>3</v>
      </c>
      <c r="W71" s="3">
        <v>3</v>
      </c>
      <c r="X71" s="3">
        <v>3</v>
      </c>
      <c r="Y71" s="3">
        <v>0</v>
      </c>
      <c r="Z71" s="3">
        <v>0</v>
      </c>
      <c r="AA71" s="3">
        <v>0</v>
      </c>
      <c r="AB71" s="3">
        <v>-3</v>
      </c>
      <c r="AC71" s="3">
        <v>-3</v>
      </c>
      <c r="AD71" s="3">
        <v>-3</v>
      </c>
      <c r="AE71" s="1">
        <f t="shared" si="17"/>
        <v>2</v>
      </c>
      <c r="AF71" s="1">
        <f t="shared" si="18"/>
        <v>3</v>
      </c>
      <c r="AG71" s="1">
        <f t="shared" si="19"/>
        <v>0</v>
      </c>
      <c r="AH71" s="1">
        <f t="shared" si="20"/>
        <v>-3</v>
      </c>
      <c r="AI71" s="1">
        <f t="shared" si="21"/>
        <v>0.5</v>
      </c>
      <c r="AJ71" s="2"/>
      <c r="AK71" s="3">
        <v>21</v>
      </c>
      <c r="AL71" s="3">
        <v>2</v>
      </c>
      <c r="AR71" t="s">
        <v>124</v>
      </c>
      <c r="AS71" t="s">
        <v>118</v>
      </c>
      <c r="AT71" t="s">
        <v>125</v>
      </c>
      <c r="AU71">
        <v>1</v>
      </c>
      <c r="AW71" s="3">
        <v>1</v>
      </c>
      <c r="AX71" s="3">
        <v>-1</v>
      </c>
      <c r="AY71" s="3">
        <v>-1</v>
      </c>
      <c r="AZ71" s="3">
        <v>0</v>
      </c>
      <c r="BA71" s="3">
        <v>-2</v>
      </c>
      <c r="BB71" s="3">
        <v>1</v>
      </c>
      <c r="BC71" s="1">
        <f t="shared" si="22"/>
        <v>-0.33333333333333331</v>
      </c>
      <c r="BD71" s="5">
        <v>1</v>
      </c>
      <c r="BE71" s="5">
        <v>1</v>
      </c>
      <c r="BF71" s="5">
        <v>-1</v>
      </c>
      <c r="BG71" s="5">
        <v>1</v>
      </c>
      <c r="BH71" s="5">
        <v>1</v>
      </c>
      <c r="BI71" s="5">
        <v>3</v>
      </c>
    </row>
    <row r="72" spans="1:61">
      <c r="A72" s="3">
        <v>71</v>
      </c>
      <c r="B72" s="3">
        <v>-1</v>
      </c>
      <c r="C72" s="3">
        <v>-1</v>
      </c>
      <c r="D72" s="3">
        <v>-1</v>
      </c>
      <c r="E72" s="3">
        <v>-1</v>
      </c>
      <c r="F72" s="3">
        <v>-1</v>
      </c>
      <c r="G72" s="3">
        <v>-1</v>
      </c>
      <c r="H72" s="3">
        <v>-2</v>
      </c>
      <c r="I72" s="3">
        <v>-3</v>
      </c>
      <c r="J72" s="3">
        <v>-2</v>
      </c>
      <c r="K72" s="3">
        <v>-3</v>
      </c>
      <c r="L72" s="3">
        <v>-2</v>
      </c>
      <c r="M72" s="3">
        <v>-2</v>
      </c>
      <c r="N72" s="1">
        <f t="shared" si="13"/>
        <v>-1</v>
      </c>
      <c r="O72" s="1">
        <f t="shared" si="14"/>
        <v>-1</v>
      </c>
      <c r="P72" s="1">
        <f t="shared" si="15"/>
        <v>-2.3333333333333335</v>
      </c>
      <c r="Q72" s="1">
        <f t="shared" si="16"/>
        <v>-2.3333333333333335</v>
      </c>
      <c r="R72" s="1">
        <f t="shared" si="12"/>
        <v>-1.6666666666666667</v>
      </c>
      <c r="S72" s="3">
        <v>3</v>
      </c>
      <c r="T72" s="3">
        <v>3</v>
      </c>
      <c r="U72" s="3">
        <v>3</v>
      </c>
      <c r="V72" s="3">
        <v>3</v>
      </c>
      <c r="W72" s="3">
        <v>3</v>
      </c>
      <c r="X72" s="3">
        <v>3</v>
      </c>
      <c r="Y72" s="3">
        <v>0</v>
      </c>
      <c r="Z72" s="3">
        <v>0</v>
      </c>
      <c r="AA72" s="3">
        <v>-1</v>
      </c>
      <c r="AB72" s="3">
        <v>1</v>
      </c>
      <c r="AC72" s="3">
        <v>1</v>
      </c>
      <c r="AD72" s="3">
        <v>1</v>
      </c>
      <c r="AE72" s="1">
        <f t="shared" si="17"/>
        <v>3</v>
      </c>
      <c r="AF72" s="1">
        <f t="shared" si="18"/>
        <v>3</v>
      </c>
      <c r="AG72" s="1">
        <f t="shared" si="19"/>
        <v>-0.33333333333333331</v>
      </c>
      <c r="AH72" s="1">
        <f t="shared" si="20"/>
        <v>1</v>
      </c>
      <c r="AI72" s="1">
        <f t="shared" si="21"/>
        <v>1.6666666666666667</v>
      </c>
      <c r="AJ72" s="2"/>
      <c r="AK72" s="3">
        <v>23</v>
      </c>
      <c r="AL72" s="3">
        <v>3</v>
      </c>
      <c r="AM72" t="s">
        <v>126</v>
      </c>
      <c r="AN72" t="s">
        <v>70</v>
      </c>
      <c r="AO72" t="s">
        <v>70</v>
      </c>
      <c r="AU72">
        <v>1</v>
      </c>
      <c r="AW72" s="3">
        <v>-1</v>
      </c>
      <c r="AX72" s="3">
        <v>0</v>
      </c>
      <c r="AY72" s="3">
        <v>0</v>
      </c>
      <c r="AZ72" s="3">
        <v>-2</v>
      </c>
      <c r="BA72" s="3">
        <v>-2</v>
      </c>
      <c r="BB72" s="3">
        <v>-2</v>
      </c>
      <c r="BC72" s="1">
        <f t="shared" si="22"/>
        <v>-1.1666666666666667</v>
      </c>
      <c r="BD72" s="5">
        <v>1</v>
      </c>
      <c r="BE72" s="5">
        <v>1</v>
      </c>
      <c r="BF72" s="5">
        <v>-1</v>
      </c>
      <c r="BG72" s="5">
        <v>2</v>
      </c>
      <c r="BH72" s="5">
        <v>0</v>
      </c>
      <c r="BI72" s="5">
        <v>1</v>
      </c>
    </row>
    <row r="73" spans="1:61">
      <c r="A73" s="3">
        <v>72</v>
      </c>
      <c r="B73" s="3">
        <v>2</v>
      </c>
      <c r="C73" s="3">
        <v>1</v>
      </c>
      <c r="D73" s="3">
        <v>2</v>
      </c>
      <c r="E73" s="3">
        <v>2</v>
      </c>
      <c r="F73" s="3">
        <v>2</v>
      </c>
      <c r="G73" s="3">
        <v>2</v>
      </c>
      <c r="H73" s="3">
        <v>-3</v>
      </c>
      <c r="I73" s="3">
        <v>-2</v>
      </c>
      <c r="J73" s="3">
        <v>0</v>
      </c>
      <c r="K73" s="3">
        <v>-3</v>
      </c>
      <c r="L73" s="3">
        <v>-2</v>
      </c>
      <c r="M73" s="3">
        <v>-3</v>
      </c>
      <c r="N73" s="1">
        <f t="shared" si="13"/>
        <v>1.6666666666666667</v>
      </c>
      <c r="O73" s="1">
        <f t="shared" si="14"/>
        <v>2</v>
      </c>
      <c r="P73" s="1">
        <f t="shared" si="15"/>
        <v>-1.6666666666666667</v>
      </c>
      <c r="Q73" s="1">
        <f t="shared" si="16"/>
        <v>-2.6666666666666665</v>
      </c>
      <c r="R73" s="1">
        <f t="shared" si="12"/>
        <v>-0.16666666666666666</v>
      </c>
      <c r="S73" s="3">
        <v>-3</v>
      </c>
      <c r="T73" s="3">
        <v>-3</v>
      </c>
      <c r="U73" s="3">
        <v>-3</v>
      </c>
      <c r="V73" s="3">
        <v>-2</v>
      </c>
      <c r="W73" s="3">
        <v>2</v>
      </c>
      <c r="X73" s="3">
        <v>-2</v>
      </c>
      <c r="Y73" s="3">
        <v>-2</v>
      </c>
      <c r="Z73" s="3">
        <v>-2</v>
      </c>
      <c r="AA73" s="3">
        <v>-3</v>
      </c>
      <c r="AB73" s="3">
        <v>-3</v>
      </c>
      <c r="AC73" s="3">
        <v>-3</v>
      </c>
      <c r="AD73" s="3">
        <v>-1</v>
      </c>
      <c r="AE73" s="1">
        <f t="shared" si="17"/>
        <v>-3</v>
      </c>
      <c r="AF73" s="1">
        <f t="shared" si="18"/>
        <v>-0.66666666666666663</v>
      </c>
      <c r="AG73" s="1">
        <f t="shared" si="19"/>
        <v>-2.3333333333333335</v>
      </c>
      <c r="AH73" s="1">
        <f t="shared" si="20"/>
        <v>-2.3333333333333335</v>
      </c>
      <c r="AI73" s="1">
        <f t="shared" si="21"/>
        <v>-2.0833333333333335</v>
      </c>
      <c r="AJ73" s="2"/>
      <c r="AK73" s="3">
        <v>33</v>
      </c>
      <c r="AL73" s="3">
        <v>4</v>
      </c>
      <c r="AQ73" t="s">
        <v>127</v>
      </c>
      <c r="AU73">
        <v>0</v>
      </c>
      <c r="AV73" t="s">
        <v>113</v>
      </c>
      <c r="AW73" s="3">
        <v>2</v>
      </c>
      <c r="AX73" s="3">
        <v>1</v>
      </c>
      <c r="AY73" s="3">
        <v>1</v>
      </c>
      <c r="AZ73" s="3">
        <v>2</v>
      </c>
      <c r="BA73" s="3">
        <v>0</v>
      </c>
      <c r="BB73" s="3">
        <v>-2</v>
      </c>
      <c r="BC73" s="1">
        <f t="shared" si="22"/>
        <v>0.66666666666666663</v>
      </c>
      <c r="BD73" s="5">
        <v>2</v>
      </c>
      <c r="BE73" s="5">
        <v>2</v>
      </c>
      <c r="BF73" s="5">
        <v>1</v>
      </c>
      <c r="BG73" s="5">
        <v>1</v>
      </c>
      <c r="BH73" s="5">
        <v>0</v>
      </c>
      <c r="BI73" s="5">
        <v>3</v>
      </c>
    </row>
    <row r="74" spans="1:61">
      <c r="A74" s="3">
        <v>73</v>
      </c>
      <c r="B74" s="3">
        <v>-1</v>
      </c>
      <c r="C74" s="3">
        <v>0</v>
      </c>
      <c r="D74" s="3">
        <v>-1</v>
      </c>
      <c r="E74" s="3">
        <v>-1</v>
      </c>
      <c r="F74" s="3">
        <v>-1</v>
      </c>
      <c r="G74" s="3">
        <v>0</v>
      </c>
      <c r="H74" s="3">
        <v>2</v>
      </c>
      <c r="I74" s="3">
        <v>1</v>
      </c>
      <c r="J74" s="3">
        <v>-2</v>
      </c>
      <c r="K74" s="3">
        <v>-2</v>
      </c>
      <c r="L74" s="3">
        <v>0</v>
      </c>
      <c r="M74" s="3">
        <v>-2</v>
      </c>
      <c r="N74" s="1">
        <f t="shared" si="13"/>
        <v>-0.66666666666666663</v>
      </c>
      <c r="O74" s="1">
        <f t="shared" si="14"/>
        <v>-0.66666666666666663</v>
      </c>
      <c r="P74" s="1">
        <f t="shared" si="15"/>
        <v>0.33333333333333331</v>
      </c>
      <c r="Q74" s="1">
        <f t="shared" si="16"/>
        <v>-1.3333333333333333</v>
      </c>
      <c r="R74" s="1">
        <f t="shared" si="12"/>
        <v>-0.58333333333333337</v>
      </c>
      <c r="S74" s="3">
        <v>-1</v>
      </c>
      <c r="T74" s="3">
        <v>-1</v>
      </c>
      <c r="U74" s="3">
        <v>-1</v>
      </c>
      <c r="V74" s="3">
        <v>-1</v>
      </c>
      <c r="W74" s="3">
        <v>0</v>
      </c>
      <c r="X74" s="3">
        <v>-1</v>
      </c>
      <c r="Y74" s="3">
        <v>1</v>
      </c>
      <c r="Z74" s="3">
        <v>1</v>
      </c>
      <c r="AA74" s="3">
        <v>-2</v>
      </c>
      <c r="AB74" s="3">
        <v>-1</v>
      </c>
      <c r="AC74" s="3">
        <v>-1</v>
      </c>
      <c r="AD74" s="3">
        <v>1</v>
      </c>
      <c r="AE74" s="1">
        <f t="shared" si="17"/>
        <v>-1</v>
      </c>
      <c r="AF74" s="1">
        <f t="shared" si="18"/>
        <v>-0.66666666666666663</v>
      </c>
      <c r="AG74" s="1">
        <f t="shared" si="19"/>
        <v>0</v>
      </c>
      <c r="AH74" s="1">
        <f t="shared" si="20"/>
        <v>-0.33333333333333331</v>
      </c>
      <c r="AI74" s="1">
        <f t="shared" si="21"/>
        <v>-0.5</v>
      </c>
      <c r="AJ74" s="2"/>
      <c r="AK74" s="3">
        <v>23</v>
      </c>
      <c r="AL74" s="3">
        <v>4</v>
      </c>
      <c r="AQ74" t="s">
        <v>128</v>
      </c>
      <c r="AU74">
        <v>1</v>
      </c>
      <c r="AW74" s="5">
        <v>-2</v>
      </c>
      <c r="AX74" s="5">
        <v>2</v>
      </c>
      <c r="AY74" s="5">
        <v>2</v>
      </c>
      <c r="AZ74" s="5">
        <v>-2</v>
      </c>
      <c r="BA74" s="5">
        <v>-1</v>
      </c>
      <c r="BB74" s="5">
        <v>-2</v>
      </c>
      <c r="BC74" s="1">
        <f t="shared" si="22"/>
        <v>-0.5</v>
      </c>
      <c r="BD74" s="5">
        <v>1</v>
      </c>
      <c r="BE74" s="5">
        <v>2</v>
      </c>
      <c r="BF74" s="5">
        <v>-2</v>
      </c>
      <c r="BG74" s="5">
        <v>2</v>
      </c>
      <c r="BH74" s="5">
        <v>1</v>
      </c>
      <c r="BI74" s="5">
        <v>1</v>
      </c>
    </row>
    <row r="75" spans="1:61" ht="16">
      <c r="A75" s="3">
        <v>74</v>
      </c>
      <c r="B75" s="3">
        <v>-3</v>
      </c>
      <c r="C75" s="3">
        <v>-1</v>
      </c>
      <c r="D75" s="3">
        <v>-2</v>
      </c>
      <c r="E75" s="3">
        <v>1</v>
      </c>
      <c r="F75" s="3">
        <v>-2</v>
      </c>
      <c r="G75" s="3">
        <v>1</v>
      </c>
      <c r="H75" s="3">
        <v>-3</v>
      </c>
      <c r="I75" s="3">
        <v>-1</v>
      </c>
      <c r="J75" s="3">
        <v>-3</v>
      </c>
      <c r="K75" s="3">
        <v>-1</v>
      </c>
      <c r="L75" s="3">
        <v>-1</v>
      </c>
      <c r="M75" s="3">
        <v>-1</v>
      </c>
      <c r="N75" s="1">
        <f t="shared" si="13"/>
        <v>-2</v>
      </c>
      <c r="O75" s="1">
        <f t="shared" si="14"/>
        <v>0</v>
      </c>
      <c r="P75" s="1">
        <f t="shared" si="15"/>
        <v>-2.3333333333333335</v>
      </c>
      <c r="Q75" s="1">
        <f t="shared" si="16"/>
        <v>-1</v>
      </c>
      <c r="R75" s="1">
        <f t="shared" si="12"/>
        <v>-1.3333333333333333</v>
      </c>
      <c r="S75" s="3">
        <v>1</v>
      </c>
      <c r="T75" s="3">
        <v>0</v>
      </c>
      <c r="U75" s="3">
        <v>-2</v>
      </c>
      <c r="V75" s="3">
        <v>0</v>
      </c>
      <c r="W75" s="3">
        <v>0</v>
      </c>
      <c r="X75" s="3">
        <v>0</v>
      </c>
      <c r="Y75" s="3">
        <v>3</v>
      </c>
      <c r="Z75" s="3">
        <v>3</v>
      </c>
      <c r="AA75" s="3">
        <v>3</v>
      </c>
      <c r="AB75" s="3">
        <v>3</v>
      </c>
      <c r="AC75" s="3">
        <v>2</v>
      </c>
      <c r="AD75" s="3">
        <v>2</v>
      </c>
      <c r="AE75" s="1">
        <f t="shared" si="17"/>
        <v>-0.33333333333333331</v>
      </c>
      <c r="AF75" s="1">
        <f t="shared" si="18"/>
        <v>0</v>
      </c>
      <c r="AG75" s="1">
        <f t="shared" si="19"/>
        <v>3</v>
      </c>
      <c r="AH75" s="1">
        <f t="shared" si="20"/>
        <v>2.3333333333333335</v>
      </c>
      <c r="AI75" s="1">
        <f t="shared" si="21"/>
        <v>1.25</v>
      </c>
      <c r="AK75" s="4">
        <v>35</v>
      </c>
      <c r="AL75" s="4">
        <v>3</v>
      </c>
      <c r="AM75" s="4" t="s">
        <v>44</v>
      </c>
      <c r="AN75" s="4"/>
      <c r="AO75" s="4"/>
      <c r="AP75" s="4"/>
      <c r="AQ75" s="4"/>
      <c r="AR75" s="4"/>
      <c r="AS75" s="4"/>
      <c r="AT75" s="4"/>
      <c r="AU75" s="4">
        <v>1</v>
      </c>
      <c r="AV75" s="4"/>
      <c r="AW75" s="7">
        <v>2</v>
      </c>
      <c r="AX75" s="7">
        <v>-2</v>
      </c>
      <c r="AY75" s="7">
        <v>-2</v>
      </c>
      <c r="AZ75" s="7">
        <v>-1</v>
      </c>
      <c r="BA75" s="7">
        <v>-2</v>
      </c>
      <c r="BB75" s="7">
        <v>-2</v>
      </c>
      <c r="BC75" s="1">
        <f t="shared" si="22"/>
        <v>-1.1666666666666667</v>
      </c>
      <c r="BD75" s="6">
        <v>1</v>
      </c>
      <c r="BE75" s="6">
        <v>1</v>
      </c>
      <c r="BF75" s="6">
        <v>-2</v>
      </c>
      <c r="BG75" s="6">
        <v>2</v>
      </c>
      <c r="BH75" s="6">
        <v>1</v>
      </c>
      <c r="BI75" s="6">
        <v>3</v>
      </c>
    </row>
    <row r="76" spans="1:61">
      <c r="A76" s="3">
        <v>75</v>
      </c>
      <c r="B76" s="3">
        <v>-1</v>
      </c>
      <c r="C76" s="3">
        <v>0</v>
      </c>
      <c r="D76" s="3">
        <v>-1</v>
      </c>
      <c r="E76" s="3">
        <v>-1</v>
      </c>
      <c r="F76" s="3">
        <v>-1</v>
      </c>
      <c r="G76" s="3">
        <v>0</v>
      </c>
      <c r="H76" s="3">
        <v>1</v>
      </c>
      <c r="I76" s="3">
        <v>-1</v>
      </c>
      <c r="J76" s="3">
        <v>1</v>
      </c>
      <c r="K76" s="3">
        <v>0</v>
      </c>
      <c r="L76" s="3">
        <v>1</v>
      </c>
      <c r="M76" s="3">
        <v>1</v>
      </c>
      <c r="N76" s="1">
        <f t="shared" si="13"/>
        <v>-0.66666666666666663</v>
      </c>
      <c r="O76" s="1">
        <f t="shared" si="14"/>
        <v>-0.66666666666666663</v>
      </c>
      <c r="P76" s="1">
        <f t="shared" si="15"/>
        <v>0.33333333333333331</v>
      </c>
      <c r="Q76" s="1">
        <f t="shared" si="16"/>
        <v>0.66666666666666663</v>
      </c>
      <c r="R76" s="1">
        <f t="shared" si="12"/>
        <v>-8.3333333333333329E-2</v>
      </c>
      <c r="S76" s="3">
        <v>-1</v>
      </c>
      <c r="T76" s="3">
        <v>1</v>
      </c>
      <c r="U76" s="3">
        <v>0</v>
      </c>
      <c r="V76" s="3">
        <v>-1</v>
      </c>
      <c r="W76" s="3">
        <v>-1</v>
      </c>
      <c r="X76" s="3">
        <v>-1</v>
      </c>
      <c r="Y76" s="3">
        <v>1</v>
      </c>
      <c r="Z76" s="3">
        <v>-1</v>
      </c>
      <c r="AA76" s="3">
        <v>0</v>
      </c>
      <c r="AB76" s="3">
        <v>0</v>
      </c>
      <c r="AC76" s="3">
        <v>1</v>
      </c>
      <c r="AD76" s="3">
        <v>-3</v>
      </c>
      <c r="AE76" s="1">
        <f t="shared" si="17"/>
        <v>0</v>
      </c>
      <c r="AF76" s="1">
        <f t="shared" si="18"/>
        <v>-1</v>
      </c>
      <c r="AG76" s="1">
        <f t="shared" si="19"/>
        <v>0</v>
      </c>
      <c r="AH76" s="1">
        <f t="shared" si="20"/>
        <v>-0.66666666666666663</v>
      </c>
      <c r="AI76" s="1">
        <f t="shared" si="21"/>
        <v>-0.41666666666666669</v>
      </c>
      <c r="AK76" s="3">
        <v>55</v>
      </c>
      <c r="AL76" s="3">
        <v>4</v>
      </c>
      <c r="AM76" t="s">
        <v>130</v>
      </c>
      <c r="AU76">
        <v>1</v>
      </c>
      <c r="AW76" s="7">
        <v>2</v>
      </c>
      <c r="AX76" s="7">
        <v>-2</v>
      </c>
      <c r="AY76" s="7">
        <v>-2</v>
      </c>
      <c r="AZ76" s="7">
        <v>-1</v>
      </c>
      <c r="BA76" s="7">
        <v>-2</v>
      </c>
      <c r="BB76" s="7">
        <v>-2</v>
      </c>
      <c r="BC76" s="1">
        <f t="shared" si="22"/>
        <v>-1.1666666666666667</v>
      </c>
      <c r="BD76" s="7">
        <v>1</v>
      </c>
      <c r="BE76" s="7">
        <v>1</v>
      </c>
      <c r="BF76" s="7">
        <v>-1</v>
      </c>
      <c r="BG76" s="5">
        <v>2</v>
      </c>
      <c r="BH76" s="5">
        <v>0</v>
      </c>
      <c r="BI76" s="5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B59F-730B-4E61-81ED-9D36C0E35CD4}">
  <dimension ref="A1:EP190"/>
  <sheetViews>
    <sheetView showGridLines="0" showRowColHeaders="0" topLeftCell="A67" zoomScaleNormal="100" workbookViewId="0">
      <selection activeCell="K76" sqref="K76"/>
    </sheetView>
  </sheetViews>
  <sheetFormatPr baseColWidth="10" defaultColWidth="9.1640625" defaultRowHeight="11" outlineLevelRow="1"/>
  <cols>
    <col min="1" max="1" width="15.6640625" style="8" customWidth="1"/>
    <col min="2" max="9" width="9.6640625" style="8" customWidth="1"/>
    <col min="10" max="16384" width="9.1640625" style="8"/>
  </cols>
  <sheetData>
    <row r="1" spans="1:146">
      <c r="A1" s="9" t="s">
        <v>151</v>
      </c>
      <c r="B1" s="8" t="s">
        <v>152</v>
      </c>
      <c r="F1" s="10"/>
      <c r="R1" s="10" t="s">
        <v>153</v>
      </c>
      <c r="Z1" s="54" t="s">
        <v>154</v>
      </c>
      <c r="BZ1" s="11" t="s">
        <v>154</v>
      </c>
    </row>
    <row r="2" spans="1:146">
      <c r="A2" s="9" t="s">
        <v>155</v>
      </c>
      <c r="C2" s="8" t="s">
        <v>38</v>
      </c>
      <c r="G2" s="13" t="s">
        <v>156</v>
      </c>
      <c r="H2" s="14" t="s">
        <v>157</v>
      </c>
      <c r="I2" s="17" t="s">
        <v>158</v>
      </c>
    </row>
    <row r="3" spans="1:146" hidden="1" outlineLevel="1">
      <c r="A3" s="9" t="s">
        <v>159</v>
      </c>
    </row>
    <row r="4" spans="1:146" hidden="1" outlineLevel="1">
      <c r="A4" s="8" t="s">
        <v>160</v>
      </c>
    </row>
    <row r="5" spans="1:146" hidden="1" outlineLevel="1">
      <c r="A5" s="9" t="s">
        <v>161</v>
      </c>
    </row>
    <row r="6" spans="1:146" hidden="1" outlineLevel="1">
      <c r="A6" s="8" t="s">
        <v>162</v>
      </c>
    </row>
    <row r="7" spans="1:146" hidden="1" outlineLevel="1">
      <c r="A7" s="8" t="s">
        <v>163</v>
      </c>
    </row>
    <row r="8" spans="1:146" collapsed="1">
      <c r="A8" s="52"/>
      <c r="J8" s="10" t="s">
        <v>285</v>
      </c>
      <c r="K8" s="10" t="s">
        <v>286</v>
      </c>
    </row>
    <row r="9" spans="1:146">
      <c r="A9" s="18" t="s">
        <v>164</v>
      </c>
      <c r="AS9" s="39" t="s">
        <v>254</v>
      </c>
      <c r="AT9" s="39" t="s">
        <v>255</v>
      </c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</row>
    <row r="10" spans="1:146" ht="12" outlineLevel="1" thickBot="1">
      <c r="A10" s="19"/>
      <c r="B10" s="20" t="s">
        <v>165</v>
      </c>
      <c r="C10" s="22" t="s">
        <v>166</v>
      </c>
      <c r="D10" s="22" t="s">
        <v>167</v>
      </c>
      <c r="E10" s="22" t="s">
        <v>168</v>
      </c>
      <c r="F10" s="22" t="s">
        <v>169</v>
      </c>
      <c r="G10" s="22" t="s">
        <v>170</v>
      </c>
      <c r="H10" s="22" t="s">
        <v>171</v>
      </c>
      <c r="I10" s="22" t="s">
        <v>172</v>
      </c>
      <c r="AS10" s="39">
        <v>7</v>
      </c>
      <c r="AT10" s="39">
        <f>CHOOSE(AS10,0,0.25,0.5,0.68,0.8,0.9,0.95,0.98,0.99,0.997,0.999)</f>
        <v>0.95</v>
      </c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</row>
    <row r="11" spans="1:146" outlineLevel="1">
      <c r="B11" s="24">
        <f xml:space="preserve"> 1 - $C$30 / $C$31</f>
        <v>5.7088144373208305E-2</v>
      </c>
      <c r="C11" s="24">
        <f xml:space="preserve"> MAX(0,1 - ($C$30 + 2*($B$29+1))/$C$31)</f>
        <v>0</v>
      </c>
      <c r="D11" s="25">
        <v>0.47517580029697798</v>
      </c>
      <c r="E11" s="25">
        <v>0.57333333333333336</v>
      </c>
      <c r="F11" s="26">
        <v>75</v>
      </c>
      <c r="G11" s="27">
        <f>$AT$39</f>
        <v>0.65806686046511609</v>
      </c>
      <c r="H11" s="24">
        <f>_xlfn.NORM.S.INV(1-(1-I11)/2)</f>
        <v>1.9599639845400536</v>
      </c>
      <c r="I11" s="28">
        <f>$AT$10</f>
        <v>0.95</v>
      </c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</row>
    <row r="12" spans="1:146">
      <c r="A12" s="52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</row>
    <row r="13" spans="1:146">
      <c r="A13" s="18" t="s">
        <v>173</v>
      </c>
      <c r="AS13" s="39" t="s">
        <v>182</v>
      </c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</row>
    <row r="14" spans="1:146" ht="12" outlineLevel="1" thickBot="1">
      <c r="A14" s="29" t="s">
        <v>174</v>
      </c>
      <c r="B14" s="22" t="s">
        <v>175</v>
      </c>
      <c r="C14" s="22" t="s">
        <v>176</v>
      </c>
      <c r="D14" s="22" t="s">
        <v>177</v>
      </c>
      <c r="E14" s="22" t="s">
        <v>178</v>
      </c>
      <c r="F14" s="22" t="str">
        <f>IF($I$11&gt;99%,("Lower"&amp;TEXT($I$11,"0.0%")),("Lower"&amp;TEXT($I$11,"0%")))</f>
        <v>Lower95%</v>
      </c>
      <c r="G14" s="22" t="str">
        <f>IF($I$11&gt;99%,("Upper"&amp;TEXT($I$11,"0.0%")),("Upper"&amp;TEXT($I$11,"0%")))</f>
        <v>Upper95%</v>
      </c>
      <c r="H14" s="22" t="s">
        <v>180</v>
      </c>
      <c r="I14" s="22" t="s">
        <v>179</v>
      </c>
      <c r="AS14" s="39" t="s">
        <v>15</v>
      </c>
      <c r="AT14" s="39" t="s">
        <v>36</v>
      </c>
      <c r="AU14" s="39" t="s">
        <v>16</v>
      </c>
      <c r="AV14" s="39" t="s">
        <v>25</v>
      </c>
      <c r="AW14" s="39" t="s">
        <v>35</v>
      </c>
      <c r="AX14" s="39" t="s">
        <v>14</v>
      </c>
      <c r="AY14" s="39" t="s">
        <v>7</v>
      </c>
      <c r="AZ14" s="39" t="s">
        <v>37</v>
      </c>
      <c r="BA14" s="39" t="s">
        <v>34</v>
      </c>
      <c r="BB14" s="39" t="s">
        <v>33</v>
      </c>
      <c r="BC14" s="39" t="s">
        <v>181</v>
      </c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</row>
    <row r="15" spans="1:146" outlineLevel="1">
      <c r="A15" s="30" t="s">
        <v>181</v>
      </c>
      <c r="B15" s="21">
        <v>0.66940473077972429</v>
      </c>
      <c r="C15" s="21">
        <v>1.3806047200103053</v>
      </c>
      <c r="D15" s="21">
        <f t="shared" ref="D15:D25" si="0">B15 / C15</f>
        <v>0.48486342330824977</v>
      </c>
      <c r="E15" s="21">
        <f t="shared" ref="E15:E25" si="1">2*(1-_xlfn.NORM.S.DIST(ABS(B15)/C15,1))</f>
        <v>0.62777322962803583</v>
      </c>
      <c r="F15" s="21">
        <f t="shared" ref="F15:F25" si="2">B15 - $H$11 * C15</f>
        <v>-2.0365307973264786</v>
      </c>
      <c r="G15" s="21">
        <f t="shared" ref="G15:G25" si="3">B15 + $H$11 * C15</f>
        <v>3.3753402588859274</v>
      </c>
      <c r="H15" s="21"/>
      <c r="I15" s="21"/>
      <c r="AS15" s="39">
        <v>7.0286790398969747E-4</v>
      </c>
      <c r="AT15" s="39">
        <v>1.2509563352748731E-3</v>
      </c>
      <c r="AU15" s="39">
        <v>-5.4432349956064071E-3</v>
      </c>
      <c r="AV15" s="39">
        <v>5.2774609780418325E-5</v>
      </c>
      <c r="AW15" s="39">
        <v>2.5204080564634884E-3</v>
      </c>
      <c r="AX15" s="39">
        <v>-1.0569504875593367E-3</v>
      </c>
      <c r="AY15" s="39">
        <v>-1.1010626439268987E-3</v>
      </c>
      <c r="AZ15" s="39">
        <v>1.8053445461162988E-3</v>
      </c>
      <c r="BA15" s="39">
        <v>-3.7995154099867413E-5</v>
      </c>
      <c r="BB15" s="39">
        <v>-1.8529915073211368E-4</v>
      </c>
      <c r="BC15" s="39">
        <v>-8.6440101971345887E-3</v>
      </c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</row>
    <row r="16" spans="1:146" outlineLevel="1">
      <c r="A16" s="30" t="s">
        <v>15</v>
      </c>
      <c r="B16" s="31">
        <v>-4.8671321063059917E-4</v>
      </c>
      <c r="C16" s="21">
        <v>2.651165600240199E-2</v>
      </c>
      <c r="D16" s="21">
        <f t="shared" si="0"/>
        <v>-1.8358461296665223E-2</v>
      </c>
      <c r="E16" s="21">
        <f t="shared" si="1"/>
        <v>0.98535288993606973</v>
      </c>
      <c r="F16" s="21">
        <f t="shared" si="2"/>
        <v>-5.2448604145853631E-2</v>
      </c>
      <c r="G16" s="21">
        <f t="shared" si="3"/>
        <v>5.1475177724592439E-2</v>
      </c>
      <c r="H16" s="21">
        <v>1.8991090558554469</v>
      </c>
      <c r="I16" s="21">
        <f>(B16*12.6697909850006)/(PI()/SQRT(3))</f>
        <v>-3.3997997628209386E-3</v>
      </c>
      <c r="AS16" s="39">
        <v>1.2509563352748724E-3</v>
      </c>
      <c r="AT16" s="39">
        <v>7.8324680788914788E-2</v>
      </c>
      <c r="AU16" s="39">
        <v>-1.1090935797800806E-2</v>
      </c>
      <c r="AV16" s="39">
        <v>8.9993222220782557E-3</v>
      </c>
      <c r="AW16" s="39">
        <v>4.7774699719665961E-3</v>
      </c>
      <c r="AX16" s="39">
        <v>5.6719831307234887E-3</v>
      </c>
      <c r="AY16" s="39">
        <v>-1.447737235528971E-2</v>
      </c>
      <c r="AZ16" s="39">
        <v>3.0918557545376317E-3</v>
      </c>
      <c r="BA16" s="39">
        <v>-3.1544634066098351E-4</v>
      </c>
      <c r="BB16" s="39">
        <v>-1.1159234074236686E-3</v>
      </c>
      <c r="BC16" s="39">
        <v>4.5142392472494715E-3</v>
      </c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</row>
    <row r="17" spans="1:146" outlineLevel="1">
      <c r="A17" s="30" t="s">
        <v>36</v>
      </c>
      <c r="B17" s="21">
        <v>-4.0969341109675227E-2</v>
      </c>
      <c r="C17" s="21">
        <v>0.27986546908990895</v>
      </c>
      <c r="D17" s="21">
        <f t="shared" si="0"/>
        <v>-0.14638941075118314</v>
      </c>
      <c r="E17" s="21">
        <f t="shared" si="1"/>
        <v>0.88361398625503651</v>
      </c>
      <c r="F17" s="21">
        <f t="shared" si="2"/>
        <v>-0.58949558104230437</v>
      </c>
      <c r="G17" s="21">
        <f t="shared" si="3"/>
        <v>0.50755689882295396</v>
      </c>
      <c r="H17" s="21">
        <v>1.0785181704521958</v>
      </c>
      <c r="I17" s="21">
        <f>(B17*0.917693937084779)/(PI()/SQRT(3))</f>
        <v>-2.0728486669516863E-2</v>
      </c>
      <c r="AS17" s="39">
        <v>-5.4432349956064115E-3</v>
      </c>
      <c r="AT17" s="39">
        <v>-1.1090935797800813E-2</v>
      </c>
      <c r="AU17" s="39">
        <v>0.10968973970334409</v>
      </c>
      <c r="AV17" s="39">
        <v>8.7275853044931923E-3</v>
      </c>
      <c r="AW17" s="39">
        <v>-2.9425172077797428E-2</v>
      </c>
      <c r="AX17" s="39">
        <v>7.4267073242166156E-3</v>
      </c>
      <c r="AY17" s="39">
        <v>1.5083189718917948E-2</v>
      </c>
      <c r="AZ17" s="39">
        <v>-2.8216471631993423E-2</v>
      </c>
      <c r="BA17" s="39">
        <v>-3.765958040394963E-4</v>
      </c>
      <c r="BB17" s="39">
        <v>-2.7261823503746656E-2</v>
      </c>
      <c r="BC17" s="39">
        <v>-0.11689022215984723</v>
      </c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</row>
    <row r="18" spans="1:146" outlineLevel="1">
      <c r="A18" s="30" t="s">
        <v>16</v>
      </c>
      <c r="B18" s="21">
        <v>4.3691909161941378E-2</v>
      </c>
      <c r="C18" s="21">
        <v>0.33119441375624692</v>
      </c>
      <c r="D18" s="21">
        <f t="shared" si="0"/>
        <v>0.1319222406755261</v>
      </c>
      <c r="E18" s="21">
        <f t="shared" si="1"/>
        <v>0.89504579685822128</v>
      </c>
      <c r="F18" s="21">
        <f t="shared" si="2"/>
        <v>-0.60543721368115944</v>
      </c>
      <c r="G18" s="21">
        <f t="shared" si="3"/>
        <v>0.6928210320050423</v>
      </c>
      <c r="H18" s="21">
        <v>1.8905420281171319</v>
      </c>
      <c r="I18" s="21">
        <f>(B18*1.02103992210027)/(PI()/SQRT(3))</f>
        <v>2.4595434537466297E-2</v>
      </c>
      <c r="AS18" s="39">
        <v>5.277460978041596E-5</v>
      </c>
      <c r="AT18" s="39">
        <v>8.9993222220782626E-3</v>
      </c>
      <c r="AU18" s="39">
        <v>8.7275853044932305E-3</v>
      </c>
      <c r="AV18" s="39">
        <v>0.40237135474144831</v>
      </c>
      <c r="AW18" s="39">
        <v>8.1854343687584374E-2</v>
      </c>
      <c r="AX18" s="39">
        <v>1.5720108468723359E-2</v>
      </c>
      <c r="AY18" s="39">
        <v>2.0366930622795862E-2</v>
      </c>
      <c r="AZ18" s="39">
        <v>2.6086395191898506E-2</v>
      </c>
      <c r="BA18" s="39">
        <v>-6.8947937543431106E-2</v>
      </c>
      <c r="BB18" s="39">
        <v>1.0157016185899639E-2</v>
      </c>
      <c r="BC18" s="39">
        <v>-0.35680482281302406</v>
      </c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</row>
    <row r="19" spans="1:146" outlineLevel="1">
      <c r="A19" s="30" t="s">
        <v>25</v>
      </c>
      <c r="B19" s="21">
        <v>0.71013020149903372</v>
      </c>
      <c r="C19" s="21">
        <v>0.63432748225301439</v>
      </c>
      <c r="D19" s="21">
        <f t="shared" si="0"/>
        <v>1.1195009224206747</v>
      </c>
      <c r="E19" s="21">
        <f t="shared" si="1"/>
        <v>0.26292649759514886</v>
      </c>
      <c r="F19" s="21">
        <f t="shared" si="2"/>
        <v>-0.53312881812084456</v>
      </c>
      <c r="G19" s="21">
        <f t="shared" si="3"/>
        <v>1.9533892211189121</v>
      </c>
      <c r="H19" s="21">
        <v>1.3664057393719951</v>
      </c>
      <c r="I19" s="21">
        <f>(B19*0.45202248210053)/(PI()/SQRT(3))</f>
        <v>0.17697371750467344</v>
      </c>
      <c r="AS19" s="39">
        <v>2.5204080564634889E-3</v>
      </c>
      <c r="AT19" s="39">
        <v>4.7774699719666004E-3</v>
      </c>
      <c r="AU19" s="39">
        <v>-2.942517207779741E-2</v>
      </c>
      <c r="AV19" s="39">
        <v>8.1854343687584374E-2</v>
      </c>
      <c r="AW19" s="39">
        <v>8.607854130994097E-2</v>
      </c>
      <c r="AX19" s="39">
        <v>2.1349763999552802E-2</v>
      </c>
      <c r="AY19" s="39">
        <v>7.4887900604830651E-3</v>
      </c>
      <c r="AZ19" s="39">
        <v>2.5008710407257155E-2</v>
      </c>
      <c r="BA19" s="39">
        <v>-2.5391152408353528E-2</v>
      </c>
      <c r="BB19" s="39">
        <v>-3.4589491766873469E-4</v>
      </c>
      <c r="BC19" s="39">
        <v>-0.14025763052384893</v>
      </c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</row>
    <row r="20" spans="1:146" outlineLevel="1">
      <c r="A20" s="30" t="s">
        <v>35</v>
      </c>
      <c r="B20" s="21">
        <v>0.37534684094795639</v>
      </c>
      <c r="C20" s="21">
        <v>0.29339144723379545</v>
      </c>
      <c r="D20" s="21">
        <f t="shared" si="0"/>
        <v>1.2793380464456858</v>
      </c>
      <c r="E20" s="21">
        <f t="shared" si="1"/>
        <v>0.20077804021092138</v>
      </c>
      <c r="F20" s="21">
        <f t="shared" si="2"/>
        <v>-0.19968982900236626</v>
      </c>
      <c r="G20" s="21">
        <f t="shared" si="3"/>
        <v>0.95038351089827899</v>
      </c>
      <c r="H20" s="21">
        <v>1.8147890061963692</v>
      </c>
      <c r="I20" s="21">
        <f>(B20*1.11952370824978)/(PI()/SQRT(3))</f>
        <v>0.23167374272143276</v>
      </c>
      <c r="AS20" s="39">
        <v>-1.0569504875593372E-3</v>
      </c>
      <c r="AT20" s="39">
        <v>5.6719831307234913E-3</v>
      </c>
      <c r="AU20" s="39">
        <v>7.4267073242166044E-3</v>
      </c>
      <c r="AV20" s="39">
        <v>1.5720108468723328E-2</v>
      </c>
      <c r="AW20" s="39">
        <v>2.1349763999552799E-2</v>
      </c>
      <c r="AX20" s="39">
        <v>6.9066935678243263E-2</v>
      </c>
      <c r="AY20" s="39">
        <v>-1.3076887645176313E-3</v>
      </c>
      <c r="AZ20" s="39">
        <v>-3.6990111059239987E-2</v>
      </c>
      <c r="BA20" s="39">
        <v>-8.9247551721445915E-3</v>
      </c>
      <c r="BB20" s="39">
        <v>-4.398251482934659E-3</v>
      </c>
      <c r="BC20" s="39">
        <v>2.0873296784085081E-2</v>
      </c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</row>
    <row r="21" spans="1:146" outlineLevel="1">
      <c r="A21" s="30" t="s">
        <v>14</v>
      </c>
      <c r="B21" s="21">
        <v>4.1655996963601817E-2</v>
      </c>
      <c r="C21" s="21">
        <v>0.26280588973278979</v>
      </c>
      <c r="D21" s="21">
        <f t="shared" si="0"/>
        <v>0.15850480750623938</v>
      </c>
      <c r="E21" s="21">
        <f t="shared" si="1"/>
        <v>0.87405903271010499</v>
      </c>
      <c r="F21" s="21">
        <f t="shared" si="2"/>
        <v>-0.47343408183767083</v>
      </c>
      <c r="G21" s="21">
        <f t="shared" si="3"/>
        <v>0.55674607576487445</v>
      </c>
      <c r="H21" s="21">
        <v>1.3371003617469848</v>
      </c>
      <c r="I21" s="21">
        <f>(B21*1.07335086625114)/(PI()/SQRT(3))</f>
        <v>2.4650742142207093E-2</v>
      </c>
      <c r="AS21" s="39">
        <v>-1.1010626439268963E-3</v>
      </c>
      <c r="AT21" s="39">
        <v>-1.4477372355289708E-2</v>
      </c>
      <c r="AU21" s="39">
        <v>1.5083189718917926E-2</v>
      </c>
      <c r="AV21" s="39">
        <v>2.0366930622795872E-2</v>
      </c>
      <c r="AW21" s="39">
        <v>7.4887900604830773E-3</v>
      </c>
      <c r="AX21" s="39">
        <v>-1.3076887645176321E-3</v>
      </c>
      <c r="AY21" s="39">
        <v>5.793912131332607E-2</v>
      </c>
      <c r="AZ21" s="39">
        <v>1.4036424626646881E-2</v>
      </c>
      <c r="BA21" s="39">
        <v>-8.917970518295449E-3</v>
      </c>
      <c r="BB21" s="39">
        <v>-1.1248543919900694E-2</v>
      </c>
      <c r="BC21" s="39">
        <v>-6.3538060547117109E-2</v>
      </c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</row>
    <row r="22" spans="1:146" outlineLevel="1">
      <c r="A22" s="30" t="s">
        <v>7</v>
      </c>
      <c r="B22" s="21">
        <v>7.2042236485596739E-2</v>
      </c>
      <c r="C22" s="21">
        <v>0.24070546589831746</v>
      </c>
      <c r="D22" s="21">
        <f t="shared" si="0"/>
        <v>0.29929622169872094</v>
      </c>
      <c r="E22" s="21">
        <f t="shared" si="1"/>
        <v>0.76471403719040909</v>
      </c>
      <c r="F22" s="21">
        <f t="shared" si="2"/>
        <v>-0.39973180755703952</v>
      </c>
      <c r="G22" s="21">
        <f t="shared" si="3"/>
        <v>0.54381628052823305</v>
      </c>
      <c r="H22" s="21">
        <v>1.1698050638283564</v>
      </c>
      <c r="I22" s="21">
        <f>(B22*1.10567514104167)/(PI()/SQRT(3))</f>
        <v>4.3916274069706614E-2</v>
      </c>
      <c r="AS22" s="39">
        <v>1.805344546116301E-3</v>
      </c>
      <c r="AT22" s="39">
        <v>3.091855754537633E-3</v>
      </c>
      <c r="AU22" s="39">
        <v>-2.8216471631993284E-2</v>
      </c>
      <c r="AV22" s="39">
        <v>2.6086395191898742E-2</v>
      </c>
      <c r="AW22" s="39">
        <v>2.5008710407257207E-2</v>
      </c>
      <c r="AX22" s="39">
        <v>-3.6990111059239966E-2</v>
      </c>
      <c r="AY22" s="39">
        <v>1.40364246266469E-2</v>
      </c>
      <c r="AZ22" s="39">
        <v>0.29712786736239893</v>
      </c>
      <c r="BA22" s="39">
        <v>1.0425729137295103E-3</v>
      </c>
      <c r="BB22" s="39">
        <v>1.5988267736981532E-2</v>
      </c>
      <c r="BC22" s="39">
        <v>-0.47390688803355391</v>
      </c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</row>
    <row r="23" spans="1:146" outlineLevel="1">
      <c r="A23" s="30" t="s">
        <v>37</v>
      </c>
      <c r="B23" s="21">
        <v>-0.76085078089310065</v>
      </c>
      <c r="C23" s="21">
        <v>0.54509436555737667</v>
      </c>
      <c r="D23" s="21">
        <f t="shared" si="0"/>
        <v>-1.3958147964253971</v>
      </c>
      <c r="E23" s="21">
        <f t="shared" si="1"/>
        <v>0.16277027348503248</v>
      </c>
      <c r="F23" s="21">
        <f t="shared" si="2"/>
        <v>-1.8292161055612692</v>
      </c>
      <c r="G23" s="21">
        <f t="shared" si="3"/>
        <v>0.30751454377506793</v>
      </c>
      <c r="H23" s="21">
        <v>1.1813648433885007</v>
      </c>
      <c r="I23" s="21">
        <f>(B23*0.493196961916072)/(PI()/SQRT(3))</f>
        <v>-0.20688577855267781</v>
      </c>
      <c r="AS23" s="39">
        <v>-3.7995154099866796E-5</v>
      </c>
      <c r="AT23" s="39">
        <v>-3.1544634066098547E-4</v>
      </c>
      <c r="AU23" s="39">
        <v>-3.7659580403946892E-4</v>
      </c>
      <c r="AV23" s="39">
        <v>-6.8947937543431051E-2</v>
      </c>
      <c r="AW23" s="39">
        <v>-2.5391152408353518E-2</v>
      </c>
      <c r="AX23" s="39">
        <v>-8.9247551721445949E-3</v>
      </c>
      <c r="AY23" s="39">
        <v>-8.9179705182954403E-3</v>
      </c>
      <c r="AZ23" s="39">
        <v>1.042572913729545E-3</v>
      </c>
      <c r="BA23" s="39">
        <v>0.10405562946898979</v>
      </c>
      <c r="BB23" s="39">
        <v>-3.6679271635768507E-2</v>
      </c>
      <c r="BC23" s="39">
        <v>-4.3319762671427092E-2</v>
      </c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</row>
    <row r="24" spans="1:146" outlineLevel="1">
      <c r="A24" s="30" t="s">
        <v>34</v>
      </c>
      <c r="B24" s="21">
        <v>-0.16052748784579557</v>
      </c>
      <c r="C24" s="21">
        <v>0.32257654823156284</v>
      </c>
      <c r="D24" s="21">
        <f t="shared" si="0"/>
        <v>-0.49764153260937083</v>
      </c>
      <c r="E24" s="21">
        <f t="shared" si="1"/>
        <v>0.61873672463968887</v>
      </c>
      <c r="F24" s="21">
        <f t="shared" si="2"/>
        <v>-0.79276590463690622</v>
      </c>
      <c r="G24" s="21">
        <f t="shared" si="3"/>
        <v>0.47171092894531513</v>
      </c>
      <c r="H24" s="21">
        <v>1.2755664095477868</v>
      </c>
      <c r="I24" s="21">
        <f>(B24*0.853820243967669)/(PI()/SQRT(3))</f>
        <v>-7.5566030917582391E-2</v>
      </c>
      <c r="AS24" s="39">
        <v>-1.8529915073211322E-4</v>
      </c>
      <c r="AT24" s="39">
        <v>-1.1159234074236688E-3</v>
      </c>
      <c r="AU24" s="39">
        <v>-2.7261823503746681E-2</v>
      </c>
      <c r="AV24" s="39">
        <v>1.015701618589961E-2</v>
      </c>
      <c r="AW24" s="39">
        <v>-3.4589491766872705E-4</v>
      </c>
      <c r="AX24" s="39">
        <v>-4.3982514829346555E-3</v>
      </c>
      <c r="AY24" s="39">
        <v>-1.1248543919900699E-2</v>
      </c>
      <c r="AZ24" s="39">
        <v>1.5988267736981612E-2</v>
      </c>
      <c r="BA24" s="39">
        <v>-3.6679271635768479E-2</v>
      </c>
      <c r="BB24" s="39">
        <v>0.16251426048834267</v>
      </c>
      <c r="BC24" s="39">
        <v>0.1638103537422588</v>
      </c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</row>
    <row r="25" spans="1:146" outlineLevel="1">
      <c r="A25" s="30" t="s">
        <v>33</v>
      </c>
      <c r="B25" s="21">
        <v>-0.10205301592966351</v>
      </c>
      <c r="C25" s="21">
        <v>0.40313057498575156</v>
      </c>
      <c r="D25" s="21">
        <f t="shared" si="0"/>
        <v>-0.25315126726190523</v>
      </c>
      <c r="E25" s="21">
        <f t="shared" si="1"/>
        <v>0.80015132320825066</v>
      </c>
      <c r="F25" s="21">
        <f t="shared" si="2"/>
        <v>-0.89217442396865998</v>
      </c>
      <c r="G25" s="21">
        <f t="shared" si="3"/>
        <v>0.6880683921093329</v>
      </c>
      <c r="H25" s="21">
        <v>1.2283487516070872</v>
      </c>
      <c r="I25" s="21">
        <f>(B25*0.677265596858935)/(PI()/SQRT(3))</f>
        <v>-3.8106197470214133E-2</v>
      </c>
      <c r="AS25" s="39">
        <v>-8.6440101971345818E-3</v>
      </c>
      <c r="AT25" s="39">
        <v>4.5142392472494637E-3</v>
      </c>
      <c r="AU25" s="39">
        <v>-0.11689022215984764</v>
      </c>
      <c r="AV25" s="39">
        <v>-0.35680482281302445</v>
      </c>
      <c r="AW25" s="39">
        <v>-0.14025763052384893</v>
      </c>
      <c r="AX25" s="39">
        <v>2.087329678408497E-2</v>
      </c>
      <c r="AY25" s="39">
        <v>-6.3538060547117123E-2</v>
      </c>
      <c r="AZ25" s="39">
        <v>-0.47390688803355313</v>
      </c>
      <c r="BA25" s="39">
        <v>-4.3319762671426877E-2</v>
      </c>
      <c r="BB25" s="39">
        <v>0.16381035374225889</v>
      </c>
      <c r="BC25" s="39">
        <v>1.9060693929147337</v>
      </c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</row>
    <row r="26" spans="1:146">
      <c r="A26" s="52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</row>
    <row r="27" spans="1:146">
      <c r="A27" s="18" t="s">
        <v>183</v>
      </c>
      <c r="AS27" s="39" t="s">
        <v>237</v>
      </c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</row>
    <row r="28" spans="1:146" ht="12" hidden="1" outlineLevel="1" thickBot="1">
      <c r="A28" s="29" t="s">
        <v>184</v>
      </c>
      <c r="B28" s="22" t="s">
        <v>185</v>
      </c>
      <c r="C28" s="22" t="s">
        <v>186</v>
      </c>
      <c r="D28" s="19"/>
      <c r="E28" s="22" t="s">
        <v>178</v>
      </c>
      <c r="F28" s="22" t="s">
        <v>187</v>
      </c>
      <c r="G28" s="22" t="s">
        <v>170</v>
      </c>
      <c r="H28" s="19"/>
      <c r="I28" s="22" t="s">
        <v>188</v>
      </c>
      <c r="AS28" s="39" t="s">
        <v>238</v>
      </c>
      <c r="AT28" s="39">
        <v>-9.9999999999999995E-8</v>
      </c>
      <c r="AU28" s="39">
        <v>9.9999000000000008E-3</v>
      </c>
      <c r="AV28" s="39">
        <v>1.9999900000000001E-2</v>
      </c>
      <c r="AW28" s="39">
        <v>2.9999900000000003E-2</v>
      </c>
      <c r="AX28" s="39">
        <v>3.9999900000000005E-2</v>
      </c>
      <c r="AY28" s="39">
        <v>4.9999900000000007E-2</v>
      </c>
      <c r="AZ28" s="39">
        <v>5.9999900000000009E-2</v>
      </c>
      <c r="BA28" s="39">
        <v>6.9999900000000004E-2</v>
      </c>
      <c r="BB28" s="39">
        <v>7.9999899999999999E-2</v>
      </c>
      <c r="BC28" s="39">
        <v>8.9999899999999994E-2</v>
      </c>
      <c r="BD28" s="39">
        <v>9.9999899999999989E-2</v>
      </c>
      <c r="BE28" s="39">
        <v>0.10999989999999998</v>
      </c>
      <c r="BF28" s="39">
        <v>0.11999989999999998</v>
      </c>
      <c r="BG28" s="39">
        <v>0.12999989999999997</v>
      </c>
      <c r="BH28" s="39">
        <v>0.13999989999999998</v>
      </c>
      <c r="BI28" s="39">
        <v>0.14999989999999999</v>
      </c>
      <c r="BJ28" s="39">
        <v>0.1599999</v>
      </c>
      <c r="BK28" s="39">
        <v>0.16999990000000001</v>
      </c>
      <c r="BL28" s="39">
        <v>0.17999990000000002</v>
      </c>
      <c r="BM28" s="39">
        <v>0.18999990000000003</v>
      </c>
      <c r="BN28" s="39">
        <v>0.19999990000000004</v>
      </c>
      <c r="BO28" s="39">
        <v>0.20999990000000004</v>
      </c>
      <c r="BP28" s="39">
        <v>0.21999990000000005</v>
      </c>
      <c r="BQ28" s="39">
        <v>0.22999990000000006</v>
      </c>
      <c r="BR28" s="39">
        <v>0.23999990000000007</v>
      </c>
      <c r="BS28" s="39">
        <v>0.24999990000000008</v>
      </c>
      <c r="BT28" s="39">
        <v>0.25999990000000006</v>
      </c>
      <c r="BU28" s="39">
        <v>0.26999990000000007</v>
      </c>
      <c r="BV28" s="39">
        <v>0.27999990000000008</v>
      </c>
      <c r="BW28" s="39">
        <v>0.28999990000000009</v>
      </c>
      <c r="BX28" s="39">
        <v>0.2999999000000001</v>
      </c>
      <c r="BY28" s="39">
        <v>0.30999990000000011</v>
      </c>
      <c r="BZ28" s="39">
        <v>0.31999990000000011</v>
      </c>
      <c r="CA28" s="39">
        <v>0.32999990000000012</v>
      </c>
      <c r="CB28" s="39">
        <v>0.33999990000000013</v>
      </c>
      <c r="CC28" s="39">
        <v>0.34999990000000014</v>
      </c>
      <c r="CD28" s="39">
        <v>0.35999990000000015</v>
      </c>
      <c r="CE28" s="39">
        <v>0.36999990000000016</v>
      </c>
      <c r="CF28" s="39">
        <v>0.37999990000000017</v>
      </c>
      <c r="CG28" s="39">
        <v>0.38999990000000018</v>
      </c>
      <c r="CH28" s="39">
        <v>0.39999990000000019</v>
      </c>
      <c r="CI28" s="39">
        <v>0.40999990000000019</v>
      </c>
      <c r="CJ28" s="39">
        <v>0.4199999000000002</v>
      </c>
      <c r="CK28" s="39">
        <v>0.42999990000000021</v>
      </c>
      <c r="CL28" s="39">
        <v>0.43999990000000022</v>
      </c>
      <c r="CM28" s="39">
        <v>0.44999990000000023</v>
      </c>
      <c r="CN28" s="39">
        <v>0.45999990000000024</v>
      </c>
      <c r="CO28" s="39">
        <v>0.46999990000000025</v>
      </c>
      <c r="CP28" s="39">
        <v>0.47999990000000026</v>
      </c>
      <c r="CQ28" s="39">
        <v>0.48999990000000027</v>
      </c>
      <c r="CR28" s="39">
        <v>0.49999990000000027</v>
      </c>
      <c r="CS28" s="39">
        <v>0.50999990000000028</v>
      </c>
      <c r="CT28" s="39">
        <v>0.51999990000000029</v>
      </c>
      <c r="CU28" s="39">
        <v>0.5299999000000003</v>
      </c>
      <c r="CV28" s="39">
        <v>0.53999990000000031</v>
      </c>
      <c r="CW28" s="39">
        <v>0.54999990000000032</v>
      </c>
      <c r="CX28" s="39">
        <v>0.55999990000000033</v>
      </c>
      <c r="CY28" s="39">
        <v>0.56999990000000034</v>
      </c>
      <c r="CZ28" s="39">
        <v>0.57999990000000035</v>
      </c>
      <c r="DA28" s="39">
        <v>0.58999990000000035</v>
      </c>
      <c r="DB28" s="39">
        <v>0.59999990000000036</v>
      </c>
      <c r="DC28" s="39">
        <v>0.60999990000000037</v>
      </c>
      <c r="DD28" s="39">
        <v>0.61999990000000038</v>
      </c>
      <c r="DE28" s="39">
        <v>0.62999990000000039</v>
      </c>
      <c r="DF28" s="39">
        <v>0.6399999000000004</v>
      </c>
      <c r="DG28" s="39">
        <v>0.64999990000000041</v>
      </c>
      <c r="DH28" s="39">
        <v>0.65999990000000042</v>
      </c>
      <c r="DI28" s="39">
        <v>0.66999990000000043</v>
      </c>
      <c r="DJ28" s="39">
        <v>0.67999990000000043</v>
      </c>
      <c r="DK28" s="39">
        <v>0.68999990000000044</v>
      </c>
      <c r="DL28" s="39">
        <v>0.69999990000000045</v>
      </c>
      <c r="DM28" s="39">
        <v>0.70999990000000046</v>
      </c>
      <c r="DN28" s="39">
        <v>0.71999990000000047</v>
      </c>
      <c r="DO28" s="39">
        <v>0.72999990000000048</v>
      </c>
      <c r="DP28" s="39">
        <v>0.73999990000000049</v>
      </c>
      <c r="DQ28" s="39">
        <v>0.7499999000000005</v>
      </c>
      <c r="DR28" s="39">
        <v>0.75999990000000051</v>
      </c>
      <c r="DS28" s="39">
        <v>0.76999990000000051</v>
      </c>
      <c r="DT28" s="39">
        <v>0.77999990000000052</v>
      </c>
      <c r="DU28" s="39">
        <v>0.78999990000000053</v>
      </c>
      <c r="DV28" s="39">
        <v>0.79999990000000054</v>
      </c>
      <c r="DW28" s="39">
        <v>0.80999990000000055</v>
      </c>
      <c r="DX28" s="39">
        <v>0.81999990000000056</v>
      </c>
      <c r="DY28" s="39">
        <v>0.82999990000000057</v>
      </c>
      <c r="DZ28" s="39">
        <v>0.83999990000000058</v>
      </c>
      <c r="EA28" s="39">
        <v>0.84999990000000059</v>
      </c>
      <c r="EB28" s="39">
        <v>0.85999990000000059</v>
      </c>
      <c r="EC28" s="39">
        <v>0.8699999000000006</v>
      </c>
      <c r="ED28" s="39">
        <v>0.87999990000000061</v>
      </c>
      <c r="EE28" s="39">
        <v>0.88999990000000062</v>
      </c>
      <c r="EF28" s="39">
        <v>0.89999990000000063</v>
      </c>
      <c r="EG28" s="39">
        <v>0.90999990000000064</v>
      </c>
      <c r="EH28" s="39">
        <v>0.91999990000000065</v>
      </c>
      <c r="EI28" s="39">
        <v>0.92999990000000066</v>
      </c>
      <c r="EJ28" s="39">
        <v>0.93999990000000067</v>
      </c>
      <c r="EK28" s="39">
        <v>0.94999990000000067</v>
      </c>
      <c r="EL28" s="39">
        <v>0.95999990000000068</v>
      </c>
      <c r="EM28" s="39">
        <v>0.96999990000000069</v>
      </c>
      <c r="EN28" s="39">
        <v>0.9799999000000007</v>
      </c>
      <c r="EO28" s="39">
        <v>0.98999990000000071</v>
      </c>
      <c r="EP28" s="39">
        <v>0.99999990000000072</v>
      </c>
    </row>
    <row r="29" spans="1:146" hidden="1" outlineLevel="1">
      <c r="A29" s="30" t="s">
        <v>189</v>
      </c>
      <c r="B29" s="26">
        <v>10</v>
      </c>
      <c r="C29" s="25">
        <f>C31 - C30</f>
        <v>5.8431376632286458</v>
      </c>
      <c r="D29" s="12" t="s">
        <v>190</v>
      </c>
      <c r="E29" s="25">
        <f>_xlfn.CHISQ.DIST.RT(C29,B29)</f>
        <v>0.82826539467813298</v>
      </c>
      <c r="F29" s="25">
        <f>C30+2*(1+B29)</f>
        <v>118.50977163838904</v>
      </c>
      <c r="G29" s="27">
        <f>$AT$39</f>
        <v>0.65806686046511609</v>
      </c>
      <c r="H29" s="25" t="s">
        <v>191</v>
      </c>
      <c r="I29" s="25">
        <f>1-C30/C31</f>
        <v>5.7088144373208305E-2</v>
      </c>
      <c r="AS29" s="49" t="s">
        <v>239</v>
      </c>
      <c r="AT29" s="39">
        <v>75</v>
      </c>
      <c r="AU29" s="39">
        <v>75</v>
      </c>
      <c r="AV29" s="39">
        <v>75</v>
      </c>
      <c r="AW29" s="39">
        <v>75</v>
      </c>
      <c r="AX29" s="39">
        <v>75</v>
      </c>
      <c r="AY29" s="39">
        <v>75</v>
      </c>
      <c r="AZ29" s="39">
        <v>75</v>
      </c>
      <c r="BA29" s="39">
        <v>75</v>
      </c>
      <c r="BB29" s="39">
        <v>75</v>
      </c>
      <c r="BC29" s="39">
        <v>75</v>
      </c>
      <c r="BD29" s="39">
        <v>75</v>
      </c>
      <c r="BE29" s="39">
        <v>75</v>
      </c>
      <c r="BF29" s="39">
        <v>75</v>
      </c>
      <c r="BG29" s="39">
        <v>75</v>
      </c>
      <c r="BH29" s="39">
        <v>75</v>
      </c>
      <c r="BI29" s="39">
        <v>75</v>
      </c>
      <c r="BJ29" s="39">
        <v>75</v>
      </c>
      <c r="BK29" s="39">
        <v>75</v>
      </c>
      <c r="BL29" s="39">
        <v>75</v>
      </c>
      <c r="BM29" s="39">
        <v>75</v>
      </c>
      <c r="BN29" s="39">
        <v>75</v>
      </c>
      <c r="BO29" s="39">
        <v>75</v>
      </c>
      <c r="BP29" s="39">
        <v>75</v>
      </c>
      <c r="BQ29" s="39">
        <v>75</v>
      </c>
      <c r="BR29" s="39">
        <v>75</v>
      </c>
      <c r="BS29" s="39">
        <v>75</v>
      </c>
      <c r="BT29" s="39">
        <v>75</v>
      </c>
      <c r="BU29" s="39">
        <v>75</v>
      </c>
      <c r="BV29" s="39">
        <v>75</v>
      </c>
      <c r="BW29" s="39">
        <v>75</v>
      </c>
      <c r="BX29" s="39">
        <v>75</v>
      </c>
      <c r="BY29" s="39">
        <v>73</v>
      </c>
      <c r="BZ29" s="39">
        <v>72</v>
      </c>
      <c r="CA29" s="39">
        <v>72</v>
      </c>
      <c r="CB29" s="39">
        <v>71</v>
      </c>
      <c r="CC29" s="39">
        <v>71</v>
      </c>
      <c r="CD29" s="39">
        <v>70</v>
      </c>
      <c r="CE29" s="39">
        <v>70</v>
      </c>
      <c r="CF29" s="39">
        <v>70</v>
      </c>
      <c r="CG29" s="39">
        <v>67</v>
      </c>
      <c r="CH29" s="39">
        <v>65</v>
      </c>
      <c r="CI29" s="39">
        <v>64</v>
      </c>
      <c r="CJ29" s="39">
        <v>62</v>
      </c>
      <c r="CK29" s="39">
        <v>57</v>
      </c>
      <c r="CL29" s="39">
        <v>56</v>
      </c>
      <c r="CM29" s="39">
        <v>54</v>
      </c>
      <c r="CN29" s="39">
        <v>53</v>
      </c>
      <c r="CO29" s="39">
        <v>53</v>
      </c>
      <c r="CP29" s="39">
        <v>50</v>
      </c>
      <c r="CQ29" s="39">
        <v>49</v>
      </c>
      <c r="CR29" s="39">
        <v>48</v>
      </c>
      <c r="CS29" s="39">
        <v>48</v>
      </c>
      <c r="CT29" s="39">
        <v>48</v>
      </c>
      <c r="CU29" s="39">
        <v>48</v>
      </c>
      <c r="CV29" s="39">
        <v>47</v>
      </c>
      <c r="CW29" s="39">
        <v>47</v>
      </c>
      <c r="CX29" s="39">
        <v>45</v>
      </c>
      <c r="CY29" s="39">
        <v>44</v>
      </c>
      <c r="CZ29" s="39">
        <v>41</v>
      </c>
      <c r="DA29" s="39">
        <v>37</v>
      </c>
      <c r="DB29" s="39">
        <v>36</v>
      </c>
      <c r="DC29" s="39">
        <v>36</v>
      </c>
      <c r="DD29" s="39">
        <v>35</v>
      </c>
      <c r="DE29" s="39">
        <v>32</v>
      </c>
      <c r="DF29" s="39">
        <v>32</v>
      </c>
      <c r="DG29" s="39">
        <v>32</v>
      </c>
      <c r="DH29" s="39">
        <v>28</v>
      </c>
      <c r="DI29" s="39">
        <v>20</v>
      </c>
      <c r="DJ29" s="39">
        <v>18</v>
      </c>
      <c r="DK29" s="39">
        <v>17</v>
      </c>
      <c r="DL29" s="39">
        <v>16</v>
      </c>
      <c r="DM29" s="39">
        <v>12</v>
      </c>
      <c r="DN29" s="39">
        <v>12</v>
      </c>
      <c r="DO29" s="39">
        <v>10</v>
      </c>
      <c r="DP29" s="39">
        <v>8</v>
      </c>
      <c r="DQ29" s="39">
        <v>7</v>
      </c>
      <c r="DR29" s="39">
        <v>6</v>
      </c>
      <c r="DS29" s="39">
        <v>4</v>
      </c>
      <c r="DT29" s="39">
        <v>1</v>
      </c>
      <c r="DU29" s="39">
        <v>0</v>
      </c>
      <c r="DV29" s="39">
        <v>0</v>
      </c>
      <c r="DW29" s="39">
        <v>0</v>
      </c>
      <c r="DX29" s="39">
        <v>0</v>
      </c>
      <c r="DY29" s="39">
        <v>0</v>
      </c>
      <c r="DZ29" s="39">
        <v>0</v>
      </c>
      <c r="EA29" s="39">
        <v>0</v>
      </c>
      <c r="EB29" s="39">
        <v>0</v>
      </c>
      <c r="EC29" s="39">
        <v>0</v>
      </c>
      <c r="ED29" s="39">
        <v>0</v>
      </c>
      <c r="EE29" s="39">
        <v>0</v>
      </c>
      <c r="EF29" s="39">
        <v>0</v>
      </c>
      <c r="EG29" s="39">
        <v>0</v>
      </c>
      <c r="EH29" s="39">
        <v>0</v>
      </c>
      <c r="EI29" s="39">
        <v>0</v>
      </c>
      <c r="EJ29" s="39">
        <v>0</v>
      </c>
      <c r="EK29" s="39">
        <v>0</v>
      </c>
      <c r="EL29" s="39">
        <v>0</v>
      </c>
      <c r="EM29" s="39">
        <v>0</v>
      </c>
      <c r="EN29" s="39">
        <v>0</v>
      </c>
      <c r="EO29" s="39">
        <v>0</v>
      </c>
      <c r="EP29" s="39">
        <v>0</v>
      </c>
    </row>
    <row r="30" spans="1:146" hidden="1" outlineLevel="1">
      <c r="A30" s="30" t="s">
        <v>192</v>
      </c>
      <c r="B30" s="26">
        <v>64</v>
      </c>
      <c r="C30" s="25">
        <v>96.50977163838904</v>
      </c>
      <c r="D30" s="12" t="s">
        <v>193</v>
      </c>
      <c r="E30" s="25"/>
      <c r="F30" s="25"/>
      <c r="G30" s="25"/>
      <c r="H30" s="25" t="s">
        <v>194</v>
      </c>
      <c r="I30" s="25">
        <f>1-EXP(((C30/2)-(C31/2))*(2/$F$11))</f>
        <v>7.4950937352557312E-2</v>
      </c>
      <c r="AS30" s="49" t="s">
        <v>240</v>
      </c>
      <c r="AT30" s="39">
        <v>43</v>
      </c>
      <c r="AU30" s="39">
        <v>43</v>
      </c>
      <c r="AV30" s="39">
        <v>43</v>
      </c>
      <c r="AW30" s="39">
        <v>43</v>
      </c>
      <c r="AX30" s="39">
        <v>43</v>
      </c>
      <c r="AY30" s="39">
        <v>43</v>
      </c>
      <c r="AZ30" s="39">
        <v>43</v>
      </c>
      <c r="BA30" s="39">
        <v>43</v>
      </c>
      <c r="BB30" s="39">
        <v>43</v>
      </c>
      <c r="BC30" s="39">
        <v>43</v>
      </c>
      <c r="BD30" s="39">
        <v>43</v>
      </c>
      <c r="BE30" s="39">
        <v>43</v>
      </c>
      <c r="BF30" s="39">
        <v>43</v>
      </c>
      <c r="BG30" s="39">
        <v>43</v>
      </c>
      <c r="BH30" s="39">
        <v>43</v>
      </c>
      <c r="BI30" s="39">
        <v>43</v>
      </c>
      <c r="BJ30" s="39">
        <v>43</v>
      </c>
      <c r="BK30" s="39">
        <v>43</v>
      </c>
      <c r="BL30" s="39">
        <v>43</v>
      </c>
      <c r="BM30" s="39">
        <v>43</v>
      </c>
      <c r="BN30" s="39">
        <v>43</v>
      </c>
      <c r="BO30" s="39">
        <v>43</v>
      </c>
      <c r="BP30" s="39">
        <v>43</v>
      </c>
      <c r="BQ30" s="39">
        <v>43</v>
      </c>
      <c r="BR30" s="39">
        <v>43</v>
      </c>
      <c r="BS30" s="39">
        <v>43</v>
      </c>
      <c r="BT30" s="39">
        <v>43</v>
      </c>
      <c r="BU30" s="39">
        <v>43</v>
      </c>
      <c r="BV30" s="39">
        <v>43</v>
      </c>
      <c r="BW30" s="39">
        <v>43</v>
      </c>
      <c r="BX30" s="39">
        <v>43</v>
      </c>
      <c r="BY30" s="39">
        <v>43</v>
      </c>
      <c r="BZ30" s="39">
        <v>42</v>
      </c>
      <c r="CA30" s="39">
        <v>42</v>
      </c>
      <c r="CB30" s="39">
        <v>41</v>
      </c>
      <c r="CC30" s="39">
        <v>41</v>
      </c>
      <c r="CD30" s="39">
        <v>41</v>
      </c>
      <c r="CE30" s="39">
        <v>41</v>
      </c>
      <c r="CF30" s="39">
        <v>41</v>
      </c>
      <c r="CG30" s="39">
        <v>41</v>
      </c>
      <c r="CH30" s="39">
        <v>41</v>
      </c>
      <c r="CI30" s="39">
        <v>40</v>
      </c>
      <c r="CJ30" s="39">
        <v>39</v>
      </c>
      <c r="CK30" s="39">
        <v>36</v>
      </c>
      <c r="CL30" s="39">
        <v>36</v>
      </c>
      <c r="CM30" s="39">
        <v>35</v>
      </c>
      <c r="CN30" s="39">
        <v>35</v>
      </c>
      <c r="CO30" s="39">
        <v>35</v>
      </c>
      <c r="CP30" s="39">
        <v>34</v>
      </c>
      <c r="CQ30" s="39">
        <v>33</v>
      </c>
      <c r="CR30" s="39">
        <v>32</v>
      </c>
      <c r="CS30" s="39">
        <v>32</v>
      </c>
      <c r="CT30" s="39">
        <v>32</v>
      </c>
      <c r="CU30" s="39">
        <v>32</v>
      </c>
      <c r="CV30" s="39">
        <v>31</v>
      </c>
      <c r="CW30" s="39">
        <v>31</v>
      </c>
      <c r="CX30" s="39">
        <v>30</v>
      </c>
      <c r="CY30" s="39">
        <v>29</v>
      </c>
      <c r="CZ30" s="39">
        <v>28</v>
      </c>
      <c r="DA30" s="39">
        <v>25</v>
      </c>
      <c r="DB30" s="39">
        <v>25</v>
      </c>
      <c r="DC30" s="39">
        <v>25</v>
      </c>
      <c r="DD30" s="39">
        <v>24</v>
      </c>
      <c r="DE30" s="39">
        <v>22</v>
      </c>
      <c r="DF30" s="39">
        <v>22</v>
      </c>
      <c r="DG30" s="39">
        <v>22</v>
      </c>
      <c r="DH30" s="39">
        <v>20</v>
      </c>
      <c r="DI30" s="39">
        <v>13</v>
      </c>
      <c r="DJ30" s="39">
        <v>13</v>
      </c>
      <c r="DK30" s="39">
        <v>12</v>
      </c>
      <c r="DL30" s="39">
        <v>11</v>
      </c>
      <c r="DM30" s="39">
        <v>10</v>
      </c>
      <c r="DN30" s="39">
        <v>10</v>
      </c>
      <c r="DO30" s="39">
        <v>8</v>
      </c>
      <c r="DP30" s="39">
        <v>6</v>
      </c>
      <c r="DQ30" s="39">
        <v>5</v>
      </c>
      <c r="DR30" s="39">
        <v>4</v>
      </c>
      <c r="DS30" s="39">
        <v>3</v>
      </c>
      <c r="DT30" s="39">
        <v>1</v>
      </c>
      <c r="DU30" s="39">
        <v>0</v>
      </c>
      <c r="DV30" s="39">
        <v>0</v>
      </c>
      <c r="DW30" s="39">
        <v>0</v>
      </c>
      <c r="DX30" s="39">
        <v>0</v>
      </c>
      <c r="DY30" s="39">
        <v>0</v>
      </c>
      <c r="DZ30" s="39">
        <v>0</v>
      </c>
      <c r="EA30" s="39">
        <v>0</v>
      </c>
      <c r="EB30" s="39">
        <v>0</v>
      </c>
      <c r="EC30" s="39">
        <v>0</v>
      </c>
      <c r="ED30" s="39">
        <v>0</v>
      </c>
      <c r="EE30" s="39">
        <v>0</v>
      </c>
      <c r="EF30" s="39">
        <v>0</v>
      </c>
      <c r="EG30" s="39">
        <v>0</v>
      </c>
      <c r="EH30" s="39">
        <v>0</v>
      </c>
      <c r="EI30" s="39">
        <v>0</v>
      </c>
      <c r="EJ30" s="39">
        <v>0</v>
      </c>
      <c r="EK30" s="39">
        <v>0</v>
      </c>
      <c r="EL30" s="39">
        <v>0</v>
      </c>
      <c r="EM30" s="39">
        <v>0</v>
      </c>
      <c r="EN30" s="39">
        <v>0</v>
      </c>
      <c r="EO30" s="39">
        <v>0</v>
      </c>
      <c r="EP30" s="39">
        <v>0</v>
      </c>
    </row>
    <row r="31" spans="1:146" hidden="1" outlineLevel="1">
      <c r="A31" s="30" t="s">
        <v>195</v>
      </c>
      <c r="B31" s="26">
        <v>74</v>
      </c>
      <c r="C31" s="25">
        <f>-2*(($F$11*(1-$E$11))*LN(1-$E$11)+$F$11*$E$11*LN($E$11))</f>
        <v>102.35290930161769</v>
      </c>
      <c r="D31" s="12" t="s">
        <v>196</v>
      </c>
      <c r="E31" s="25"/>
      <c r="F31" s="25"/>
      <c r="G31" s="25"/>
      <c r="H31" s="25" t="s">
        <v>197</v>
      </c>
      <c r="I31" s="25">
        <f xml:space="preserve"> I30/(1-(($E$11^$E$11)*((1-$E$11)^(1-$E$11)))^2)</f>
        <v>0.10066688879044712</v>
      </c>
      <c r="AS31" s="49" t="s">
        <v>241</v>
      </c>
      <c r="AT31" s="39">
        <v>32</v>
      </c>
      <c r="AU31" s="39">
        <v>32</v>
      </c>
      <c r="AV31" s="39">
        <v>32</v>
      </c>
      <c r="AW31" s="39">
        <v>32</v>
      </c>
      <c r="AX31" s="39">
        <v>32</v>
      </c>
      <c r="AY31" s="39">
        <v>32</v>
      </c>
      <c r="AZ31" s="39">
        <v>32</v>
      </c>
      <c r="BA31" s="39">
        <v>32</v>
      </c>
      <c r="BB31" s="39">
        <v>32</v>
      </c>
      <c r="BC31" s="39">
        <v>32</v>
      </c>
      <c r="BD31" s="39">
        <v>32</v>
      </c>
      <c r="BE31" s="39">
        <v>32</v>
      </c>
      <c r="BF31" s="39">
        <v>32</v>
      </c>
      <c r="BG31" s="39">
        <v>32</v>
      </c>
      <c r="BH31" s="39">
        <v>32</v>
      </c>
      <c r="BI31" s="39">
        <v>32</v>
      </c>
      <c r="BJ31" s="39">
        <v>32</v>
      </c>
      <c r="BK31" s="39">
        <v>32</v>
      </c>
      <c r="BL31" s="39">
        <v>32</v>
      </c>
      <c r="BM31" s="39">
        <v>32</v>
      </c>
      <c r="BN31" s="39">
        <v>32</v>
      </c>
      <c r="BO31" s="39">
        <v>32</v>
      </c>
      <c r="BP31" s="39">
        <v>32</v>
      </c>
      <c r="BQ31" s="39">
        <v>32</v>
      </c>
      <c r="BR31" s="39">
        <v>32</v>
      </c>
      <c r="BS31" s="39">
        <v>32</v>
      </c>
      <c r="BT31" s="39">
        <v>32</v>
      </c>
      <c r="BU31" s="39">
        <v>32</v>
      </c>
      <c r="BV31" s="39">
        <v>32</v>
      </c>
      <c r="BW31" s="39">
        <v>32</v>
      </c>
      <c r="BX31" s="39">
        <v>32</v>
      </c>
      <c r="BY31" s="39">
        <v>30</v>
      </c>
      <c r="BZ31" s="39">
        <v>30</v>
      </c>
      <c r="CA31" s="39">
        <v>30</v>
      </c>
      <c r="CB31" s="39">
        <v>30</v>
      </c>
      <c r="CC31" s="39">
        <v>30</v>
      </c>
      <c r="CD31" s="39">
        <v>29</v>
      </c>
      <c r="CE31" s="39">
        <v>29</v>
      </c>
      <c r="CF31" s="39">
        <v>29</v>
      </c>
      <c r="CG31" s="39">
        <v>26</v>
      </c>
      <c r="CH31" s="39">
        <v>24</v>
      </c>
      <c r="CI31" s="39">
        <v>24</v>
      </c>
      <c r="CJ31" s="39">
        <v>23</v>
      </c>
      <c r="CK31" s="39">
        <v>21</v>
      </c>
      <c r="CL31" s="39">
        <v>20</v>
      </c>
      <c r="CM31" s="39">
        <v>19</v>
      </c>
      <c r="CN31" s="39">
        <v>18</v>
      </c>
      <c r="CO31" s="39">
        <v>18</v>
      </c>
      <c r="CP31" s="39">
        <v>16</v>
      </c>
      <c r="CQ31" s="39">
        <v>16</v>
      </c>
      <c r="CR31" s="39">
        <v>16</v>
      </c>
      <c r="CS31" s="39">
        <v>16</v>
      </c>
      <c r="CT31" s="39">
        <v>16</v>
      </c>
      <c r="CU31" s="39">
        <v>16</v>
      </c>
      <c r="CV31" s="39">
        <v>16</v>
      </c>
      <c r="CW31" s="39">
        <v>16</v>
      </c>
      <c r="CX31" s="39">
        <v>15</v>
      </c>
      <c r="CY31" s="39">
        <v>15</v>
      </c>
      <c r="CZ31" s="39">
        <v>13</v>
      </c>
      <c r="DA31" s="39">
        <v>12</v>
      </c>
      <c r="DB31" s="39">
        <v>11</v>
      </c>
      <c r="DC31" s="39">
        <v>11</v>
      </c>
      <c r="DD31" s="39">
        <v>11</v>
      </c>
      <c r="DE31" s="39">
        <v>10</v>
      </c>
      <c r="DF31" s="39">
        <v>10</v>
      </c>
      <c r="DG31" s="39">
        <v>10</v>
      </c>
      <c r="DH31" s="39">
        <v>8</v>
      </c>
      <c r="DI31" s="39">
        <v>7</v>
      </c>
      <c r="DJ31" s="39">
        <v>5</v>
      </c>
      <c r="DK31" s="39">
        <v>5</v>
      </c>
      <c r="DL31" s="39">
        <v>5</v>
      </c>
      <c r="DM31" s="39">
        <v>2</v>
      </c>
      <c r="DN31" s="39">
        <v>2</v>
      </c>
      <c r="DO31" s="39">
        <v>2</v>
      </c>
      <c r="DP31" s="39">
        <v>2</v>
      </c>
      <c r="DQ31" s="39">
        <v>2</v>
      </c>
      <c r="DR31" s="39">
        <v>2</v>
      </c>
      <c r="DS31" s="39">
        <v>1</v>
      </c>
      <c r="DT31" s="39">
        <v>0</v>
      </c>
      <c r="DU31" s="39">
        <v>0</v>
      </c>
      <c r="DV31" s="39">
        <v>0</v>
      </c>
      <c r="DW31" s="39">
        <v>0</v>
      </c>
      <c r="DX31" s="39">
        <v>0</v>
      </c>
      <c r="DY31" s="39">
        <v>0</v>
      </c>
      <c r="DZ31" s="39">
        <v>0</v>
      </c>
      <c r="EA31" s="39">
        <v>0</v>
      </c>
      <c r="EB31" s="39">
        <v>0</v>
      </c>
      <c r="EC31" s="39">
        <v>0</v>
      </c>
      <c r="ED31" s="39">
        <v>0</v>
      </c>
      <c r="EE31" s="39">
        <v>0</v>
      </c>
      <c r="EF31" s="39">
        <v>0</v>
      </c>
      <c r="EG31" s="39">
        <v>0</v>
      </c>
      <c r="EH31" s="39">
        <v>0</v>
      </c>
      <c r="EI31" s="39">
        <v>0</v>
      </c>
      <c r="EJ31" s="39">
        <v>0</v>
      </c>
      <c r="EK31" s="39">
        <v>0</v>
      </c>
      <c r="EL31" s="39">
        <v>0</v>
      </c>
      <c r="EM31" s="39">
        <v>0</v>
      </c>
      <c r="EN31" s="39">
        <v>0</v>
      </c>
      <c r="EO31" s="39">
        <v>0</v>
      </c>
      <c r="EP31" s="39">
        <v>0</v>
      </c>
    </row>
    <row r="32" spans="1:146" collapsed="1">
      <c r="A32" s="52"/>
      <c r="B32" s="23"/>
      <c r="AS32" s="49" t="s">
        <v>242</v>
      </c>
      <c r="AT32" s="39">
        <v>0</v>
      </c>
      <c r="AU32" s="39">
        <v>0</v>
      </c>
      <c r="AV32" s="39">
        <v>0</v>
      </c>
      <c r="AW32" s="39">
        <v>0</v>
      </c>
      <c r="AX32" s="39">
        <v>0</v>
      </c>
      <c r="AY32" s="39">
        <v>0</v>
      </c>
      <c r="AZ32" s="39">
        <v>0</v>
      </c>
      <c r="BA32" s="39">
        <v>0</v>
      </c>
      <c r="BB32" s="39">
        <v>0</v>
      </c>
      <c r="BC32" s="39">
        <v>0</v>
      </c>
      <c r="BD32" s="39">
        <v>0</v>
      </c>
      <c r="BE32" s="39">
        <v>0</v>
      </c>
      <c r="BF32" s="39">
        <v>0</v>
      </c>
      <c r="BG32" s="39">
        <v>0</v>
      </c>
      <c r="BH32" s="39">
        <v>0</v>
      </c>
      <c r="BI32" s="39">
        <v>0</v>
      </c>
      <c r="BJ32" s="39">
        <v>0</v>
      </c>
      <c r="BK32" s="39">
        <v>0</v>
      </c>
      <c r="BL32" s="39">
        <v>0</v>
      </c>
      <c r="BM32" s="39">
        <v>0</v>
      </c>
      <c r="BN32" s="39">
        <v>0</v>
      </c>
      <c r="BO32" s="39">
        <v>0</v>
      </c>
      <c r="BP32" s="39">
        <v>0</v>
      </c>
      <c r="BQ32" s="39">
        <v>0</v>
      </c>
      <c r="BR32" s="39">
        <v>0</v>
      </c>
      <c r="BS32" s="39">
        <v>0</v>
      </c>
      <c r="BT32" s="39">
        <v>0</v>
      </c>
      <c r="BU32" s="39">
        <v>0</v>
      </c>
      <c r="BV32" s="39">
        <v>0</v>
      </c>
      <c r="BW32" s="39">
        <v>0</v>
      </c>
      <c r="BX32" s="39">
        <v>0</v>
      </c>
      <c r="BY32" s="39">
        <v>1.9999999999999964</v>
      </c>
      <c r="BZ32" s="39">
        <v>1.9999999999999964</v>
      </c>
      <c r="CA32" s="39">
        <v>1.9999999999999964</v>
      </c>
      <c r="CB32" s="39">
        <v>1.9999999999999964</v>
      </c>
      <c r="CC32" s="39">
        <v>1.9999999999999964</v>
      </c>
      <c r="CD32" s="39">
        <v>2.9999999999999964</v>
      </c>
      <c r="CE32" s="39">
        <v>2.9999999999999964</v>
      </c>
      <c r="CF32" s="39">
        <v>2.9999999999999964</v>
      </c>
      <c r="CG32" s="39">
        <v>5.9999999999999964</v>
      </c>
      <c r="CH32" s="39">
        <v>7.9999999999999964</v>
      </c>
      <c r="CI32" s="39">
        <v>7.9999999999999964</v>
      </c>
      <c r="CJ32" s="39">
        <v>8.9999999999999964</v>
      </c>
      <c r="CK32" s="39">
        <v>10.999999999999996</v>
      </c>
      <c r="CL32" s="39">
        <v>11.999999999999996</v>
      </c>
      <c r="CM32" s="39">
        <v>12.999999999999996</v>
      </c>
      <c r="CN32" s="39">
        <v>13.999999999999996</v>
      </c>
      <c r="CO32" s="39">
        <v>13.999999999999996</v>
      </c>
      <c r="CP32" s="39">
        <v>15.999999999999996</v>
      </c>
      <c r="CQ32" s="39">
        <v>15.999999999999996</v>
      </c>
      <c r="CR32" s="39">
        <v>15.999999999999996</v>
      </c>
      <c r="CS32" s="39">
        <v>15.999999999999996</v>
      </c>
      <c r="CT32" s="39">
        <v>15.999999999999996</v>
      </c>
      <c r="CU32" s="39">
        <v>15.999999999999996</v>
      </c>
      <c r="CV32" s="39">
        <v>15.999999999999996</v>
      </c>
      <c r="CW32" s="39">
        <v>15.999999999999996</v>
      </c>
      <c r="CX32" s="39">
        <v>16.999999999999996</v>
      </c>
      <c r="CY32" s="39">
        <v>16.999999999999996</v>
      </c>
      <c r="CZ32" s="39">
        <v>18.999999999999996</v>
      </c>
      <c r="DA32" s="39">
        <v>19.999999999999996</v>
      </c>
      <c r="DB32" s="39">
        <v>20.999999999999996</v>
      </c>
      <c r="DC32" s="39">
        <v>20.999999999999996</v>
      </c>
      <c r="DD32" s="39">
        <v>20.999999999999996</v>
      </c>
      <c r="DE32" s="39">
        <v>21.999999999999996</v>
      </c>
      <c r="DF32" s="39">
        <v>21.999999999999996</v>
      </c>
      <c r="DG32" s="39">
        <v>21.999999999999996</v>
      </c>
      <c r="DH32" s="39">
        <v>23.999999999999996</v>
      </c>
      <c r="DI32" s="39">
        <v>24.999999999999996</v>
      </c>
      <c r="DJ32" s="39">
        <v>26.999999999999996</v>
      </c>
      <c r="DK32" s="39">
        <v>26.999999999999996</v>
      </c>
      <c r="DL32" s="39">
        <v>26.999999999999996</v>
      </c>
      <c r="DM32" s="39">
        <v>29.999999999999996</v>
      </c>
      <c r="DN32" s="39">
        <v>29.999999999999996</v>
      </c>
      <c r="DO32" s="39">
        <v>29.999999999999996</v>
      </c>
      <c r="DP32" s="39">
        <v>29.999999999999996</v>
      </c>
      <c r="DQ32" s="39">
        <v>29.999999999999996</v>
      </c>
      <c r="DR32" s="39">
        <v>29.999999999999996</v>
      </c>
      <c r="DS32" s="39">
        <v>30.999999999999996</v>
      </c>
      <c r="DT32" s="39">
        <v>31.999999999999996</v>
      </c>
      <c r="DU32" s="39">
        <v>31.999999999999996</v>
      </c>
      <c r="DV32" s="39">
        <v>31.999999999999996</v>
      </c>
      <c r="DW32" s="39">
        <v>31.999999999999996</v>
      </c>
      <c r="DX32" s="39">
        <v>31.999999999999996</v>
      </c>
      <c r="DY32" s="39">
        <v>31.999999999999996</v>
      </c>
      <c r="DZ32" s="39">
        <v>31.999999999999996</v>
      </c>
      <c r="EA32" s="39">
        <v>31.999999999999996</v>
      </c>
      <c r="EB32" s="39">
        <v>31.999999999999996</v>
      </c>
      <c r="EC32" s="39">
        <v>31.999999999999996</v>
      </c>
      <c r="ED32" s="39">
        <v>31.999999999999996</v>
      </c>
      <c r="EE32" s="39">
        <v>31.999999999999996</v>
      </c>
      <c r="EF32" s="39">
        <v>31.999999999999996</v>
      </c>
      <c r="EG32" s="39">
        <v>31.999999999999996</v>
      </c>
      <c r="EH32" s="39">
        <v>31.999999999999996</v>
      </c>
      <c r="EI32" s="39">
        <v>31.999999999999996</v>
      </c>
      <c r="EJ32" s="39">
        <v>31.999999999999996</v>
      </c>
      <c r="EK32" s="39">
        <v>31.999999999999996</v>
      </c>
      <c r="EL32" s="39">
        <v>31.999999999999996</v>
      </c>
      <c r="EM32" s="39">
        <v>31.999999999999996</v>
      </c>
      <c r="EN32" s="39">
        <v>31.999999999999996</v>
      </c>
      <c r="EO32" s="39">
        <v>31.999999999999996</v>
      </c>
      <c r="EP32" s="39">
        <v>31.999999999999996</v>
      </c>
    </row>
    <row r="33" spans="1:146">
      <c r="A33" s="18" t="s">
        <v>198</v>
      </c>
      <c r="AS33" s="49" t="s">
        <v>243</v>
      </c>
      <c r="AT33" s="39">
        <v>0</v>
      </c>
      <c r="AU33" s="39">
        <v>0</v>
      </c>
      <c r="AV33" s="39">
        <v>0</v>
      </c>
      <c r="AW33" s="39">
        <v>0</v>
      </c>
      <c r="AX33" s="39">
        <v>0</v>
      </c>
      <c r="AY33" s="39">
        <v>0</v>
      </c>
      <c r="AZ33" s="39">
        <v>0</v>
      </c>
      <c r="BA33" s="39">
        <v>0</v>
      </c>
      <c r="BB33" s="39">
        <v>0</v>
      </c>
      <c r="BC33" s="39">
        <v>0</v>
      </c>
      <c r="BD33" s="39">
        <v>0</v>
      </c>
      <c r="BE33" s="39">
        <v>0</v>
      </c>
      <c r="BF33" s="39">
        <v>0</v>
      </c>
      <c r="BG33" s="39">
        <v>0</v>
      </c>
      <c r="BH33" s="39">
        <v>0</v>
      </c>
      <c r="BI33" s="39">
        <v>0</v>
      </c>
      <c r="BJ33" s="39">
        <v>0</v>
      </c>
      <c r="BK33" s="39">
        <v>0</v>
      </c>
      <c r="BL33" s="39">
        <v>0</v>
      </c>
      <c r="BM33" s="39">
        <v>0</v>
      </c>
      <c r="BN33" s="39">
        <v>0</v>
      </c>
      <c r="BO33" s="39">
        <v>0</v>
      </c>
      <c r="BP33" s="39">
        <v>0</v>
      </c>
      <c r="BQ33" s="39">
        <v>0</v>
      </c>
      <c r="BR33" s="39">
        <v>0</v>
      </c>
      <c r="BS33" s="39">
        <v>0</v>
      </c>
      <c r="BT33" s="39">
        <v>0</v>
      </c>
      <c r="BU33" s="39">
        <v>0</v>
      </c>
      <c r="BV33" s="39">
        <v>0</v>
      </c>
      <c r="BW33" s="39">
        <v>0</v>
      </c>
      <c r="BX33" s="39">
        <v>0</v>
      </c>
      <c r="BY33" s="39">
        <v>0</v>
      </c>
      <c r="BZ33" s="39">
        <v>1</v>
      </c>
      <c r="CA33" s="39">
        <v>1</v>
      </c>
      <c r="CB33" s="39">
        <v>2</v>
      </c>
      <c r="CC33" s="39">
        <v>2</v>
      </c>
      <c r="CD33" s="39">
        <v>2</v>
      </c>
      <c r="CE33" s="39">
        <v>2</v>
      </c>
      <c r="CF33" s="39">
        <v>2</v>
      </c>
      <c r="CG33" s="39">
        <v>2</v>
      </c>
      <c r="CH33" s="39">
        <v>2</v>
      </c>
      <c r="CI33" s="39">
        <v>3</v>
      </c>
      <c r="CJ33" s="39">
        <v>4</v>
      </c>
      <c r="CK33" s="39">
        <v>7</v>
      </c>
      <c r="CL33" s="39">
        <v>7</v>
      </c>
      <c r="CM33" s="39">
        <v>8</v>
      </c>
      <c r="CN33" s="39">
        <v>8</v>
      </c>
      <c r="CO33" s="39">
        <v>8</v>
      </c>
      <c r="CP33" s="39">
        <v>9</v>
      </c>
      <c r="CQ33" s="39">
        <v>10</v>
      </c>
      <c r="CR33" s="39">
        <v>11</v>
      </c>
      <c r="CS33" s="39">
        <v>11</v>
      </c>
      <c r="CT33" s="39">
        <v>11</v>
      </c>
      <c r="CU33" s="39">
        <v>11</v>
      </c>
      <c r="CV33" s="39">
        <v>12</v>
      </c>
      <c r="CW33" s="39">
        <v>12</v>
      </c>
      <c r="CX33" s="39">
        <v>13</v>
      </c>
      <c r="CY33" s="39">
        <v>14</v>
      </c>
      <c r="CZ33" s="39">
        <v>15</v>
      </c>
      <c r="DA33" s="39">
        <v>18</v>
      </c>
      <c r="DB33" s="39">
        <v>18</v>
      </c>
      <c r="DC33" s="39">
        <v>18</v>
      </c>
      <c r="DD33" s="39">
        <v>19</v>
      </c>
      <c r="DE33" s="39">
        <v>21</v>
      </c>
      <c r="DF33" s="39">
        <v>21</v>
      </c>
      <c r="DG33" s="39">
        <v>21</v>
      </c>
      <c r="DH33" s="39">
        <v>23</v>
      </c>
      <c r="DI33" s="39">
        <v>30</v>
      </c>
      <c r="DJ33" s="39">
        <v>30</v>
      </c>
      <c r="DK33" s="39">
        <v>31</v>
      </c>
      <c r="DL33" s="39">
        <v>32</v>
      </c>
      <c r="DM33" s="39">
        <v>33</v>
      </c>
      <c r="DN33" s="39">
        <v>33</v>
      </c>
      <c r="DO33" s="39">
        <v>35</v>
      </c>
      <c r="DP33" s="39">
        <v>37</v>
      </c>
      <c r="DQ33" s="39">
        <v>38</v>
      </c>
      <c r="DR33" s="39">
        <v>39</v>
      </c>
      <c r="DS33" s="39">
        <v>40</v>
      </c>
      <c r="DT33" s="39">
        <v>42</v>
      </c>
      <c r="DU33" s="39">
        <v>43</v>
      </c>
      <c r="DV33" s="39">
        <v>43</v>
      </c>
      <c r="DW33" s="39">
        <v>43</v>
      </c>
      <c r="DX33" s="39">
        <v>43</v>
      </c>
      <c r="DY33" s="39">
        <v>43</v>
      </c>
      <c r="DZ33" s="39">
        <v>43</v>
      </c>
      <c r="EA33" s="39">
        <v>43</v>
      </c>
      <c r="EB33" s="39">
        <v>43</v>
      </c>
      <c r="EC33" s="39">
        <v>43</v>
      </c>
      <c r="ED33" s="39">
        <v>43</v>
      </c>
      <c r="EE33" s="39">
        <v>43</v>
      </c>
      <c r="EF33" s="39">
        <v>43</v>
      </c>
      <c r="EG33" s="39">
        <v>43</v>
      </c>
      <c r="EH33" s="39">
        <v>43</v>
      </c>
      <c r="EI33" s="39">
        <v>43</v>
      </c>
      <c r="EJ33" s="39">
        <v>43</v>
      </c>
      <c r="EK33" s="39">
        <v>43</v>
      </c>
      <c r="EL33" s="39">
        <v>43</v>
      </c>
      <c r="EM33" s="39">
        <v>43</v>
      </c>
      <c r="EN33" s="39">
        <v>43</v>
      </c>
      <c r="EO33" s="39">
        <v>43</v>
      </c>
      <c r="EP33" s="39">
        <v>43</v>
      </c>
    </row>
    <row r="34" spans="1:146" ht="12" hidden="1" outlineLevel="1" thickBot="1">
      <c r="A34" s="34" t="s">
        <v>174</v>
      </c>
      <c r="B34" s="19" t="s">
        <v>199</v>
      </c>
      <c r="AS34" s="49" t="s">
        <v>244</v>
      </c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39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39"/>
      <c r="EI34" s="39"/>
      <c r="EJ34" s="39"/>
      <c r="EK34" s="39"/>
      <c r="EL34" s="39"/>
      <c r="EM34" s="39"/>
      <c r="EN34" s="39"/>
      <c r="EO34" s="39"/>
      <c r="EP34" s="39"/>
    </row>
    <row r="35" spans="1:146" ht="12" hidden="1" outlineLevel="1" thickBot="1">
      <c r="A35" s="33" t="s">
        <v>181</v>
      </c>
      <c r="B35" s="35">
        <v>1</v>
      </c>
      <c r="C35" s="36" t="s">
        <v>200</v>
      </c>
      <c r="D35" s="25"/>
      <c r="E35" s="25"/>
      <c r="F35" s="25"/>
      <c r="G35" s="25"/>
      <c r="H35" s="25"/>
      <c r="I35" s="25"/>
      <c r="J35" s="25"/>
      <c r="K35" s="25"/>
      <c r="L35" s="25"/>
      <c r="AS35" s="39" t="s">
        <v>238</v>
      </c>
      <c r="AT35" s="39">
        <v>0</v>
      </c>
      <c r="AU35" s="39">
        <v>0.01</v>
      </c>
      <c r="AV35" s="39">
        <v>0.02</v>
      </c>
      <c r="AW35" s="39">
        <v>0.03</v>
      </c>
      <c r="AX35" s="39">
        <v>0.04</v>
      </c>
      <c r="AY35" s="39">
        <v>0.05</v>
      </c>
      <c r="AZ35" s="39">
        <v>6.0000000000000005E-2</v>
      </c>
      <c r="BA35" s="39">
        <v>7.0000000000000007E-2</v>
      </c>
      <c r="BB35" s="39">
        <v>0.08</v>
      </c>
      <c r="BC35" s="39">
        <v>0.09</v>
      </c>
      <c r="BD35" s="39">
        <v>9.9999999999999992E-2</v>
      </c>
      <c r="BE35" s="39">
        <v>0.10999999999999999</v>
      </c>
      <c r="BF35" s="39">
        <v>0.11999999999999998</v>
      </c>
      <c r="BG35" s="39">
        <v>0.12999999999999998</v>
      </c>
      <c r="BH35" s="39">
        <v>0.13999999999999999</v>
      </c>
      <c r="BI35" s="39">
        <v>0.15</v>
      </c>
      <c r="BJ35" s="39">
        <v>0.16</v>
      </c>
      <c r="BK35" s="39">
        <v>0.17</v>
      </c>
      <c r="BL35" s="39">
        <v>0.18000000000000002</v>
      </c>
      <c r="BM35" s="39">
        <v>0.19000000000000003</v>
      </c>
      <c r="BN35" s="39">
        <v>0.20000000000000004</v>
      </c>
      <c r="BO35" s="39">
        <v>0.21000000000000005</v>
      </c>
      <c r="BP35" s="39">
        <v>0.22000000000000006</v>
      </c>
      <c r="BQ35" s="39">
        <v>0.23000000000000007</v>
      </c>
      <c r="BR35" s="39">
        <v>0.24000000000000007</v>
      </c>
      <c r="BS35" s="39">
        <v>0.25000000000000006</v>
      </c>
      <c r="BT35" s="39">
        <v>0.26000000000000006</v>
      </c>
      <c r="BU35" s="39">
        <v>0.27000000000000007</v>
      </c>
      <c r="BV35" s="39">
        <v>0.28000000000000008</v>
      </c>
      <c r="BW35" s="39">
        <v>0.29000000000000009</v>
      </c>
      <c r="BX35" s="39">
        <v>0.3000000000000001</v>
      </c>
      <c r="BY35" s="39">
        <v>0.31000000000000011</v>
      </c>
      <c r="BZ35" s="39">
        <v>0.32000000000000012</v>
      </c>
      <c r="CA35" s="39">
        <v>0.33000000000000013</v>
      </c>
      <c r="CB35" s="39">
        <v>0.34000000000000014</v>
      </c>
      <c r="CC35" s="39">
        <v>0.35000000000000014</v>
      </c>
      <c r="CD35" s="39">
        <v>0.36000000000000015</v>
      </c>
      <c r="CE35" s="39">
        <v>0.37000000000000016</v>
      </c>
      <c r="CF35" s="39">
        <v>0.38000000000000017</v>
      </c>
      <c r="CG35" s="39">
        <v>0.39000000000000018</v>
      </c>
      <c r="CH35" s="39">
        <v>0.40000000000000019</v>
      </c>
      <c r="CI35" s="39">
        <v>0.4100000000000002</v>
      </c>
      <c r="CJ35" s="39">
        <v>0.42000000000000021</v>
      </c>
      <c r="CK35" s="39">
        <v>0.43000000000000022</v>
      </c>
      <c r="CL35" s="39">
        <v>0.44000000000000022</v>
      </c>
      <c r="CM35" s="39">
        <v>0.45000000000000023</v>
      </c>
      <c r="CN35" s="39">
        <v>0.46000000000000024</v>
      </c>
      <c r="CO35" s="39">
        <v>0.47000000000000025</v>
      </c>
      <c r="CP35" s="39">
        <v>0.48000000000000026</v>
      </c>
      <c r="CQ35" s="39">
        <v>0.49000000000000027</v>
      </c>
      <c r="CR35" s="39">
        <v>0.50000000000000022</v>
      </c>
      <c r="CS35" s="39">
        <v>0.51000000000000023</v>
      </c>
      <c r="CT35" s="39">
        <v>0.52000000000000024</v>
      </c>
      <c r="CU35" s="39">
        <v>0.53000000000000025</v>
      </c>
      <c r="CV35" s="39">
        <v>0.54000000000000026</v>
      </c>
      <c r="CW35" s="39">
        <v>0.55000000000000027</v>
      </c>
      <c r="CX35" s="39">
        <v>0.56000000000000028</v>
      </c>
      <c r="CY35" s="39">
        <v>0.57000000000000028</v>
      </c>
      <c r="CZ35" s="39">
        <v>0.58000000000000029</v>
      </c>
      <c r="DA35" s="39">
        <v>0.5900000000000003</v>
      </c>
      <c r="DB35" s="39">
        <v>0.60000000000000031</v>
      </c>
      <c r="DC35" s="39">
        <v>0.61000000000000032</v>
      </c>
      <c r="DD35" s="39">
        <v>0.62000000000000033</v>
      </c>
      <c r="DE35" s="39">
        <v>0.63000000000000034</v>
      </c>
      <c r="DF35" s="39">
        <v>0.64000000000000035</v>
      </c>
      <c r="DG35" s="39">
        <v>0.65000000000000036</v>
      </c>
      <c r="DH35" s="39">
        <v>0.66000000000000036</v>
      </c>
      <c r="DI35" s="39">
        <v>0.67000000000000037</v>
      </c>
      <c r="DJ35" s="39">
        <v>0.68000000000000038</v>
      </c>
      <c r="DK35" s="39">
        <v>0.69000000000000039</v>
      </c>
      <c r="DL35" s="39">
        <v>0.7000000000000004</v>
      </c>
      <c r="DM35" s="39">
        <v>0.71000000000000041</v>
      </c>
      <c r="DN35" s="39">
        <v>0.72000000000000042</v>
      </c>
      <c r="DO35" s="39">
        <v>0.73000000000000043</v>
      </c>
      <c r="DP35" s="39">
        <v>0.74000000000000044</v>
      </c>
      <c r="DQ35" s="39">
        <v>0.75000000000000044</v>
      </c>
      <c r="DR35" s="39">
        <v>0.76000000000000045</v>
      </c>
      <c r="DS35" s="39">
        <v>0.77000000000000046</v>
      </c>
      <c r="DT35" s="39">
        <v>0.78000000000000047</v>
      </c>
      <c r="DU35" s="39">
        <v>0.79000000000000048</v>
      </c>
      <c r="DV35" s="39">
        <v>0.80000000000000049</v>
      </c>
      <c r="DW35" s="39">
        <v>0.8100000000000005</v>
      </c>
      <c r="DX35" s="39">
        <v>0.82000000000000051</v>
      </c>
      <c r="DY35" s="39">
        <v>0.83000000000000052</v>
      </c>
      <c r="DZ35" s="39">
        <v>0.84000000000000052</v>
      </c>
      <c r="EA35" s="39">
        <v>0.85000000000000053</v>
      </c>
      <c r="EB35" s="39">
        <v>0.86000000000000054</v>
      </c>
      <c r="EC35" s="39">
        <v>0.87000000000000055</v>
      </c>
      <c r="ED35" s="39">
        <v>0.88000000000000056</v>
      </c>
      <c r="EE35" s="39">
        <v>0.89000000000000057</v>
      </c>
      <c r="EF35" s="39">
        <v>0.90000000000000058</v>
      </c>
      <c r="EG35" s="39">
        <v>0.91000000000000059</v>
      </c>
      <c r="EH35" s="39">
        <v>0.9200000000000006</v>
      </c>
      <c r="EI35" s="39">
        <v>0.9300000000000006</v>
      </c>
      <c r="EJ35" s="39">
        <v>0.94000000000000061</v>
      </c>
      <c r="EK35" s="39">
        <v>0.95000000000000062</v>
      </c>
      <c r="EL35" s="39">
        <v>0.96000000000000063</v>
      </c>
      <c r="EM35" s="39">
        <v>0.97000000000000064</v>
      </c>
      <c r="EN35" s="39">
        <v>0.98000000000000065</v>
      </c>
      <c r="EO35" s="39">
        <v>0.99000000000000066</v>
      </c>
      <c r="EP35" s="39">
        <v>1.0000000000000007</v>
      </c>
    </row>
    <row r="36" spans="1:146" ht="12" hidden="1" outlineLevel="1" thickBot="1">
      <c r="A36" s="33" t="s">
        <v>15</v>
      </c>
      <c r="B36" s="35">
        <v>-0.23616147939714727</v>
      </c>
      <c r="C36" s="35">
        <v>1</v>
      </c>
      <c r="D36" s="36" t="s">
        <v>201</v>
      </c>
      <c r="E36" s="25"/>
      <c r="F36" s="25"/>
      <c r="G36" s="25"/>
      <c r="H36" s="25"/>
      <c r="I36" s="25"/>
      <c r="J36" s="25"/>
      <c r="K36" s="25"/>
      <c r="L36" s="25"/>
      <c r="AS36" s="39" t="s">
        <v>245</v>
      </c>
      <c r="AT36" s="39">
        <v>1</v>
      </c>
      <c r="AU36" s="39">
        <v>1</v>
      </c>
      <c r="AV36" s="39">
        <v>1</v>
      </c>
      <c r="AW36" s="39">
        <v>1</v>
      </c>
      <c r="AX36" s="39">
        <v>1</v>
      </c>
      <c r="AY36" s="39">
        <v>1</v>
      </c>
      <c r="AZ36" s="39">
        <v>1</v>
      </c>
      <c r="BA36" s="39">
        <v>1</v>
      </c>
      <c r="BB36" s="39">
        <v>1</v>
      </c>
      <c r="BC36" s="39">
        <v>1</v>
      </c>
      <c r="BD36" s="39">
        <v>1</v>
      </c>
      <c r="BE36" s="39">
        <v>1</v>
      </c>
      <c r="BF36" s="39">
        <v>1</v>
      </c>
      <c r="BG36" s="39">
        <v>1</v>
      </c>
      <c r="BH36" s="39">
        <v>1</v>
      </c>
      <c r="BI36" s="39">
        <v>1</v>
      </c>
      <c r="BJ36" s="39">
        <v>1</v>
      </c>
      <c r="BK36" s="39">
        <v>1</v>
      </c>
      <c r="BL36" s="39">
        <v>1</v>
      </c>
      <c r="BM36" s="39">
        <v>1</v>
      </c>
      <c r="BN36" s="39">
        <v>1</v>
      </c>
      <c r="BO36" s="39">
        <v>1</v>
      </c>
      <c r="BP36" s="39">
        <v>1</v>
      </c>
      <c r="BQ36" s="39">
        <v>1</v>
      </c>
      <c r="BR36" s="39">
        <v>1</v>
      </c>
      <c r="BS36" s="39">
        <v>1</v>
      </c>
      <c r="BT36" s="39">
        <v>1</v>
      </c>
      <c r="BU36" s="39">
        <v>1</v>
      </c>
      <c r="BV36" s="39">
        <v>1</v>
      </c>
      <c r="BW36" s="39">
        <v>1</v>
      </c>
      <c r="BX36" s="39">
        <v>1</v>
      </c>
      <c r="BY36" s="39">
        <v>1</v>
      </c>
      <c r="BZ36" s="39">
        <v>0.97674418604651159</v>
      </c>
      <c r="CA36" s="39">
        <v>0.97674418604651159</v>
      </c>
      <c r="CB36" s="39">
        <v>0.95348837209302328</v>
      </c>
      <c r="CC36" s="39">
        <v>0.95348837209302328</v>
      </c>
      <c r="CD36" s="39">
        <v>0.95348837209302328</v>
      </c>
      <c r="CE36" s="39">
        <v>0.95348837209302328</v>
      </c>
      <c r="CF36" s="39">
        <v>0.95348837209302328</v>
      </c>
      <c r="CG36" s="39">
        <v>0.95348837209302328</v>
      </c>
      <c r="CH36" s="39">
        <v>0.95348837209302328</v>
      </c>
      <c r="CI36" s="39">
        <v>0.93023255813953487</v>
      </c>
      <c r="CJ36" s="39">
        <v>0.90697674418604646</v>
      </c>
      <c r="CK36" s="39">
        <v>0.83720930232558144</v>
      </c>
      <c r="CL36" s="39">
        <v>0.83720930232558144</v>
      </c>
      <c r="CM36" s="39">
        <v>0.81395348837209303</v>
      </c>
      <c r="CN36" s="39">
        <v>0.81395348837209303</v>
      </c>
      <c r="CO36" s="39">
        <v>0.81395348837209303</v>
      </c>
      <c r="CP36" s="39">
        <v>0.79069767441860461</v>
      </c>
      <c r="CQ36" s="39">
        <v>0.76744186046511631</v>
      </c>
      <c r="CR36" s="39">
        <v>0.7441860465116279</v>
      </c>
      <c r="CS36" s="39">
        <v>0.7441860465116279</v>
      </c>
      <c r="CT36" s="39">
        <v>0.7441860465116279</v>
      </c>
      <c r="CU36" s="39">
        <v>0.7441860465116279</v>
      </c>
      <c r="CV36" s="39">
        <v>0.72093023255813948</v>
      </c>
      <c r="CW36" s="39">
        <v>0.72093023255813948</v>
      </c>
      <c r="CX36" s="39">
        <v>0.69767441860465118</v>
      </c>
      <c r="CY36" s="39">
        <v>0.67441860465116277</v>
      </c>
      <c r="CZ36" s="39">
        <v>0.65116279069767447</v>
      </c>
      <c r="DA36" s="39">
        <v>0.58139534883720934</v>
      </c>
      <c r="DB36" s="39">
        <v>0.58139534883720934</v>
      </c>
      <c r="DC36" s="39">
        <v>0.58139534883720934</v>
      </c>
      <c r="DD36" s="39">
        <v>0.55813953488372092</v>
      </c>
      <c r="DE36" s="39">
        <v>0.51162790697674421</v>
      </c>
      <c r="DF36" s="39">
        <v>0.51162790697674421</v>
      </c>
      <c r="DG36" s="39">
        <v>0.51162790697674421</v>
      </c>
      <c r="DH36" s="39">
        <v>0.46511627906976744</v>
      </c>
      <c r="DI36" s="39">
        <v>0.30232558139534882</v>
      </c>
      <c r="DJ36" s="39">
        <v>0.30232558139534882</v>
      </c>
      <c r="DK36" s="39">
        <v>0.27906976744186046</v>
      </c>
      <c r="DL36" s="39">
        <v>0.2558139534883721</v>
      </c>
      <c r="DM36" s="39">
        <v>0.23255813953488372</v>
      </c>
      <c r="DN36" s="39">
        <v>0.23255813953488372</v>
      </c>
      <c r="DO36" s="39">
        <v>0.18604651162790697</v>
      </c>
      <c r="DP36" s="39">
        <v>0.13953488372093023</v>
      </c>
      <c r="DQ36" s="39">
        <v>0.11627906976744186</v>
      </c>
      <c r="DR36" s="39">
        <v>9.3023255813953487E-2</v>
      </c>
      <c r="DS36" s="39">
        <v>6.9767441860465115E-2</v>
      </c>
      <c r="DT36" s="39">
        <v>2.3255813953488372E-2</v>
      </c>
      <c r="DU36" s="39">
        <v>0</v>
      </c>
      <c r="DV36" s="39">
        <v>0</v>
      </c>
      <c r="DW36" s="39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39">
        <v>0</v>
      </c>
      <c r="EG36" s="39">
        <v>0</v>
      </c>
      <c r="EH36" s="39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39">
        <v>0</v>
      </c>
      <c r="EP36" s="39">
        <v>0</v>
      </c>
    </row>
    <row r="37" spans="1:146" ht="12" hidden="1" outlineLevel="1" thickBot="1">
      <c r="A37" s="33" t="s">
        <v>36</v>
      </c>
      <c r="B37" s="35">
        <v>1.1683310037484292E-2</v>
      </c>
      <c r="C37" s="25">
        <v>0.16859938188137821</v>
      </c>
      <c r="D37" s="35">
        <v>1</v>
      </c>
      <c r="E37" s="36" t="s">
        <v>202</v>
      </c>
      <c r="F37" s="25"/>
      <c r="G37" s="25"/>
      <c r="H37" s="25"/>
      <c r="I37" s="25"/>
      <c r="J37" s="25"/>
      <c r="K37" s="25"/>
      <c r="L37" s="25"/>
      <c r="AS37" s="39" t="s">
        <v>246</v>
      </c>
      <c r="AT37" s="39">
        <v>1</v>
      </c>
      <c r="AU37" s="39">
        <v>1</v>
      </c>
      <c r="AV37" s="39">
        <v>1</v>
      </c>
      <c r="AW37" s="39">
        <v>1</v>
      </c>
      <c r="AX37" s="39">
        <v>1</v>
      </c>
      <c r="AY37" s="39">
        <v>1</v>
      </c>
      <c r="AZ37" s="39">
        <v>1</v>
      </c>
      <c r="BA37" s="39">
        <v>1</v>
      </c>
      <c r="BB37" s="39">
        <v>1</v>
      </c>
      <c r="BC37" s="39">
        <v>1</v>
      </c>
      <c r="BD37" s="39">
        <v>1</v>
      </c>
      <c r="BE37" s="39">
        <v>1</v>
      </c>
      <c r="BF37" s="39">
        <v>1</v>
      </c>
      <c r="BG37" s="39">
        <v>1</v>
      </c>
      <c r="BH37" s="39">
        <v>1</v>
      </c>
      <c r="BI37" s="39">
        <v>1</v>
      </c>
      <c r="BJ37" s="39">
        <v>1</v>
      </c>
      <c r="BK37" s="39">
        <v>1</v>
      </c>
      <c r="BL37" s="39">
        <v>1</v>
      </c>
      <c r="BM37" s="39">
        <v>1</v>
      </c>
      <c r="BN37" s="39">
        <v>1</v>
      </c>
      <c r="BO37" s="39">
        <v>1</v>
      </c>
      <c r="BP37" s="39">
        <v>1</v>
      </c>
      <c r="BQ37" s="39">
        <v>1</v>
      </c>
      <c r="BR37" s="39">
        <v>1</v>
      </c>
      <c r="BS37" s="39">
        <v>1</v>
      </c>
      <c r="BT37" s="39">
        <v>1</v>
      </c>
      <c r="BU37" s="39">
        <v>1</v>
      </c>
      <c r="BV37" s="39">
        <v>1</v>
      </c>
      <c r="BW37" s="39">
        <v>1</v>
      </c>
      <c r="BX37" s="39">
        <v>1</v>
      </c>
      <c r="BY37" s="39">
        <v>0.93750000000000011</v>
      </c>
      <c r="BZ37" s="39">
        <v>0.93750000000000011</v>
      </c>
      <c r="CA37" s="39">
        <v>0.93750000000000011</v>
      </c>
      <c r="CB37" s="39">
        <v>0.93750000000000011</v>
      </c>
      <c r="CC37" s="39">
        <v>0.93750000000000011</v>
      </c>
      <c r="CD37" s="39">
        <v>0.90625000000000011</v>
      </c>
      <c r="CE37" s="39">
        <v>0.90625000000000011</v>
      </c>
      <c r="CF37" s="39">
        <v>0.90625000000000011</v>
      </c>
      <c r="CG37" s="39">
        <v>0.81250000000000011</v>
      </c>
      <c r="CH37" s="39">
        <v>0.75000000000000011</v>
      </c>
      <c r="CI37" s="39">
        <v>0.75000000000000011</v>
      </c>
      <c r="CJ37" s="39">
        <v>0.71875000000000011</v>
      </c>
      <c r="CK37" s="39">
        <v>0.65625000000000011</v>
      </c>
      <c r="CL37" s="39">
        <v>0.62500000000000011</v>
      </c>
      <c r="CM37" s="39">
        <v>0.59375000000000011</v>
      </c>
      <c r="CN37" s="39">
        <v>0.56250000000000011</v>
      </c>
      <c r="CO37" s="39">
        <v>0.56250000000000011</v>
      </c>
      <c r="CP37" s="39">
        <v>0.5</v>
      </c>
      <c r="CQ37" s="39">
        <v>0.5</v>
      </c>
      <c r="CR37" s="39">
        <v>0.5</v>
      </c>
      <c r="CS37" s="39">
        <v>0.5</v>
      </c>
      <c r="CT37" s="39">
        <v>0.5</v>
      </c>
      <c r="CU37" s="39">
        <v>0.5</v>
      </c>
      <c r="CV37" s="39">
        <v>0.5</v>
      </c>
      <c r="CW37" s="39">
        <v>0.5</v>
      </c>
      <c r="CX37" s="39">
        <v>0.46875000000000006</v>
      </c>
      <c r="CY37" s="39">
        <v>0.46875000000000006</v>
      </c>
      <c r="CZ37" s="39">
        <v>0.40625000000000006</v>
      </c>
      <c r="DA37" s="39">
        <v>0.37500000000000006</v>
      </c>
      <c r="DB37" s="39">
        <v>0.34375000000000006</v>
      </c>
      <c r="DC37" s="39">
        <v>0.34375000000000006</v>
      </c>
      <c r="DD37" s="39">
        <v>0.34375000000000006</v>
      </c>
      <c r="DE37" s="39">
        <v>0.31250000000000006</v>
      </c>
      <c r="DF37" s="39">
        <v>0.31250000000000006</v>
      </c>
      <c r="DG37" s="39">
        <v>0.31250000000000006</v>
      </c>
      <c r="DH37" s="39">
        <v>0.25</v>
      </c>
      <c r="DI37" s="39">
        <v>0.21875000000000003</v>
      </c>
      <c r="DJ37" s="39">
        <v>0.15625000000000003</v>
      </c>
      <c r="DK37" s="39">
        <v>0.15625000000000003</v>
      </c>
      <c r="DL37" s="39">
        <v>0.15625000000000003</v>
      </c>
      <c r="DM37" s="39">
        <v>6.25E-2</v>
      </c>
      <c r="DN37" s="39">
        <v>6.25E-2</v>
      </c>
      <c r="DO37" s="39">
        <v>6.25E-2</v>
      </c>
      <c r="DP37" s="39">
        <v>6.25E-2</v>
      </c>
      <c r="DQ37" s="39">
        <v>6.25E-2</v>
      </c>
      <c r="DR37" s="39">
        <v>6.25E-2</v>
      </c>
      <c r="DS37" s="39">
        <v>3.125E-2</v>
      </c>
      <c r="DT37" s="39">
        <v>0</v>
      </c>
      <c r="DU37" s="39">
        <v>0</v>
      </c>
      <c r="DV37" s="39">
        <v>0</v>
      </c>
      <c r="DW37" s="39">
        <v>0</v>
      </c>
      <c r="DX37" s="39">
        <v>0</v>
      </c>
      <c r="DY37" s="39">
        <v>0</v>
      </c>
      <c r="DZ37" s="39">
        <v>0</v>
      </c>
      <c r="EA37" s="39">
        <v>0</v>
      </c>
      <c r="EB37" s="39">
        <v>0</v>
      </c>
      <c r="EC37" s="39">
        <v>0</v>
      </c>
      <c r="ED37" s="39">
        <v>0</v>
      </c>
      <c r="EE37" s="39">
        <v>0</v>
      </c>
      <c r="EF37" s="39">
        <v>0</v>
      </c>
      <c r="EG37" s="39">
        <v>0</v>
      </c>
      <c r="EH37" s="39">
        <v>0</v>
      </c>
      <c r="EI37" s="39">
        <v>0</v>
      </c>
      <c r="EJ37" s="39">
        <v>0</v>
      </c>
      <c r="EK37" s="39">
        <v>0</v>
      </c>
      <c r="EL37" s="39">
        <v>0</v>
      </c>
      <c r="EM37" s="39">
        <v>0</v>
      </c>
      <c r="EN37" s="39">
        <v>0</v>
      </c>
      <c r="EO37" s="39">
        <v>0</v>
      </c>
      <c r="EP37" s="39">
        <v>0</v>
      </c>
    </row>
    <row r="38" spans="1:146" ht="12" hidden="1" outlineLevel="1" thickBot="1">
      <c r="A38" s="33" t="s">
        <v>16</v>
      </c>
      <c r="B38" s="35">
        <v>-0.25563824494124793</v>
      </c>
      <c r="C38" s="37">
        <v>-0.61992225143964663</v>
      </c>
      <c r="D38" s="25">
        <v>-0.11965638321990647</v>
      </c>
      <c r="E38" s="35">
        <v>1</v>
      </c>
      <c r="F38" s="36" t="s">
        <v>203</v>
      </c>
      <c r="G38" s="25"/>
      <c r="H38" s="25"/>
      <c r="I38" s="25"/>
      <c r="J38" s="25"/>
      <c r="K38" s="25"/>
      <c r="L38" s="25"/>
      <c r="AS38" s="39" t="s">
        <v>247</v>
      </c>
      <c r="AT38" s="39">
        <v>0</v>
      </c>
      <c r="AU38" s="39">
        <v>0</v>
      </c>
      <c r="AV38" s="39">
        <v>0</v>
      </c>
      <c r="AW38" s="39">
        <v>0</v>
      </c>
      <c r="AX38" s="39">
        <v>0</v>
      </c>
      <c r="AY38" s="39">
        <v>0</v>
      </c>
      <c r="AZ38" s="39">
        <v>0</v>
      </c>
      <c r="BA38" s="39">
        <v>0</v>
      </c>
      <c r="BB38" s="39">
        <v>0</v>
      </c>
      <c r="BC38" s="39">
        <v>0</v>
      </c>
      <c r="BD38" s="39">
        <v>0</v>
      </c>
      <c r="BE38" s="39">
        <v>0</v>
      </c>
      <c r="BF38" s="39">
        <v>0</v>
      </c>
      <c r="BG38" s="39">
        <v>0</v>
      </c>
      <c r="BH38" s="39">
        <v>0</v>
      </c>
      <c r="BI38" s="39">
        <v>0</v>
      </c>
      <c r="BJ38" s="39">
        <v>0</v>
      </c>
      <c r="BK38" s="39">
        <v>0</v>
      </c>
      <c r="BL38" s="39">
        <v>0</v>
      </c>
      <c r="BM38" s="39">
        <v>0</v>
      </c>
      <c r="BN38" s="39">
        <v>0</v>
      </c>
      <c r="BO38" s="39">
        <v>0</v>
      </c>
      <c r="BP38" s="39">
        <v>0</v>
      </c>
      <c r="BQ38" s="39">
        <v>0</v>
      </c>
      <c r="BR38" s="39">
        <v>0</v>
      </c>
      <c r="BS38" s="39">
        <v>0</v>
      </c>
      <c r="BT38" s="39">
        <v>0</v>
      </c>
      <c r="BU38" s="39">
        <v>0</v>
      </c>
      <c r="BV38" s="39">
        <v>0</v>
      </c>
      <c r="BW38" s="39">
        <v>0</v>
      </c>
      <c r="BX38" s="39">
        <v>6.2499999999999889E-2</v>
      </c>
      <c r="BY38" s="39">
        <v>0</v>
      </c>
      <c r="BZ38" s="39">
        <v>0</v>
      </c>
      <c r="CA38" s="39">
        <v>0</v>
      </c>
      <c r="CB38" s="39">
        <v>0</v>
      </c>
      <c r="CC38" s="39">
        <v>2.9796511627906978E-2</v>
      </c>
      <c r="CD38" s="39">
        <v>0</v>
      </c>
      <c r="CE38" s="39">
        <v>0</v>
      </c>
      <c r="CF38" s="39">
        <v>8.9389534883720936E-2</v>
      </c>
      <c r="CG38" s="39">
        <v>5.9593023255813955E-2</v>
      </c>
      <c r="CH38" s="39">
        <v>0</v>
      </c>
      <c r="CI38" s="39">
        <v>2.8706395348837208E-2</v>
      </c>
      <c r="CJ38" s="39">
        <v>5.4505813953488372E-2</v>
      </c>
      <c r="CK38" s="39">
        <v>2.616279069767442E-2</v>
      </c>
      <c r="CL38" s="39">
        <v>2.5799418604651164E-2</v>
      </c>
      <c r="CM38" s="39">
        <v>2.5436046511627907E-2</v>
      </c>
      <c r="CN38" s="39">
        <v>0</v>
      </c>
      <c r="CO38" s="39">
        <v>5.0145348837209391E-2</v>
      </c>
      <c r="CP38" s="39">
        <v>0</v>
      </c>
      <c r="CQ38" s="39">
        <v>0</v>
      </c>
      <c r="CR38" s="39">
        <v>0</v>
      </c>
      <c r="CS38" s="39">
        <v>0</v>
      </c>
      <c r="CT38" s="39">
        <v>0</v>
      </c>
      <c r="CU38" s="39">
        <v>0</v>
      </c>
      <c r="CV38" s="39">
        <v>0</v>
      </c>
      <c r="CW38" s="39">
        <v>2.2165697674418564E-2</v>
      </c>
      <c r="CX38" s="39">
        <v>0</v>
      </c>
      <c r="CY38" s="39">
        <v>4.1424418604651167E-2</v>
      </c>
      <c r="CZ38" s="39">
        <v>1.9258720930232558E-2</v>
      </c>
      <c r="DA38" s="39">
        <v>1.8168604651162792E-2</v>
      </c>
      <c r="DB38" s="39">
        <v>0</v>
      </c>
      <c r="DC38" s="39">
        <v>0</v>
      </c>
      <c r="DD38" s="39">
        <v>1.6715116279069769E-2</v>
      </c>
      <c r="DE38" s="39">
        <v>0</v>
      </c>
      <c r="DF38" s="39">
        <v>0</v>
      </c>
      <c r="DG38" s="39">
        <v>3.0523255813953515E-2</v>
      </c>
      <c r="DH38" s="39">
        <v>1.1991279069767432E-2</v>
      </c>
      <c r="DI38" s="39">
        <v>1.8895348837209301E-2</v>
      </c>
      <c r="DJ38" s="39">
        <v>0</v>
      </c>
      <c r="DK38" s="39">
        <v>0</v>
      </c>
      <c r="DL38" s="39">
        <v>2.2892441860465122E-2</v>
      </c>
      <c r="DM38" s="39">
        <v>0</v>
      </c>
      <c r="DN38" s="39">
        <v>0</v>
      </c>
      <c r="DO38" s="39">
        <v>0</v>
      </c>
      <c r="DP38" s="39">
        <v>0</v>
      </c>
      <c r="DQ38" s="39">
        <v>0</v>
      </c>
      <c r="DR38" s="39">
        <v>2.5436046511627909E-3</v>
      </c>
      <c r="DS38" s="39">
        <v>1.4534883720930232E-3</v>
      </c>
      <c r="DT38" s="39">
        <v>0</v>
      </c>
      <c r="DU38" s="39">
        <v>0</v>
      </c>
      <c r="DV38" s="39">
        <v>0</v>
      </c>
      <c r="DW38" s="39">
        <v>0</v>
      </c>
      <c r="DX38" s="39">
        <v>0</v>
      </c>
      <c r="DY38" s="39">
        <v>0</v>
      </c>
      <c r="DZ38" s="39">
        <v>0</v>
      </c>
      <c r="EA38" s="39">
        <v>0</v>
      </c>
      <c r="EB38" s="39">
        <v>0</v>
      </c>
      <c r="EC38" s="39">
        <v>0</v>
      </c>
      <c r="ED38" s="39">
        <v>0</v>
      </c>
      <c r="EE38" s="39">
        <v>0</v>
      </c>
      <c r="EF38" s="39">
        <v>0</v>
      </c>
      <c r="EG38" s="39">
        <v>0</v>
      </c>
      <c r="EH38" s="39">
        <v>0</v>
      </c>
      <c r="EI38" s="39">
        <v>0</v>
      </c>
      <c r="EJ38" s="39">
        <v>0</v>
      </c>
      <c r="EK38" s="39">
        <v>0</v>
      </c>
      <c r="EL38" s="39">
        <v>0</v>
      </c>
      <c r="EM38" s="39">
        <v>0</v>
      </c>
      <c r="EN38" s="39">
        <v>0</v>
      </c>
      <c r="EO38" s="39">
        <v>0</v>
      </c>
      <c r="EP38" s="39">
        <v>0</v>
      </c>
    </row>
    <row r="39" spans="1:146" ht="12" hidden="1" outlineLevel="1" thickBot="1">
      <c r="A39" s="33" t="s">
        <v>25</v>
      </c>
      <c r="B39" s="35">
        <v>-0.40742515037780208</v>
      </c>
      <c r="C39" s="35">
        <v>3.1381568547131549E-3</v>
      </c>
      <c r="D39" s="35">
        <v>5.0692879098825194E-2</v>
      </c>
      <c r="E39" s="35">
        <v>4.1542972849658015E-2</v>
      </c>
      <c r="F39" s="35">
        <v>1</v>
      </c>
      <c r="G39" s="36" t="s">
        <v>204</v>
      </c>
      <c r="H39" s="25"/>
      <c r="I39" s="25"/>
      <c r="J39" s="25"/>
      <c r="K39" s="25"/>
      <c r="L39" s="25"/>
      <c r="AS39" s="39" t="s">
        <v>248</v>
      </c>
      <c r="AT39" s="39">
        <f>SUM(AT38:EP38)</f>
        <v>0.65806686046511609</v>
      </c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39"/>
      <c r="CW39" s="39"/>
      <c r="CX39" s="39"/>
      <c r="CY39" s="39"/>
      <c r="CZ39" s="39"/>
      <c r="DA39" s="39"/>
      <c r="DB39" s="39"/>
      <c r="DC39" s="39"/>
      <c r="DD39" s="39"/>
      <c r="DE39" s="39"/>
      <c r="DF39" s="39"/>
      <c r="DG39" s="39"/>
      <c r="DH39" s="39"/>
      <c r="DI39" s="39"/>
      <c r="DJ39" s="39"/>
      <c r="DK39" s="39"/>
      <c r="DL39" s="39"/>
      <c r="DM39" s="39"/>
      <c r="DN39" s="39"/>
      <c r="DO39" s="39"/>
      <c r="DP39" s="39"/>
      <c r="DQ39" s="39"/>
      <c r="DR39" s="39"/>
      <c r="DS39" s="39"/>
      <c r="DT39" s="39"/>
      <c r="DU39" s="39"/>
      <c r="DV39" s="39"/>
      <c r="DW39" s="39"/>
      <c r="DX39" s="39"/>
      <c r="DY39" s="39"/>
      <c r="DZ39" s="39"/>
      <c r="EA39" s="39"/>
      <c r="EB39" s="39"/>
      <c r="EC39" s="39"/>
      <c r="ED39" s="39"/>
      <c r="EE39" s="39"/>
      <c r="EF39" s="39"/>
      <c r="EG39" s="39"/>
      <c r="EH39" s="39"/>
      <c r="EI39" s="39"/>
      <c r="EJ39" s="39"/>
      <c r="EK39" s="39"/>
      <c r="EL39" s="39"/>
      <c r="EM39" s="39"/>
      <c r="EN39" s="39"/>
      <c r="EO39" s="39"/>
      <c r="EP39" s="39"/>
    </row>
    <row r="40" spans="1:146" ht="12" hidden="1" outlineLevel="1" thickBot="1">
      <c r="A40" s="33" t="s">
        <v>35</v>
      </c>
      <c r="B40" s="35">
        <v>-0.34626587597724623</v>
      </c>
      <c r="C40" s="25">
        <v>0.32403099453469714</v>
      </c>
      <c r="D40" s="35">
        <v>5.8183681850677828E-2</v>
      </c>
      <c r="E40" s="25">
        <v>-0.3028227917359857</v>
      </c>
      <c r="F40" s="25">
        <v>0.4398258529850359</v>
      </c>
      <c r="G40" s="35">
        <v>1</v>
      </c>
      <c r="H40" s="36" t="s">
        <v>205</v>
      </c>
      <c r="I40" s="25"/>
      <c r="J40" s="25"/>
      <c r="K40" s="25"/>
      <c r="L40" s="25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  <c r="DB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/>
      <c r="EO40" s="39"/>
      <c r="EP40" s="39"/>
    </row>
    <row r="41" spans="1:146" ht="12" hidden="1" outlineLevel="1" thickBot="1">
      <c r="A41" s="33" t="s">
        <v>14</v>
      </c>
      <c r="B41" s="35">
        <v>5.7528970246250276E-2</v>
      </c>
      <c r="C41" s="25">
        <v>-0.15169899145935473</v>
      </c>
      <c r="D41" s="35">
        <v>7.711706986277328E-2</v>
      </c>
      <c r="E41" s="35">
        <v>8.5325376332592656E-2</v>
      </c>
      <c r="F41" s="35">
        <v>9.4298962981322565E-2</v>
      </c>
      <c r="G41" s="25">
        <v>0.27689208103370827</v>
      </c>
      <c r="H41" s="35">
        <v>1</v>
      </c>
      <c r="I41" s="36" t="s">
        <v>206</v>
      </c>
      <c r="J41" s="25"/>
      <c r="K41" s="25"/>
      <c r="L41" s="25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39"/>
      <c r="CW41" s="39"/>
      <c r="CX41" s="39"/>
      <c r="CY41" s="39"/>
      <c r="CZ41" s="39"/>
      <c r="DA41" s="39"/>
      <c r="DB41" s="39"/>
      <c r="DC41" s="39"/>
      <c r="DD41" s="39"/>
      <c r="DE41" s="39"/>
      <c r="DF41" s="39"/>
      <c r="DG41" s="39"/>
      <c r="DH41" s="39"/>
      <c r="DI41" s="39"/>
      <c r="DJ41" s="39"/>
      <c r="DK41" s="39"/>
      <c r="DL41" s="39"/>
      <c r="DM41" s="39"/>
      <c r="DN41" s="39"/>
      <c r="DO41" s="39"/>
      <c r="DP41" s="39"/>
      <c r="DQ41" s="39"/>
      <c r="DR41" s="39"/>
      <c r="DS41" s="39"/>
      <c r="DT41" s="39"/>
      <c r="DU41" s="39"/>
      <c r="DV41" s="39"/>
      <c r="DW41" s="39"/>
      <c r="DX41" s="39"/>
      <c r="DY41" s="39"/>
      <c r="DZ41" s="39"/>
      <c r="EA41" s="39"/>
      <c r="EB41" s="39"/>
      <c r="EC41" s="39"/>
      <c r="ED41" s="39"/>
      <c r="EE41" s="39"/>
      <c r="EF41" s="39"/>
      <c r="EG41" s="39"/>
      <c r="EH41" s="39"/>
      <c r="EI41" s="39"/>
      <c r="EJ41" s="39"/>
      <c r="EK41" s="39"/>
      <c r="EL41" s="39"/>
      <c r="EM41" s="39"/>
      <c r="EN41" s="39"/>
      <c r="EO41" s="39"/>
      <c r="EP41" s="39"/>
    </row>
    <row r="42" spans="1:146" ht="12" hidden="1" outlineLevel="1" thickBot="1">
      <c r="A42" s="33" t="s">
        <v>7</v>
      </c>
      <c r="B42" s="35">
        <v>-0.19119593215533054</v>
      </c>
      <c r="C42" s="25">
        <v>-0.17253977214873292</v>
      </c>
      <c r="D42" s="25">
        <v>-0.21490893671281758</v>
      </c>
      <c r="E42" s="25">
        <v>0.1892013533175467</v>
      </c>
      <c r="F42" s="25">
        <v>0.13339086970068126</v>
      </c>
      <c r="G42" s="25">
        <v>0.10604208399708748</v>
      </c>
      <c r="H42" s="35">
        <v>-2.0672040450393368E-2</v>
      </c>
      <c r="I42" s="35">
        <v>1</v>
      </c>
      <c r="J42" s="36" t="s">
        <v>207</v>
      </c>
      <c r="K42" s="25"/>
      <c r="L42" s="25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  <c r="CW42" s="39"/>
      <c r="CX42" s="39"/>
      <c r="CY42" s="39"/>
      <c r="CZ42" s="39"/>
      <c r="DA42" s="39"/>
      <c r="DB42" s="39"/>
      <c r="DC42" s="39"/>
      <c r="DD42" s="39"/>
      <c r="DE42" s="39"/>
      <c r="DF42" s="39"/>
      <c r="DG42" s="39"/>
      <c r="DH42" s="39"/>
      <c r="DI42" s="39"/>
      <c r="DJ42" s="39"/>
      <c r="DK42" s="39"/>
      <c r="DL42" s="39"/>
      <c r="DM42" s="39"/>
      <c r="DN42" s="39"/>
      <c r="DO42" s="39"/>
      <c r="DP42" s="39"/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39"/>
      <c r="EH42" s="39"/>
      <c r="EI42" s="39"/>
      <c r="EJ42" s="39"/>
      <c r="EK42" s="39"/>
      <c r="EL42" s="39"/>
      <c r="EM42" s="39"/>
      <c r="EN42" s="39"/>
      <c r="EO42" s="39"/>
      <c r="EP42" s="39"/>
    </row>
    <row r="43" spans="1:146" ht="12" hidden="1" outlineLevel="1" thickBot="1">
      <c r="A43" s="33" t="s">
        <v>37</v>
      </c>
      <c r="B43" s="35">
        <v>-0.62972650687214193</v>
      </c>
      <c r="C43" s="25">
        <v>0.12492563033028969</v>
      </c>
      <c r="D43" s="35">
        <v>2.0267408206243308E-2</v>
      </c>
      <c r="E43" s="25">
        <v>-0.15629605272593169</v>
      </c>
      <c r="F43" s="35">
        <v>7.5444719595739063E-2</v>
      </c>
      <c r="G43" s="25">
        <v>0.15637674005914445</v>
      </c>
      <c r="H43" s="25">
        <v>-0.25821344288588893</v>
      </c>
      <c r="I43" s="25">
        <v>0.10697907852588265</v>
      </c>
      <c r="J43" s="35">
        <v>1</v>
      </c>
      <c r="K43" s="36" t="s">
        <v>208</v>
      </c>
      <c r="L43" s="25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  <c r="CU43" s="39"/>
      <c r="CV43" s="39"/>
      <c r="CW43" s="39"/>
      <c r="CX43" s="39"/>
      <c r="CY43" s="39"/>
      <c r="CZ43" s="39"/>
      <c r="DA43" s="39"/>
      <c r="DB43" s="39"/>
      <c r="DC43" s="39"/>
      <c r="DD43" s="39"/>
      <c r="DE43" s="39"/>
      <c r="DF43" s="39"/>
      <c r="DG43" s="39"/>
      <c r="DH43" s="39"/>
      <c r="DI43" s="39"/>
      <c r="DJ43" s="39"/>
      <c r="DK43" s="39"/>
      <c r="DL43" s="39"/>
      <c r="DM43" s="39"/>
      <c r="DN43" s="39"/>
      <c r="DO43" s="39"/>
      <c r="DP43" s="39"/>
      <c r="DQ43" s="39"/>
      <c r="DR43" s="39"/>
      <c r="DS43" s="39"/>
      <c r="DT43" s="39"/>
      <c r="DU43" s="39"/>
      <c r="DV43" s="39"/>
      <c r="DW43" s="39"/>
      <c r="DX43" s="39"/>
      <c r="DY43" s="39"/>
      <c r="DZ43" s="39"/>
      <c r="EA43" s="39"/>
      <c r="EB43" s="39"/>
      <c r="EC43" s="39"/>
      <c r="ED43" s="39"/>
      <c r="EE43" s="39"/>
      <c r="EF43" s="39"/>
      <c r="EG43" s="39"/>
      <c r="EH43" s="39"/>
      <c r="EI43" s="39"/>
      <c r="EJ43" s="39"/>
      <c r="EK43" s="39"/>
      <c r="EL43" s="39"/>
      <c r="EM43" s="39"/>
      <c r="EN43" s="39"/>
      <c r="EO43" s="39"/>
      <c r="EP43" s="39"/>
    </row>
    <row r="44" spans="1:146" ht="12" hidden="1" outlineLevel="1" thickBot="1">
      <c r="A44" s="33" t="s">
        <v>34</v>
      </c>
      <c r="B44" s="35">
        <v>-9.7271121792115084E-2</v>
      </c>
      <c r="C44" s="35">
        <v>-4.4428184208456173E-3</v>
      </c>
      <c r="D44" s="35">
        <v>-3.494164817763061E-3</v>
      </c>
      <c r="E44" s="35">
        <v>-3.5250045633607643E-3</v>
      </c>
      <c r="F44" s="25">
        <v>-0.33695737136171316</v>
      </c>
      <c r="G44" s="25">
        <v>-0.26828857115078042</v>
      </c>
      <c r="H44" s="25">
        <v>-0.10527577006433364</v>
      </c>
      <c r="I44" s="25">
        <v>-0.11485430803088925</v>
      </c>
      <c r="J44" s="35">
        <v>5.9292799283148095E-3</v>
      </c>
      <c r="K44" s="35">
        <v>1</v>
      </c>
      <c r="L44" s="36" t="s">
        <v>209</v>
      </c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39"/>
      <c r="CU44" s="39"/>
      <c r="CV44" s="39"/>
      <c r="CW44" s="39"/>
      <c r="CX44" s="39"/>
      <c r="CY44" s="39"/>
      <c r="CZ44" s="39"/>
      <c r="DA44" s="39"/>
      <c r="DB44" s="39"/>
      <c r="DC44" s="39"/>
      <c r="DD44" s="39"/>
      <c r="DE44" s="39"/>
      <c r="DF44" s="39"/>
      <c r="DG44" s="39"/>
      <c r="DH44" s="39"/>
      <c r="DI44" s="39"/>
      <c r="DJ44" s="39"/>
      <c r="DK44" s="39"/>
      <c r="DL44" s="39"/>
      <c r="DM44" s="39"/>
      <c r="DN44" s="39"/>
      <c r="DO44" s="39"/>
      <c r="DP44" s="39"/>
      <c r="DQ44" s="39"/>
      <c r="DR44" s="39"/>
      <c r="DS44" s="39"/>
      <c r="DT44" s="39"/>
      <c r="DU44" s="39"/>
      <c r="DV44" s="39"/>
      <c r="DW44" s="39"/>
      <c r="DX44" s="39"/>
      <c r="DY44" s="39"/>
      <c r="DZ44" s="39"/>
      <c r="EA44" s="39"/>
      <c r="EB44" s="39"/>
      <c r="EC44" s="39"/>
      <c r="ED44" s="39"/>
      <c r="EE44" s="39"/>
      <c r="EF44" s="39"/>
      <c r="EG44" s="39"/>
      <c r="EH44" s="39"/>
      <c r="EI44" s="39"/>
      <c r="EJ44" s="39"/>
      <c r="EK44" s="39"/>
      <c r="EL44" s="39"/>
      <c r="EM44" s="39"/>
      <c r="EN44" s="39"/>
      <c r="EO44" s="39"/>
      <c r="EP44" s="39"/>
    </row>
    <row r="45" spans="1:146" hidden="1" outlineLevel="1">
      <c r="A45" s="33" t="s">
        <v>33</v>
      </c>
      <c r="B45" s="35">
        <v>0.29432439255214532</v>
      </c>
      <c r="C45" s="35">
        <v>-1.7337674088556656E-2</v>
      </c>
      <c r="D45" s="35">
        <v>-9.8909802024071038E-3</v>
      </c>
      <c r="E45" s="25">
        <v>-0.20418609378342237</v>
      </c>
      <c r="F45" s="35">
        <v>3.9719784076154903E-2</v>
      </c>
      <c r="G45" s="35">
        <v>-2.9244957425835008E-3</v>
      </c>
      <c r="H45" s="35">
        <v>-4.1514444003789917E-2</v>
      </c>
      <c r="I45" s="25">
        <v>-0.11592166707282436</v>
      </c>
      <c r="J45" s="35">
        <v>7.2758540942424732E-2</v>
      </c>
      <c r="K45" s="25">
        <v>-0.28206043714493884</v>
      </c>
      <c r="L45" s="35">
        <v>1</v>
      </c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  <c r="DA45" s="39"/>
      <c r="DB45" s="39"/>
      <c r="DC45" s="39"/>
      <c r="DD45" s="39"/>
      <c r="DE45" s="39"/>
      <c r="DF45" s="39"/>
      <c r="DG45" s="39"/>
      <c r="DH45" s="39"/>
      <c r="DI45" s="39"/>
      <c r="DJ45" s="39"/>
      <c r="DK45" s="39"/>
      <c r="DL45" s="39"/>
      <c r="DM45" s="39"/>
      <c r="DN45" s="39"/>
      <c r="DO45" s="39"/>
      <c r="DP45" s="39"/>
      <c r="DQ45" s="39"/>
      <c r="DR45" s="39"/>
      <c r="DS45" s="39"/>
      <c r="DT45" s="39"/>
      <c r="DU45" s="39"/>
      <c r="DV45" s="39"/>
      <c r="DW45" s="39"/>
      <c r="DX45" s="39"/>
      <c r="DY45" s="39"/>
      <c r="DZ45" s="39"/>
      <c r="EA45" s="39"/>
      <c r="EB45" s="39"/>
      <c r="EC45" s="39"/>
      <c r="ED45" s="39"/>
      <c r="EE45" s="39"/>
      <c r="EF45" s="39"/>
      <c r="EG45" s="39"/>
      <c r="EH45" s="39"/>
      <c r="EI45" s="39"/>
      <c r="EJ45" s="39"/>
      <c r="EK45" s="39"/>
      <c r="EL45" s="39"/>
      <c r="EM45" s="39"/>
      <c r="EN45" s="39"/>
      <c r="EO45" s="39"/>
      <c r="EP45" s="39"/>
    </row>
    <row r="46" spans="1:146" collapsed="1">
      <c r="A46" s="52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39"/>
      <c r="CW46" s="39"/>
      <c r="CX46" s="39"/>
      <c r="CY46" s="39"/>
      <c r="CZ46" s="39"/>
      <c r="DA46" s="39"/>
      <c r="DB46" s="39"/>
      <c r="DC46" s="39"/>
      <c r="DD46" s="39"/>
      <c r="DE46" s="39"/>
      <c r="DF46" s="39"/>
      <c r="DG46" s="39"/>
      <c r="DH46" s="39"/>
      <c r="DI46" s="39"/>
      <c r="DJ46" s="39"/>
      <c r="DK46" s="39"/>
      <c r="DL46" s="39"/>
      <c r="DM46" s="39"/>
      <c r="DN46" s="39"/>
      <c r="DO46" s="39"/>
      <c r="DP46" s="39"/>
      <c r="DQ46" s="39"/>
      <c r="DR46" s="39"/>
      <c r="DS46" s="39"/>
      <c r="DT46" s="39"/>
      <c r="DU46" s="39"/>
      <c r="DV46" s="39"/>
      <c r="DW46" s="39"/>
      <c r="DX46" s="39"/>
      <c r="DY46" s="39"/>
      <c r="DZ46" s="39"/>
      <c r="EA46" s="39"/>
      <c r="EB46" s="39"/>
      <c r="EC46" s="39"/>
      <c r="ED46" s="39"/>
      <c r="EE46" s="39"/>
      <c r="EF46" s="39"/>
      <c r="EG46" s="39"/>
      <c r="EH46" s="39"/>
      <c r="EI46" s="39"/>
      <c r="EJ46" s="39"/>
      <c r="EK46" s="39"/>
      <c r="EL46" s="39"/>
      <c r="EM46" s="39"/>
      <c r="EN46" s="39"/>
      <c r="EO46" s="39"/>
      <c r="EP46" s="39"/>
    </row>
    <row r="47" spans="1:146">
      <c r="A47" s="18" t="s">
        <v>210</v>
      </c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CV47" s="39"/>
      <c r="CW47" s="39"/>
      <c r="CX47" s="39"/>
      <c r="CY47" s="39"/>
      <c r="CZ47" s="39"/>
      <c r="DA47" s="39"/>
      <c r="DB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39"/>
      <c r="DS47" s="39"/>
      <c r="DT47" s="39"/>
      <c r="DU47" s="39"/>
      <c r="DV47" s="39"/>
      <c r="DW47" s="39"/>
      <c r="DX47" s="39"/>
      <c r="DY47" s="39"/>
      <c r="DZ47" s="39"/>
      <c r="EA47" s="39"/>
      <c r="EB47" s="39"/>
      <c r="EC47" s="39"/>
      <c r="ED47" s="39"/>
      <c r="EE47" s="39"/>
      <c r="EF47" s="39"/>
      <c r="EG47" s="39"/>
      <c r="EH47" s="39"/>
      <c r="EI47" s="39"/>
      <c r="EJ47" s="39"/>
      <c r="EK47" s="39"/>
      <c r="EL47" s="39"/>
      <c r="EM47" s="39"/>
      <c r="EN47" s="39"/>
      <c r="EO47" s="39"/>
      <c r="EP47" s="39"/>
    </row>
    <row r="48" spans="1:146" outlineLevel="1">
      <c r="AS48" s="49" t="s">
        <v>213</v>
      </c>
      <c r="AT48" s="49">
        <v>4</v>
      </c>
      <c r="AU48" s="39" t="s">
        <v>218</v>
      </c>
      <c r="AV48" s="39" t="s">
        <v>15</v>
      </c>
      <c r="AW48" s="39" t="s">
        <v>36</v>
      </c>
      <c r="AX48" s="39" t="s">
        <v>16</v>
      </c>
      <c r="AY48" s="39" t="s">
        <v>25</v>
      </c>
      <c r="AZ48" s="39" t="s">
        <v>35</v>
      </c>
      <c r="BA48" s="39" t="s">
        <v>14</v>
      </c>
      <c r="BB48" s="39" t="s">
        <v>7</v>
      </c>
      <c r="BC48" s="39" t="s">
        <v>37</v>
      </c>
      <c r="BD48" s="39" t="s">
        <v>34</v>
      </c>
      <c r="BE48" s="39" t="s">
        <v>33</v>
      </c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39"/>
      <c r="CW48" s="39"/>
      <c r="CX48" s="39"/>
      <c r="CY48" s="39"/>
      <c r="CZ48" s="39"/>
      <c r="DA48" s="39"/>
      <c r="DB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39"/>
      <c r="DS48" s="39"/>
      <c r="DT48" s="39"/>
      <c r="DU48" s="39"/>
      <c r="DV48" s="39"/>
      <c r="DW48" s="39"/>
      <c r="DX48" s="39"/>
      <c r="DY48" s="39"/>
      <c r="DZ48" s="39"/>
      <c r="EA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  <c r="EL48" s="39"/>
      <c r="EM48" s="39"/>
      <c r="EN48" s="39"/>
      <c r="EO48" s="39"/>
      <c r="EP48" s="39"/>
    </row>
    <row r="49" spans="1:146" outlineLevel="1">
      <c r="J49" s="11" t="s">
        <v>256</v>
      </c>
      <c r="AS49" s="49" t="s">
        <v>214</v>
      </c>
      <c r="AT49" s="49" t="str">
        <f>INDEX($AV$48:$BE$48,$AT$48)</f>
        <v>english1stLang</v>
      </c>
      <c r="AU49" s="39" t="s">
        <v>168</v>
      </c>
      <c r="AV49" s="39">
        <v>28.826666666666668</v>
      </c>
      <c r="AW49" s="39">
        <v>-0.32</v>
      </c>
      <c r="AX49" s="39">
        <v>2.8933333333333335</v>
      </c>
      <c r="AY49" s="39">
        <v>0.72</v>
      </c>
      <c r="AZ49" s="39">
        <v>0.82666666666666666</v>
      </c>
      <c r="BA49" s="39">
        <v>0.39888888888888913</v>
      </c>
      <c r="BB49" s="39">
        <v>0.15777777777777777</v>
      </c>
      <c r="BC49" s="39">
        <v>1.6</v>
      </c>
      <c r="BD49" s="39">
        <v>0.97333333333333338</v>
      </c>
      <c r="BE49" s="39">
        <v>-0.44888888888888884</v>
      </c>
      <c r="BF49" s="39">
        <v>1</v>
      </c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CV49" s="39"/>
      <c r="CW49" s="39"/>
      <c r="CX49" s="39"/>
      <c r="CY49" s="39"/>
      <c r="CZ49" s="39"/>
      <c r="DA49" s="39"/>
      <c r="DB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DU49" s="39"/>
      <c r="DV49" s="39"/>
      <c r="DW49" s="39"/>
      <c r="DX49" s="39"/>
      <c r="DY49" s="39"/>
      <c r="DZ49" s="39"/>
      <c r="EA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9"/>
      <c r="EN49" s="39"/>
      <c r="EO49" s="39"/>
      <c r="EP49" s="39"/>
    </row>
    <row r="50" spans="1:146" outlineLevel="1">
      <c r="AS50" s="49"/>
      <c r="AT50" s="49" t="s">
        <v>215</v>
      </c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39"/>
      <c r="CW50" s="39"/>
      <c r="CX50" s="39"/>
      <c r="CY50" s="39"/>
      <c r="CZ50" s="39"/>
      <c r="DA50" s="39"/>
      <c r="DB50" s="39"/>
      <c r="DC50" s="39"/>
      <c r="DD50" s="39"/>
      <c r="DE50" s="39"/>
      <c r="DF50" s="39"/>
      <c r="DG50" s="39"/>
      <c r="DH50" s="39"/>
      <c r="DI50" s="39"/>
      <c r="DJ50" s="39"/>
      <c r="DK50" s="39"/>
      <c r="DL50" s="39"/>
      <c r="DM50" s="39"/>
      <c r="DN50" s="39"/>
      <c r="DO50" s="39"/>
      <c r="DP50" s="39"/>
      <c r="DQ50" s="39"/>
      <c r="DR50" s="39"/>
      <c r="DS50" s="39"/>
      <c r="DT50" s="39"/>
      <c r="DU50" s="39"/>
      <c r="DV50" s="39"/>
      <c r="DW50" s="39"/>
      <c r="DX50" s="39"/>
      <c r="DY50" s="39"/>
      <c r="DZ50" s="39"/>
      <c r="EA50" s="39"/>
      <c r="EB50" s="39"/>
      <c r="EC50" s="39"/>
      <c r="ED50" s="39"/>
      <c r="EE50" s="39"/>
      <c r="EF50" s="39"/>
      <c r="EG50" s="39"/>
      <c r="EH50" s="39"/>
      <c r="EI50" s="39"/>
      <c r="EJ50" s="39"/>
      <c r="EK50" s="39"/>
      <c r="EL50" s="39"/>
      <c r="EM50" s="39"/>
      <c r="EN50" s="39"/>
      <c r="EO50" s="39"/>
      <c r="EP50" s="39"/>
    </row>
    <row r="51" spans="1:146" outlineLevel="1">
      <c r="AS51" s="49"/>
      <c r="AT51" s="49" t="str">
        <f xml:space="preserve"> "Logistic Regression Curve -vs- " &amp; $AT$49 &amp; " 
Model 1 for Choice.variable    (10 variables, n=75)"</f>
        <v>Logistic Regression Curve -vs- english1stLang 
Model 1 for Choice.variable    (10 variables, n=75)</v>
      </c>
      <c r="AU51" s="39" t="s">
        <v>219</v>
      </c>
      <c r="AV51" s="39">
        <v>18</v>
      </c>
      <c r="AW51" s="39">
        <v>-2</v>
      </c>
      <c r="AX51" s="39">
        <v>1</v>
      </c>
      <c r="AY51" s="39">
        <v>0</v>
      </c>
      <c r="AZ51" s="39">
        <v>-2</v>
      </c>
      <c r="BA51" s="39">
        <v>-2.0833333333333335</v>
      </c>
      <c r="BB51" s="39">
        <v>-1.9166666666666667</v>
      </c>
      <c r="BC51" s="39">
        <v>1</v>
      </c>
      <c r="BD51" s="39">
        <v>-1</v>
      </c>
      <c r="BE51" s="39">
        <v>-1.8333333333333333</v>
      </c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R51" s="39"/>
      <c r="CS51" s="39"/>
      <c r="CT51" s="39"/>
      <c r="CU51" s="39"/>
      <c r="CV51" s="39"/>
      <c r="CW51" s="39"/>
      <c r="CX51" s="39"/>
      <c r="CY51" s="39"/>
      <c r="CZ51" s="39"/>
      <c r="DA51" s="39"/>
      <c r="DB51" s="39"/>
      <c r="DC51" s="39"/>
      <c r="DD51" s="39"/>
      <c r="DE51" s="39"/>
      <c r="DF51" s="39"/>
      <c r="DG51" s="39"/>
      <c r="DH51" s="39"/>
      <c r="DI51" s="39"/>
      <c r="DJ51" s="39"/>
      <c r="DK51" s="39"/>
      <c r="DL51" s="39"/>
      <c r="DM51" s="39"/>
      <c r="DN51" s="39"/>
      <c r="DO51" s="39"/>
      <c r="DP51" s="39"/>
      <c r="DQ51" s="39"/>
      <c r="DR51" s="39"/>
      <c r="DS51" s="39"/>
      <c r="DT51" s="39"/>
      <c r="DU51" s="39"/>
      <c r="DV51" s="39"/>
      <c r="DW51" s="39"/>
      <c r="DX51" s="39"/>
      <c r="DY51" s="39"/>
      <c r="DZ51" s="39"/>
      <c r="EA51" s="39"/>
      <c r="EB51" s="39"/>
      <c r="EC51" s="39"/>
      <c r="ED51" s="39"/>
      <c r="EE51" s="39"/>
      <c r="EF51" s="39"/>
      <c r="EG51" s="39"/>
      <c r="EH51" s="39"/>
      <c r="EI51" s="39"/>
      <c r="EJ51" s="39"/>
      <c r="EK51" s="39"/>
      <c r="EL51" s="39"/>
      <c r="EM51" s="39"/>
      <c r="EN51" s="39"/>
      <c r="EO51" s="39"/>
      <c r="EP51" s="39"/>
    </row>
    <row r="52" spans="1:146" outlineLevel="1">
      <c r="A52" s="33" t="s">
        <v>168</v>
      </c>
      <c r="B52" s="8">
        <f>SUMPRODUCT($AV$49:$BE$49,$AV$68:$BE$68)</f>
        <v>0.72</v>
      </c>
      <c r="C52" s="8">
        <f>1/(1+EXP(-F52))</f>
        <v>0.57851141018681307</v>
      </c>
      <c r="D52" s="8">
        <f>1/(1+EXP(-(F52- $H$11*G52)))</f>
        <v>0.45984397118296516</v>
      </c>
      <c r="E52" s="8">
        <f>1/(1+EXP(-(F52+ $H$11*G52)))</f>
        <v>0.68875429079799622</v>
      </c>
      <c r="F52" s="8">
        <f>MMULT($AV$49:$BE$49,$B$16:$B$25) + B15</f>
        <v>0.31666556354064063</v>
      </c>
      <c r="G52" s="8">
        <f t="array" ref="G52">SQRT(MMULT($AV$49:$BF$49,MMULT($AS$15:$BC$25,TRANSPOSE($AV$49:$BF$49))))</f>
        <v>0.24369650081371108</v>
      </c>
      <c r="AS52" s="49"/>
      <c r="AT52" s="49" t="str">
        <f xml:space="preserve"> $AT$49 &amp; " (min to max) " &amp; CHAR(10) &amp; "Other Variables = Means"</f>
        <v>english1stLang (min to max) 
Other Variables = Means</v>
      </c>
      <c r="AU52" s="39" t="s">
        <v>220</v>
      </c>
      <c r="AV52" s="39">
        <v>62</v>
      </c>
      <c r="AW52" s="39">
        <v>2</v>
      </c>
      <c r="AX52" s="39">
        <v>5</v>
      </c>
      <c r="AY52" s="39">
        <v>1</v>
      </c>
      <c r="AZ52" s="39">
        <v>2</v>
      </c>
      <c r="BA52" s="39">
        <v>2.6666666666666665</v>
      </c>
      <c r="BB52" s="39">
        <v>3</v>
      </c>
      <c r="BC52" s="39">
        <v>2</v>
      </c>
      <c r="BD52" s="39">
        <v>2</v>
      </c>
      <c r="BE52" s="39">
        <v>1.3333333333333333</v>
      </c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39"/>
      <c r="CW52" s="39"/>
      <c r="CX52" s="39"/>
      <c r="CY52" s="39"/>
      <c r="CZ52" s="39"/>
      <c r="DA52" s="39"/>
      <c r="DB52" s="39"/>
      <c r="DC52" s="39"/>
      <c r="DD52" s="39"/>
      <c r="DE52" s="39"/>
      <c r="DF52" s="39"/>
      <c r="DG52" s="39"/>
      <c r="DH52" s="39"/>
      <c r="DI52" s="39"/>
      <c r="DJ52" s="39"/>
      <c r="DK52" s="39"/>
      <c r="DL52" s="39"/>
      <c r="DM52" s="39"/>
      <c r="DN52" s="39"/>
      <c r="DO52" s="39"/>
      <c r="DP52" s="39"/>
      <c r="DQ52" s="39"/>
      <c r="DR52" s="39"/>
      <c r="DS52" s="39"/>
      <c r="DT52" s="39"/>
      <c r="DU52" s="39"/>
      <c r="DV52" s="39"/>
      <c r="DW52" s="39"/>
      <c r="DX52" s="39"/>
      <c r="DY52" s="39"/>
      <c r="DZ52" s="39"/>
      <c r="EA52" s="39"/>
      <c r="EB52" s="39"/>
      <c r="EC52" s="39"/>
      <c r="ED52" s="39"/>
      <c r="EE52" s="39"/>
      <c r="EF52" s="39"/>
      <c r="EG52" s="39"/>
      <c r="EH52" s="39"/>
      <c r="EI52" s="39"/>
      <c r="EJ52" s="39"/>
      <c r="EK52" s="39"/>
      <c r="EL52" s="39"/>
      <c r="EM52" s="39"/>
      <c r="EN52" s="39"/>
      <c r="EO52" s="39"/>
      <c r="EP52" s="39"/>
    </row>
    <row r="53" spans="1:146" outlineLevel="1">
      <c r="AS53" s="49"/>
      <c r="AT53" s="49" t="s">
        <v>216</v>
      </c>
      <c r="AU53" s="39" t="s">
        <v>221</v>
      </c>
      <c r="AV53" s="39">
        <f t="shared" ref="AV53:BE53" si="4">AV51</f>
        <v>18</v>
      </c>
      <c r="AW53" s="39">
        <f t="shared" si="4"/>
        <v>-2</v>
      </c>
      <c r="AX53" s="39">
        <f t="shared" si="4"/>
        <v>1</v>
      </c>
      <c r="AY53" s="39">
        <f t="shared" si="4"/>
        <v>0</v>
      </c>
      <c r="AZ53" s="39">
        <f t="shared" si="4"/>
        <v>-2</v>
      </c>
      <c r="BA53" s="39">
        <f t="shared" si="4"/>
        <v>-2.0833333333333335</v>
      </c>
      <c r="BB53" s="39">
        <f t="shared" si="4"/>
        <v>-1.9166666666666667</v>
      </c>
      <c r="BC53" s="39">
        <f t="shared" si="4"/>
        <v>1</v>
      </c>
      <c r="BD53" s="39">
        <f t="shared" si="4"/>
        <v>-1</v>
      </c>
      <c r="BE53" s="39">
        <f t="shared" si="4"/>
        <v>-1.8333333333333333</v>
      </c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39"/>
      <c r="CW53" s="39"/>
      <c r="CX53" s="39"/>
      <c r="CY53" s="39"/>
      <c r="CZ53" s="39"/>
      <c r="DA53" s="39"/>
      <c r="DB53" s="39"/>
      <c r="DC53" s="39"/>
      <c r="DD53" s="39"/>
      <c r="DE53" s="39"/>
      <c r="DF53" s="39"/>
      <c r="DG53" s="39"/>
      <c r="DH53" s="39"/>
      <c r="DI53" s="39"/>
      <c r="DJ53" s="39"/>
      <c r="DK53" s="39"/>
      <c r="DL53" s="39"/>
      <c r="DM53" s="39"/>
      <c r="DN53" s="39"/>
      <c r="DO53" s="39"/>
      <c r="DP53" s="39"/>
      <c r="DQ53" s="39"/>
      <c r="DR53" s="39"/>
      <c r="DS53" s="39"/>
      <c r="DT53" s="39"/>
      <c r="DU53" s="39"/>
      <c r="DV53" s="39"/>
      <c r="DW53" s="39"/>
      <c r="DX53" s="39"/>
      <c r="DY53" s="39"/>
      <c r="DZ53" s="39"/>
      <c r="EA53" s="39"/>
      <c r="EB53" s="39"/>
      <c r="EC53" s="39"/>
      <c r="ED53" s="39"/>
      <c r="EE53" s="39"/>
      <c r="EF53" s="39"/>
      <c r="EG53" s="39"/>
      <c r="EH53" s="39"/>
      <c r="EI53" s="39"/>
      <c r="EJ53" s="39"/>
      <c r="EK53" s="39"/>
      <c r="EL53" s="39"/>
      <c r="EM53" s="39"/>
      <c r="EN53" s="39"/>
      <c r="EO53" s="39"/>
      <c r="EP53" s="39"/>
    </row>
    <row r="54" spans="1:146" outlineLevel="1">
      <c r="B54" s="32" t="str">
        <f>$AT$49</f>
        <v>english1stLang</v>
      </c>
      <c r="C54" s="32" t="s">
        <v>211</v>
      </c>
      <c r="D54" s="32" t="str">
        <f>IF($I$11&gt;99%,("Lower "&amp;TEXT($I$11,"0.0%")),("Lower "&amp;TEXT($I$11,"0%")))</f>
        <v>Lower 95%</v>
      </c>
      <c r="E54" s="32" t="str">
        <f>IF($I$11&gt;99%,("Upper "&amp;TEXT($I$11,"0.0%")),("Upper "&amp;TEXT($I$11,"0%")))</f>
        <v>Upper 95%</v>
      </c>
      <c r="F54" s="32" t="s">
        <v>212</v>
      </c>
      <c r="G54" s="32" t="s">
        <v>176</v>
      </c>
      <c r="AS54" s="49"/>
      <c r="AT54" s="49" t="s">
        <v>217</v>
      </c>
      <c r="AU54" s="39" t="s">
        <v>222</v>
      </c>
      <c r="AV54" s="39">
        <f t="shared" ref="AV54:BE54" si="5">(AV52 - AV51)/12</f>
        <v>3.6666666666666665</v>
      </c>
      <c r="AW54" s="39">
        <f t="shared" si="5"/>
        <v>0.33333333333333331</v>
      </c>
      <c r="AX54" s="39">
        <f t="shared" si="5"/>
        <v>0.33333333333333331</v>
      </c>
      <c r="AY54" s="39">
        <f t="shared" si="5"/>
        <v>8.3333333333333329E-2</v>
      </c>
      <c r="AZ54" s="39">
        <f t="shared" si="5"/>
        <v>0.33333333333333331</v>
      </c>
      <c r="BA54" s="39">
        <f t="shared" si="5"/>
        <v>0.39583333333333331</v>
      </c>
      <c r="BB54" s="39">
        <f t="shared" si="5"/>
        <v>0.40972222222222227</v>
      </c>
      <c r="BC54" s="39">
        <f t="shared" si="5"/>
        <v>8.3333333333333329E-2</v>
      </c>
      <c r="BD54" s="39">
        <f t="shared" si="5"/>
        <v>0.25</v>
      </c>
      <c r="BE54" s="39">
        <f t="shared" si="5"/>
        <v>0.2638888888888889</v>
      </c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39"/>
      <c r="CW54" s="39"/>
      <c r="CX54" s="39"/>
      <c r="CY54" s="39"/>
      <c r="CZ54" s="39"/>
      <c r="DA54" s="39"/>
      <c r="DB54" s="39"/>
      <c r="DC54" s="39"/>
      <c r="DD54" s="39"/>
      <c r="DE54" s="39"/>
      <c r="DF54" s="39"/>
      <c r="DG54" s="39"/>
      <c r="DH54" s="39"/>
      <c r="DI54" s="39"/>
      <c r="DJ54" s="39"/>
      <c r="DK54" s="39"/>
      <c r="DL54" s="39"/>
      <c r="DM54" s="39"/>
      <c r="DN54" s="39"/>
      <c r="DO54" s="39"/>
      <c r="DP54" s="39"/>
      <c r="DQ54" s="39"/>
      <c r="DR54" s="39"/>
      <c r="DS54" s="39"/>
      <c r="DT54" s="39"/>
      <c r="DU54" s="39"/>
      <c r="DV54" s="39"/>
      <c r="DW54" s="39"/>
      <c r="DX54" s="39"/>
      <c r="DY54" s="39"/>
      <c r="DZ54" s="39"/>
      <c r="EA54" s="39"/>
      <c r="EB54" s="39"/>
      <c r="EC54" s="39"/>
      <c r="ED54" s="39"/>
      <c r="EE54" s="39"/>
      <c r="EF54" s="39"/>
      <c r="EG54" s="39"/>
      <c r="EH54" s="39"/>
      <c r="EI54" s="39"/>
      <c r="EJ54" s="39"/>
      <c r="EK54" s="39"/>
      <c r="EL54" s="39"/>
      <c r="EM54" s="39"/>
      <c r="EN54" s="39"/>
      <c r="EO54" s="39"/>
      <c r="EP54" s="39"/>
    </row>
    <row r="55" spans="1:146" outlineLevel="1">
      <c r="B55" s="8">
        <f>SUMPRODUCT($AV$55:$BE$55,$AV$68:$BE$68)</f>
        <v>0</v>
      </c>
      <c r="C55" s="8">
        <f t="shared" ref="C55:C67" si="6">1/(1+EXP(-F55))</f>
        <v>0.45149596961519378</v>
      </c>
      <c r="D55" s="8">
        <f t="shared" ref="D55:D67" si="7">1/(1+EXP(-(F55- $H$11*G55)))</f>
        <v>0.23179082578504728</v>
      </c>
      <c r="E55" s="8">
        <f t="shared" ref="E55:E67" si="8">1/(1+EXP(-(F55+ $H$11*G55)))</f>
        <v>0.69189004730379378</v>
      </c>
      <c r="F55" s="8">
        <f>MMULT($AV$55:$BE$55,$B$16:$B$25) + B15</f>
        <v>-0.19462818153866346</v>
      </c>
      <c r="G55" s="8">
        <f t="array" ref="G55">SQRT(MMULT($AV$55:$BF$55,MMULT($AS$15:$BC$25,TRANSPOSE($AV$55:$BF$55))))</f>
        <v>0.51204947270822276</v>
      </c>
      <c r="AS55" s="39"/>
      <c r="AT55" s="39">
        <v>1</v>
      </c>
      <c r="AU55" s="39"/>
      <c r="AV55" s="39">
        <f>IF($AV$69=$AT$48,$AV$53+($AT$55-1)*$AV$54,$AV$49)</f>
        <v>28.826666666666668</v>
      </c>
      <c r="AW55" s="39">
        <f>IF($AW$69=$AT$48,$AW$53+($AT$55-1)*$AW$54,$AW$49)</f>
        <v>-0.32</v>
      </c>
      <c r="AX55" s="39">
        <f>IF($AX$69=$AT$48,$AX$53+($AT$55-1)*$AX$54,$AX$49)</f>
        <v>2.8933333333333335</v>
      </c>
      <c r="AY55" s="39">
        <f>IF($AY$69=$AT$48,$AY$53+($AT$55-1)*$AY$54,$AY$49)</f>
        <v>0</v>
      </c>
      <c r="AZ55" s="39">
        <f>IF($AZ$69=$AT$48,$AZ$53+($AT$55-1)*$AZ$54,$AZ$49)</f>
        <v>0.82666666666666666</v>
      </c>
      <c r="BA55" s="39">
        <f>IF($BA$69=$AT$48,$BA$53+($AT$55-1)*$BA$54,$BA$49)</f>
        <v>0.39888888888888913</v>
      </c>
      <c r="BB55" s="39">
        <f>IF($BB$69=$AT$48,$BB$53+($AT$55-1)*$BB$54,$BB$49)</f>
        <v>0.15777777777777777</v>
      </c>
      <c r="BC55" s="39">
        <f>IF($BC$69=$AT$48,$BC$53+($AT$55-1)*$BC$54,$BC$49)</f>
        <v>1.6</v>
      </c>
      <c r="BD55" s="39">
        <f>IF($BD$69=$AT$48,$BD$53+($AT$55-1)*$BD$54,$BD$49)</f>
        <v>0.97333333333333338</v>
      </c>
      <c r="BE55" s="39">
        <f>IF($BE$69=$AT$48,$BE$53+($AT$55-1)*$BE$54,$BE$49)</f>
        <v>-0.44888888888888884</v>
      </c>
      <c r="BF55" s="39">
        <v>1</v>
      </c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  <c r="DB55" s="39"/>
      <c r="DC55" s="39"/>
      <c r="DD55" s="39"/>
      <c r="DE55" s="39"/>
      <c r="DF55" s="39"/>
      <c r="DG55" s="39"/>
      <c r="DH55" s="39"/>
      <c r="DI55" s="39"/>
      <c r="DJ55" s="39"/>
      <c r="DK55" s="39"/>
      <c r="DL55" s="39"/>
      <c r="DM55" s="39"/>
      <c r="DN55" s="39"/>
      <c r="DO55" s="39"/>
      <c r="DP55" s="39"/>
      <c r="DQ55" s="39"/>
      <c r="DR55" s="39"/>
      <c r="DS55" s="39"/>
      <c r="DT55" s="39"/>
      <c r="DU55" s="39"/>
      <c r="DV55" s="39"/>
      <c r="DW55" s="39"/>
      <c r="DX55" s="39"/>
      <c r="DY55" s="39"/>
      <c r="DZ55" s="39"/>
      <c r="EA55" s="39"/>
      <c r="EB55" s="39"/>
      <c r="EC55" s="39"/>
      <c r="ED55" s="39"/>
      <c r="EE55" s="39"/>
      <c r="EF55" s="39"/>
      <c r="EG55" s="39"/>
      <c r="EH55" s="39"/>
      <c r="EI55" s="39"/>
      <c r="EJ55" s="39"/>
      <c r="EK55" s="39"/>
      <c r="EL55" s="39"/>
      <c r="EM55" s="39"/>
      <c r="EN55" s="39"/>
      <c r="EO55" s="39"/>
      <c r="EP55" s="39"/>
    </row>
    <row r="56" spans="1:146" outlineLevel="1">
      <c r="B56" s="8">
        <f>SUMPRODUCT($AV$56:$BE$56,$AV$68:$BE$68)</f>
        <v>8.3333333333333329E-2</v>
      </c>
      <c r="C56" s="8">
        <f t="shared" si="6"/>
        <v>0.46618901186555106</v>
      </c>
      <c r="D56" s="8">
        <f t="shared" si="7"/>
        <v>0.25936887103862738</v>
      </c>
      <c r="E56" s="8">
        <f t="shared" si="8"/>
        <v>0.68532441581034431</v>
      </c>
      <c r="F56" s="8">
        <f>MMULT($AV$56:$BE$56,$B$16:$B$25) + B15</f>
        <v>-0.13545066474707734</v>
      </c>
      <c r="G56" s="8">
        <f t="array" ref="G56">SQRT(MMULT($AV$56:$BF$56,MMULT($AS$15:$BC$25,TRANSPOSE($AV$56:$BF$56))))</f>
        <v>0.46623345182147313</v>
      </c>
      <c r="AS56" s="39"/>
      <c r="AT56" s="39">
        <v>2</v>
      </c>
      <c r="AU56" s="39"/>
      <c r="AV56" s="39">
        <f>IF($AV$69=$AT$48,$AV$53+($AT$56-1)*$AV$54,$AV$49)</f>
        <v>28.826666666666668</v>
      </c>
      <c r="AW56" s="39">
        <f>IF($AW$69=$AT$48,$AW$53+($AT$56-1)*$AW$54,$AW$49)</f>
        <v>-0.32</v>
      </c>
      <c r="AX56" s="39">
        <f>IF($AX$69=$AT$48,$AX$53+($AT$56-1)*$AX$54,$AX$49)</f>
        <v>2.8933333333333335</v>
      </c>
      <c r="AY56" s="39">
        <f>IF($AY$69=$AT$48,$AY$53+($AT$56-1)*$AY$54,$AY$49)</f>
        <v>8.3333333333333329E-2</v>
      </c>
      <c r="AZ56" s="39">
        <f>IF($AZ$69=$AT$48,$AZ$53+($AT$56-1)*$AZ$54,$AZ$49)</f>
        <v>0.82666666666666666</v>
      </c>
      <c r="BA56" s="39">
        <f>IF($BA$69=$AT$48,$BA$53+($AT$56-1)*$BA$54,$BA$49)</f>
        <v>0.39888888888888913</v>
      </c>
      <c r="BB56" s="39">
        <f>IF($BB$69=$AT$48,$BB$53+($AT$56-1)*$BB$54,$BB$49)</f>
        <v>0.15777777777777777</v>
      </c>
      <c r="BC56" s="39">
        <f>IF($BC$69=$AT$48,$BC$53+($AT$56-1)*$BC$54,$BC$49)</f>
        <v>1.6</v>
      </c>
      <c r="BD56" s="39">
        <f>IF($BD$69=$AT$48,$BD$53+($AT$56-1)*$BD$54,$BD$49)</f>
        <v>0.97333333333333338</v>
      </c>
      <c r="BE56" s="39">
        <f>IF($BE$69=$AT$48,$BE$53+($AT$56-1)*$BE$54,$BE$49)</f>
        <v>-0.44888888888888884</v>
      </c>
      <c r="BF56" s="39">
        <v>1</v>
      </c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39"/>
      <c r="CP56" s="39"/>
      <c r="CQ56" s="39"/>
      <c r="CR56" s="39"/>
      <c r="CS56" s="39"/>
      <c r="CT56" s="39"/>
      <c r="CU56" s="39"/>
      <c r="CV56" s="39"/>
      <c r="CW56" s="39"/>
      <c r="CX56" s="39"/>
      <c r="CY56" s="39"/>
      <c r="CZ56" s="39"/>
      <c r="DA56" s="39"/>
      <c r="DB56" s="39"/>
      <c r="DC56" s="39"/>
      <c r="DD56" s="39"/>
      <c r="DE56" s="39"/>
      <c r="DF56" s="39"/>
      <c r="DG56" s="39"/>
      <c r="DH56" s="39"/>
      <c r="DI56" s="39"/>
      <c r="DJ56" s="39"/>
      <c r="DK56" s="39"/>
      <c r="DL56" s="39"/>
      <c r="DM56" s="39"/>
      <c r="DN56" s="39"/>
      <c r="DO56" s="39"/>
      <c r="DP56" s="39"/>
      <c r="DQ56" s="39"/>
      <c r="DR56" s="39"/>
      <c r="DS56" s="39"/>
      <c r="DT56" s="39"/>
      <c r="DU56" s="39"/>
      <c r="DV56" s="39"/>
      <c r="DW56" s="39"/>
      <c r="DX56" s="39"/>
      <c r="DY56" s="39"/>
      <c r="DZ56" s="39"/>
      <c r="EA56" s="39"/>
      <c r="EB56" s="39"/>
      <c r="EC56" s="39"/>
      <c r="ED56" s="39"/>
      <c r="EE56" s="39"/>
      <c r="EF56" s="39"/>
      <c r="EG56" s="39"/>
      <c r="EH56" s="39"/>
      <c r="EI56" s="39"/>
      <c r="EJ56" s="39"/>
      <c r="EK56" s="39"/>
      <c r="EL56" s="39"/>
      <c r="EM56" s="39"/>
      <c r="EN56" s="39"/>
      <c r="EO56" s="39"/>
      <c r="EP56" s="39"/>
    </row>
    <row r="57" spans="1:146" outlineLevel="1">
      <c r="B57" s="8">
        <f>SUMPRODUCT($AV$57:$BE$57,$AV$68:$BE$68)</f>
        <v>0.16666666666666666</v>
      </c>
      <c r="C57" s="8">
        <f t="shared" si="6"/>
        <v>0.48094095193090319</v>
      </c>
      <c r="D57" s="8">
        <f t="shared" si="7"/>
        <v>0.28832961920903161</v>
      </c>
      <c r="E57" s="8">
        <f t="shared" si="8"/>
        <v>0.67938876226527167</v>
      </c>
      <c r="F57" s="8">
        <f>MMULT($AV$57:$BE$57,$B$16:$B$25) + B15</f>
        <v>-7.6273147955491227E-2</v>
      </c>
      <c r="G57" s="8">
        <f t="array" ref="G57">SQRT(MMULT($AV$57:$BF$57,MMULT($AS$15:$BC$25,TRANSPOSE($AV$57:$BF$57))))</f>
        <v>0.42206763881164661</v>
      </c>
      <c r="AS57" s="39"/>
      <c r="AT57" s="39">
        <v>3</v>
      </c>
      <c r="AU57" s="39"/>
      <c r="AV57" s="39">
        <f>IF($AV$69=$AT$48,$AV$53+($AT$57-1)*$AV$54,$AV$49)</f>
        <v>28.826666666666668</v>
      </c>
      <c r="AW57" s="39">
        <f>IF($AW$69=$AT$48,$AW$53+($AT$57-1)*$AW$54,$AW$49)</f>
        <v>-0.32</v>
      </c>
      <c r="AX57" s="39">
        <f>IF($AX$69=$AT$48,$AX$53+($AT$57-1)*$AX$54,$AX$49)</f>
        <v>2.8933333333333335</v>
      </c>
      <c r="AY57" s="39">
        <f>IF($AY$69=$AT$48,$AY$53+($AT$57-1)*$AY$54,$AY$49)</f>
        <v>0.16666666666666666</v>
      </c>
      <c r="AZ57" s="39">
        <f>IF($AZ$69=$AT$48,$AZ$53+($AT$57-1)*$AZ$54,$AZ$49)</f>
        <v>0.82666666666666666</v>
      </c>
      <c r="BA57" s="39">
        <f>IF($BA$69=$AT$48,$BA$53+($AT$57-1)*$BA$54,$BA$49)</f>
        <v>0.39888888888888913</v>
      </c>
      <c r="BB57" s="39">
        <f>IF($BB$69=$AT$48,$BB$53+($AT$57-1)*$BB$54,$BB$49)</f>
        <v>0.15777777777777777</v>
      </c>
      <c r="BC57" s="39">
        <f>IF($BC$69=$AT$48,$BC$53+($AT$57-1)*$BC$54,$BC$49)</f>
        <v>1.6</v>
      </c>
      <c r="BD57" s="39">
        <f>IF($BD$69=$AT$48,$BD$53+($AT$57-1)*$BD$54,$BD$49)</f>
        <v>0.97333333333333338</v>
      </c>
      <c r="BE57" s="39">
        <f>IF($BE$69=$AT$48,$BE$53+($AT$57-1)*$BE$54,$BE$49)</f>
        <v>-0.44888888888888884</v>
      </c>
      <c r="BF57" s="39">
        <v>1</v>
      </c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  <c r="CX57" s="39"/>
      <c r="CY57" s="39"/>
      <c r="CZ57" s="39"/>
      <c r="DA57" s="39"/>
      <c r="DB57" s="39"/>
      <c r="DC57" s="39"/>
      <c r="DD57" s="39"/>
      <c r="DE57" s="39"/>
      <c r="DF57" s="39"/>
      <c r="DG57" s="39"/>
      <c r="DH57" s="39"/>
      <c r="DI57" s="39"/>
      <c r="DJ57" s="39"/>
      <c r="DK57" s="39"/>
      <c r="DL57" s="39"/>
      <c r="DM57" s="39"/>
      <c r="DN57" s="39"/>
      <c r="DO57" s="39"/>
      <c r="DP57" s="39"/>
      <c r="DQ57" s="39"/>
      <c r="DR57" s="39"/>
      <c r="DS57" s="39"/>
      <c r="DT57" s="39"/>
      <c r="DU57" s="39"/>
      <c r="DV57" s="39"/>
      <c r="DW57" s="39"/>
      <c r="DX57" s="39"/>
      <c r="DY57" s="39"/>
      <c r="DZ57" s="39"/>
      <c r="EA57" s="39"/>
      <c r="EB57" s="39"/>
      <c r="EC57" s="39"/>
      <c r="ED57" s="39"/>
      <c r="EE57" s="39"/>
      <c r="EF57" s="39"/>
      <c r="EG57" s="39"/>
      <c r="EH57" s="39"/>
      <c r="EI57" s="39"/>
      <c r="EJ57" s="39"/>
      <c r="EK57" s="39"/>
      <c r="EL57" s="39"/>
      <c r="EM57" s="39"/>
      <c r="EN57" s="39"/>
      <c r="EO57" s="39"/>
      <c r="EP57" s="39"/>
    </row>
    <row r="58" spans="1:146" outlineLevel="1">
      <c r="B58" s="8">
        <f>SUMPRODUCT($AV$58:$BE$58,$AV$68:$BE$68)</f>
        <v>0.25</v>
      </c>
      <c r="C58" s="8">
        <f t="shared" si="6"/>
        <v>0.49572619629722131</v>
      </c>
      <c r="D58" s="8">
        <f t="shared" si="7"/>
        <v>0.31818352873958616</v>
      </c>
      <c r="E58" s="8">
        <f t="shared" si="8"/>
        <v>0.67435325579072214</v>
      </c>
      <c r="F58" s="8">
        <f>MMULT($AV$58:$BE$58,$B$16:$B$25) + B15</f>
        <v>-1.7095631163905112E-2</v>
      </c>
      <c r="G58" s="8">
        <f t="array" ref="G58">SQRT(MMULT($AV$58:$BF$58,MMULT($AS$15:$BC$25,TRANSPOSE($AV$58:$BF$58))))</f>
        <v>0.38012766658688107</v>
      </c>
      <c r="AS58" s="39"/>
      <c r="AT58" s="39">
        <v>4</v>
      </c>
      <c r="AU58" s="39"/>
      <c r="AV58" s="39">
        <f>IF($AV$69=$AT$48,$AV$53+($AT$58-1)*$AV$54,$AV$49)</f>
        <v>28.826666666666668</v>
      </c>
      <c r="AW58" s="39">
        <f>IF($AW$69=$AT$48,$AW$53+($AT$58-1)*$AW$54,$AW$49)</f>
        <v>-0.32</v>
      </c>
      <c r="AX58" s="39">
        <f>IF($AX$69=$AT$48,$AX$53+($AT$58-1)*$AX$54,$AX$49)</f>
        <v>2.8933333333333335</v>
      </c>
      <c r="AY58" s="39">
        <f>IF($AY$69=$AT$48,$AY$53+($AT$58-1)*$AY$54,$AY$49)</f>
        <v>0.25</v>
      </c>
      <c r="AZ58" s="39">
        <f>IF($AZ$69=$AT$48,$AZ$53+($AT$58-1)*$AZ$54,$AZ$49)</f>
        <v>0.82666666666666666</v>
      </c>
      <c r="BA58" s="39">
        <f>IF($BA$69=$AT$48,$BA$53+($AT$58-1)*$BA$54,$BA$49)</f>
        <v>0.39888888888888913</v>
      </c>
      <c r="BB58" s="39">
        <f>IF($BB$69=$AT$48,$BB$53+($AT$58-1)*$BB$54,$BB$49)</f>
        <v>0.15777777777777777</v>
      </c>
      <c r="BC58" s="39">
        <f>IF($BC$69=$AT$48,$BC$53+($AT$58-1)*$BC$54,$BC$49)</f>
        <v>1.6</v>
      </c>
      <c r="BD58" s="39">
        <f>IF($BD$69=$AT$48,$BD$53+($AT$58-1)*$BD$54,$BD$49)</f>
        <v>0.97333333333333338</v>
      </c>
      <c r="BE58" s="39">
        <f>IF($BE$69=$AT$48,$BE$53+($AT$58-1)*$BE$54,$BE$49)</f>
        <v>-0.44888888888888884</v>
      </c>
      <c r="BF58" s="39">
        <v>1</v>
      </c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R58" s="39"/>
      <c r="CS58" s="39"/>
      <c r="CT58" s="39"/>
      <c r="CU58" s="39"/>
      <c r="CV58" s="39"/>
      <c r="CW58" s="39"/>
      <c r="CX58" s="39"/>
      <c r="CY58" s="39"/>
      <c r="CZ58" s="39"/>
      <c r="DA58" s="39"/>
      <c r="DB58" s="39"/>
      <c r="DC58" s="39"/>
      <c r="DD58" s="39"/>
      <c r="DE58" s="39"/>
      <c r="DF58" s="39"/>
      <c r="DG58" s="39"/>
      <c r="DH58" s="39"/>
      <c r="DI58" s="39"/>
      <c r="DJ58" s="39"/>
      <c r="DK58" s="39"/>
      <c r="DL58" s="39"/>
      <c r="DM58" s="39"/>
      <c r="DN58" s="39"/>
      <c r="DO58" s="39"/>
      <c r="DP58" s="39"/>
      <c r="DQ58" s="39"/>
      <c r="DR58" s="39"/>
      <c r="DS58" s="39"/>
      <c r="DT58" s="39"/>
      <c r="DU58" s="39"/>
      <c r="DV58" s="39"/>
      <c r="DW58" s="39"/>
      <c r="DX58" s="39"/>
      <c r="DY58" s="39"/>
      <c r="DZ58" s="39"/>
      <c r="EA58" s="39"/>
      <c r="EB58" s="39"/>
      <c r="EC58" s="39"/>
      <c r="ED58" s="39"/>
      <c r="EE58" s="39"/>
      <c r="EF58" s="39"/>
      <c r="EG58" s="39"/>
      <c r="EH58" s="39"/>
      <c r="EI58" s="39"/>
      <c r="EJ58" s="39"/>
      <c r="EK58" s="39"/>
      <c r="EL58" s="39"/>
      <c r="EM58" s="39"/>
      <c r="EN58" s="39"/>
      <c r="EO58" s="39"/>
      <c r="EP58" s="39"/>
    </row>
    <row r="59" spans="1:146" outlineLevel="1">
      <c r="B59" s="8">
        <f>SUMPRODUCT($AV$59:$BE$59,$AV$68:$BE$68)</f>
        <v>0.33333333333333331</v>
      </c>
      <c r="C59" s="8">
        <f t="shared" si="6"/>
        <v>0.51051891913630576</v>
      </c>
      <c r="D59" s="8">
        <f t="shared" si="7"/>
        <v>0.34825307691332069</v>
      </c>
      <c r="E59" s="8">
        <f t="shared" si="8"/>
        <v>0.6705979321458353</v>
      </c>
      <c r="F59" s="8">
        <f>MMULT($AV$59:$BE$59,$B$16:$B$25) + B15</f>
        <v>4.2081885627681115E-2</v>
      </c>
      <c r="G59" s="8">
        <f t="array" ref="G59">SQRT(MMULT($AV$59:$BF$59,MMULT($AS$15:$BC$25,TRANSPOSE($AV$59:$BF$59))))</f>
        <v>0.34123523428217484</v>
      </c>
      <c r="AS59" s="39"/>
      <c r="AT59" s="39">
        <v>5</v>
      </c>
      <c r="AU59" s="39"/>
      <c r="AV59" s="39">
        <f>IF($AV$69=$AT$48,$AV$53+($AT$59-1)*$AV$54,$AV$49)</f>
        <v>28.826666666666668</v>
      </c>
      <c r="AW59" s="39">
        <f>IF($AW$69=$AT$48,$AW$53+($AT$59-1)*$AW$54,$AW$49)</f>
        <v>-0.32</v>
      </c>
      <c r="AX59" s="39">
        <f>IF($AX$69=$AT$48,$AX$53+($AT$59-1)*$AX$54,$AX$49)</f>
        <v>2.8933333333333335</v>
      </c>
      <c r="AY59" s="39">
        <f>IF($AY$69=$AT$48,$AY$53+($AT$59-1)*$AY$54,$AY$49)</f>
        <v>0.33333333333333331</v>
      </c>
      <c r="AZ59" s="39">
        <f>IF($AZ$69=$AT$48,$AZ$53+($AT$59-1)*$AZ$54,$AZ$49)</f>
        <v>0.82666666666666666</v>
      </c>
      <c r="BA59" s="39">
        <f>IF($BA$69=$AT$48,$BA$53+($AT$59-1)*$BA$54,$BA$49)</f>
        <v>0.39888888888888913</v>
      </c>
      <c r="BB59" s="39">
        <f>IF($BB$69=$AT$48,$BB$53+($AT$59-1)*$BB$54,$BB$49)</f>
        <v>0.15777777777777777</v>
      </c>
      <c r="BC59" s="39">
        <f>IF($BC$69=$AT$48,$BC$53+($AT$59-1)*$BC$54,$BC$49)</f>
        <v>1.6</v>
      </c>
      <c r="BD59" s="39">
        <f>IF($BD$69=$AT$48,$BD$53+($AT$59-1)*$BD$54,$BD$49)</f>
        <v>0.97333333333333338</v>
      </c>
      <c r="BE59" s="39">
        <f>IF($BE$69=$AT$48,$BE$53+($AT$59-1)*$BE$54,$BE$49)</f>
        <v>-0.44888888888888884</v>
      </c>
      <c r="BF59" s="39">
        <v>1</v>
      </c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  <c r="CU59" s="39"/>
      <c r="CV59" s="39"/>
      <c r="CW59" s="39"/>
      <c r="CX59" s="39"/>
      <c r="CY59" s="39"/>
      <c r="CZ59" s="39"/>
      <c r="DA59" s="39"/>
      <c r="DB59" s="39"/>
      <c r="DC59" s="39"/>
      <c r="DD59" s="39"/>
      <c r="DE59" s="39"/>
      <c r="DF59" s="39"/>
      <c r="DG59" s="39"/>
      <c r="DH59" s="39"/>
      <c r="DI59" s="39"/>
      <c r="DJ59" s="39"/>
      <c r="DK59" s="39"/>
      <c r="DL59" s="39"/>
      <c r="DM59" s="39"/>
      <c r="DN59" s="39"/>
      <c r="DO59" s="39"/>
      <c r="DP59" s="39"/>
      <c r="DQ59" s="39"/>
      <c r="DR59" s="39"/>
      <c r="DS59" s="39"/>
      <c r="DT59" s="39"/>
      <c r="DU59" s="39"/>
      <c r="DV59" s="39"/>
      <c r="DW59" s="39"/>
      <c r="DX59" s="39"/>
      <c r="DY59" s="39"/>
      <c r="DZ59" s="39"/>
      <c r="EA59" s="39"/>
      <c r="EB59" s="39"/>
      <c r="EC59" s="39"/>
      <c r="ED59" s="39"/>
      <c r="EE59" s="39"/>
      <c r="EF59" s="39"/>
      <c r="EG59" s="39"/>
      <c r="EH59" s="39"/>
      <c r="EI59" s="39"/>
      <c r="EJ59" s="39"/>
      <c r="EK59" s="39"/>
      <c r="EL59" s="39"/>
      <c r="EM59" s="39"/>
      <c r="EN59" s="39"/>
      <c r="EO59" s="39"/>
      <c r="EP59" s="39"/>
    </row>
    <row r="60" spans="1:146" outlineLevel="1">
      <c r="B60" s="8">
        <f>SUMPRODUCT($AV$60:$BE$60,$AV$68:$BE$68)</f>
        <v>0.41666666666666663</v>
      </c>
      <c r="C60" s="8">
        <f t="shared" si="6"/>
        <v>0.52529324234595143</v>
      </c>
      <c r="D60" s="8">
        <f t="shared" si="7"/>
        <v>0.3776411609522668</v>
      </c>
      <c r="E60" s="8">
        <f t="shared" si="8"/>
        <v>0.66865125667247693</v>
      </c>
      <c r="F60" s="8">
        <f>MMULT($AV$60:$BE$60,$B$16:$B$25) + B15</f>
        <v>0.10125940241926712</v>
      </c>
      <c r="G60" s="8">
        <f t="array" ref="G60">SQRT(MMULT($AV$60:$BF$60,MMULT($AS$15:$BC$25,TRANSPOSE($AV$60:$BF$60))))</f>
        <v>0.3065524724488628</v>
      </c>
      <c r="AS60" s="39"/>
      <c r="AT60" s="39">
        <v>6</v>
      </c>
      <c r="AU60" s="39"/>
      <c r="AV60" s="39">
        <f>IF($AV$69=$AT$48,$AV$53+($AT$60-1)*$AV$54,$AV$49)</f>
        <v>28.826666666666668</v>
      </c>
      <c r="AW60" s="39">
        <f>IF($AW$69=$AT$48,$AW$53+($AT$60-1)*$AW$54,$AW$49)</f>
        <v>-0.32</v>
      </c>
      <c r="AX60" s="39">
        <f>IF($AX$69=$AT$48,$AX$53+($AT$60-1)*$AX$54,$AX$49)</f>
        <v>2.8933333333333335</v>
      </c>
      <c r="AY60" s="39">
        <f>IF($AY$69=$AT$48,$AY$53+($AT$60-1)*$AY$54,$AY$49)</f>
        <v>0.41666666666666663</v>
      </c>
      <c r="AZ60" s="39">
        <f>IF($AZ$69=$AT$48,$AZ$53+($AT$60-1)*$AZ$54,$AZ$49)</f>
        <v>0.82666666666666666</v>
      </c>
      <c r="BA60" s="39">
        <f>IF($BA$69=$AT$48,$BA$53+($AT$60-1)*$BA$54,$BA$49)</f>
        <v>0.39888888888888913</v>
      </c>
      <c r="BB60" s="39">
        <f>IF($BB$69=$AT$48,$BB$53+($AT$60-1)*$BB$54,$BB$49)</f>
        <v>0.15777777777777777</v>
      </c>
      <c r="BC60" s="39">
        <f>IF($BC$69=$AT$48,$BC$53+($AT$60-1)*$BC$54,$BC$49)</f>
        <v>1.6</v>
      </c>
      <c r="BD60" s="39">
        <f>IF($BD$69=$AT$48,$BD$53+($AT$60-1)*$BD$54,$BD$49)</f>
        <v>0.97333333333333338</v>
      </c>
      <c r="BE60" s="39">
        <f>IF($BE$69=$AT$48,$BE$53+($AT$60-1)*$BE$54,$BE$49)</f>
        <v>-0.44888888888888884</v>
      </c>
      <c r="BF60" s="39">
        <v>1</v>
      </c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/>
      <c r="CR60" s="39"/>
      <c r="CS60" s="39"/>
      <c r="CT60" s="39"/>
      <c r="CU60" s="39"/>
      <c r="CV60" s="39"/>
      <c r="CW60" s="39"/>
      <c r="CX60" s="39"/>
      <c r="CY60" s="39"/>
      <c r="CZ60" s="39"/>
      <c r="DA60" s="39"/>
      <c r="DB60" s="39"/>
      <c r="DC60" s="39"/>
      <c r="DD60" s="39"/>
      <c r="DE60" s="39"/>
      <c r="DF60" s="39"/>
      <c r="DG60" s="39"/>
      <c r="DH60" s="39"/>
      <c r="DI60" s="39"/>
      <c r="DJ60" s="39"/>
      <c r="DK60" s="39"/>
      <c r="DL60" s="39"/>
      <c r="DM60" s="39"/>
      <c r="DN60" s="39"/>
      <c r="DO60" s="39"/>
      <c r="DP60" s="39"/>
      <c r="DQ60" s="39"/>
      <c r="DR60" s="39"/>
      <c r="DS60" s="39"/>
      <c r="DT60" s="39"/>
      <c r="DU60" s="39"/>
      <c r="DV60" s="39"/>
      <c r="DW60" s="39"/>
      <c r="DX60" s="39"/>
      <c r="DY60" s="39"/>
      <c r="DZ60" s="39"/>
      <c r="EA60" s="39"/>
      <c r="EB60" s="39"/>
      <c r="EC60" s="39"/>
      <c r="ED60" s="39"/>
      <c r="EE60" s="39"/>
      <c r="EF60" s="39"/>
      <c r="EG60" s="39"/>
      <c r="EH60" s="39"/>
      <c r="EI60" s="39"/>
      <c r="EJ60" s="39"/>
      <c r="EK60" s="39"/>
      <c r="EL60" s="39"/>
      <c r="EM60" s="39"/>
      <c r="EN60" s="39"/>
      <c r="EO60" s="39"/>
      <c r="EP60" s="39"/>
    </row>
    <row r="61" spans="1:146" outlineLevel="1">
      <c r="B61" s="8">
        <f>SUMPRODUCT($AV$61:$BE$61,$AV$68:$BE$68)</f>
        <v>0.5</v>
      </c>
      <c r="C61" s="8">
        <f t="shared" si="6"/>
        <v>0.54002341636498641</v>
      </c>
      <c r="D61" s="8">
        <f t="shared" si="7"/>
        <v>0.40521808916983726</v>
      </c>
      <c r="E61" s="8">
        <f t="shared" si="8"/>
        <v>0.66921643007432774</v>
      </c>
      <c r="F61" s="8">
        <f>MMULT($AV$61:$BE$61,$B$16:$B$25) + B15</f>
        <v>0.16043691921085335</v>
      </c>
      <c r="G61" s="8">
        <f t="array" ref="G61">SQRT(MMULT($AV$61:$BF$61,MMULT($AS$15:$BC$25,TRANSPOSE($AV$61:$BF$61))))</f>
        <v>0.27766138127490081</v>
      </c>
      <c r="AS61" s="39"/>
      <c r="AT61" s="39">
        <v>7</v>
      </c>
      <c r="AU61" s="39"/>
      <c r="AV61" s="39">
        <f>IF($AV$69=$AT$48,$AV$53+($AT$61-1)*$AV$54,$AV$49)</f>
        <v>28.826666666666668</v>
      </c>
      <c r="AW61" s="39">
        <f>IF($AW$69=$AT$48,$AW$53+($AT$61-1)*$AW$54,$AW$49)</f>
        <v>-0.32</v>
      </c>
      <c r="AX61" s="39">
        <f>IF($AX$69=$AT$48,$AX$53+($AT$61-1)*$AX$54,$AX$49)</f>
        <v>2.8933333333333335</v>
      </c>
      <c r="AY61" s="39">
        <f>IF($AY$69=$AT$48,$AY$53+($AT$61-1)*$AY$54,$AY$49)</f>
        <v>0.5</v>
      </c>
      <c r="AZ61" s="39">
        <f>IF($AZ$69=$AT$48,$AZ$53+($AT$61-1)*$AZ$54,$AZ$49)</f>
        <v>0.82666666666666666</v>
      </c>
      <c r="BA61" s="39">
        <f>IF($BA$69=$AT$48,$BA$53+($AT$61-1)*$BA$54,$BA$49)</f>
        <v>0.39888888888888913</v>
      </c>
      <c r="BB61" s="39">
        <f>IF($BB$69=$AT$48,$BB$53+($AT$61-1)*$BB$54,$BB$49)</f>
        <v>0.15777777777777777</v>
      </c>
      <c r="BC61" s="39">
        <f>IF($BC$69=$AT$48,$BC$53+($AT$61-1)*$BC$54,$BC$49)</f>
        <v>1.6</v>
      </c>
      <c r="BD61" s="39">
        <f>IF($BD$69=$AT$48,$BD$53+($AT$61-1)*$BD$54,$BD$49)</f>
        <v>0.97333333333333338</v>
      </c>
      <c r="BE61" s="39">
        <f>IF($BE$69=$AT$48,$BE$53+($AT$61-1)*$BE$54,$BE$49)</f>
        <v>-0.44888888888888884</v>
      </c>
      <c r="BF61" s="39">
        <v>1</v>
      </c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R61" s="39"/>
      <c r="CS61" s="39"/>
      <c r="CT61" s="39"/>
      <c r="CU61" s="39"/>
      <c r="CV61" s="39"/>
      <c r="CW61" s="39"/>
      <c r="CX61" s="39"/>
      <c r="CY61" s="39"/>
      <c r="CZ61" s="39"/>
      <c r="DA61" s="39"/>
      <c r="DB61" s="39"/>
      <c r="DC61" s="39"/>
      <c r="DD61" s="39"/>
      <c r="DE61" s="39"/>
      <c r="DF61" s="39"/>
      <c r="DG61" s="39"/>
      <c r="DH61" s="39"/>
      <c r="DI61" s="39"/>
      <c r="DJ61" s="39"/>
      <c r="DK61" s="39"/>
      <c r="DL61" s="39"/>
      <c r="DM61" s="39"/>
      <c r="DN61" s="39"/>
      <c r="DO61" s="39"/>
      <c r="DP61" s="39"/>
      <c r="DQ61" s="39"/>
      <c r="DR61" s="39"/>
      <c r="DS61" s="39"/>
      <c r="DT61" s="39"/>
      <c r="DU61" s="39"/>
      <c r="DV61" s="39"/>
      <c r="DW61" s="39"/>
      <c r="DX61" s="39"/>
      <c r="DY61" s="39"/>
      <c r="DZ61" s="39"/>
      <c r="EA61" s="39"/>
      <c r="EB61" s="39"/>
      <c r="EC61" s="39"/>
      <c r="ED61" s="39"/>
      <c r="EE61" s="39"/>
      <c r="EF61" s="39"/>
      <c r="EG61" s="39"/>
      <c r="EH61" s="39"/>
      <c r="EI61" s="39"/>
      <c r="EJ61" s="39"/>
      <c r="EK61" s="39"/>
      <c r="EL61" s="39"/>
      <c r="EM61" s="39"/>
      <c r="EN61" s="39"/>
      <c r="EO61" s="39"/>
      <c r="EP61" s="39"/>
    </row>
    <row r="62" spans="1:146" outlineLevel="1">
      <c r="B62" s="8">
        <f>SUMPRODUCT($AV$62:$BE$62,$AV$68:$BE$68)</f>
        <v>0.58333333333333326</v>
      </c>
      <c r="C62" s="8">
        <f t="shared" si="6"/>
        <v>0.55468399908432831</v>
      </c>
      <c r="D62" s="8">
        <f t="shared" si="7"/>
        <v>0.42967728708389774</v>
      </c>
      <c r="E62" s="8">
        <f t="shared" si="8"/>
        <v>0.67313459110630913</v>
      </c>
      <c r="F62" s="8">
        <f>MMULT($AV$62:$BE$62,$B$16:$B$25) + B15</f>
        <v>0.21961443600243952</v>
      </c>
      <c r="G62" s="8">
        <f t="array" ref="G62">SQRT(MMULT($AV$62:$BF$62,MMULT($AS$15:$BC$25,TRANSPOSE($AV$62:$BF$62))))</f>
        <v>0.25652632998687891</v>
      </c>
      <c r="AS62" s="39"/>
      <c r="AT62" s="39">
        <v>8</v>
      </c>
      <c r="AU62" s="39"/>
      <c r="AV62" s="39">
        <f>IF($AV$69=$AT$48,$AV$53+($AT$62-1)*$AV$54,$AV$49)</f>
        <v>28.826666666666668</v>
      </c>
      <c r="AW62" s="39">
        <f>IF($AW$69=$AT$48,$AW$53+($AT$62-1)*$AW$54,$AW$49)</f>
        <v>-0.32</v>
      </c>
      <c r="AX62" s="39">
        <f>IF($AX$69=$AT$48,$AX$53+($AT$62-1)*$AX$54,$AX$49)</f>
        <v>2.8933333333333335</v>
      </c>
      <c r="AY62" s="39">
        <f>IF($AY$69=$AT$48,$AY$53+($AT$62-1)*$AY$54,$AY$49)</f>
        <v>0.58333333333333326</v>
      </c>
      <c r="AZ62" s="39">
        <f>IF($AZ$69=$AT$48,$AZ$53+($AT$62-1)*$AZ$54,$AZ$49)</f>
        <v>0.82666666666666666</v>
      </c>
      <c r="BA62" s="39">
        <f>IF($BA$69=$AT$48,$BA$53+($AT$62-1)*$BA$54,$BA$49)</f>
        <v>0.39888888888888913</v>
      </c>
      <c r="BB62" s="39">
        <f>IF($BB$69=$AT$48,$BB$53+($AT$62-1)*$BB$54,$BB$49)</f>
        <v>0.15777777777777777</v>
      </c>
      <c r="BC62" s="39">
        <f>IF($BC$69=$AT$48,$BC$53+($AT$62-1)*$BC$54,$BC$49)</f>
        <v>1.6</v>
      </c>
      <c r="BD62" s="39">
        <f>IF($BD$69=$AT$48,$BD$53+($AT$62-1)*$BD$54,$BD$49)</f>
        <v>0.97333333333333338</v>
      </c>
      <c r="BE62" s="39">
        <f>IF($BE$69=$AT$48,$BE$53+($AT$62-1)*$BE$54,$BE$49)</f>
        <v>-0.44888888888888884</v>
      </c>
      <c r="BF62" s="39">
        <v>1</v>
      </c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  <c r="CW62" s="39"/>
      <c r="CX62" s="39"/>
      <c r="CY62" s="39"/>
      <c r="CZ62" s="39"/>
      <c r="DA62" s="39"/>
      <c r="DB62" s="39"/>
      <c r="DC62" s="39"/>
      <c r="DD62" s="39"/>
      <c r="DE62" s="39"/>
      <c r="DF62" s="39"/>
      <c r="DG62" s="39"/>
      <c r="DH62" s="39"/>
      <c r="DI62" s="39"/>
      <c r="DJ62" s="39"/>
      <c r="DK62" s="39"/>
      <c r="DL62" s="39"/>
      <c r="DM62" s="39"/>
      <c r="DN62" s="39"/>
      <c r="DO62" s="39"/>
      <c r="DP62" s="39"/>
      <c r="DQ62" s="39"/>
      <c r="DR62" s="39"/>
      <c r="DS62" s="39"/>
      <c r="DT62" s="39"/>
      <c r="DU62" s="39"/>
      <c r="DV62" s="39"/>
      <c r="DW62" s="39"/>
      <c r="DX62" s="39"/>
      <c r="DY62" s="39"/>
      <c r="DZ62" s="39"/>
      <c r="EA62" s="39"/>
      <c r="EB62" s="39"/>
      <c r="EC62" s="39"/>
      <c r="ED62" s="39"/>
      <c r="EE62" s="39"/>
      <c r="EF62" s="39"/>
      <c r="EG62" s="39"/>
      <c r="EH62" s="39"/>
      <c r="EI62" s="39"/>
      <c r="EJ62" s="39"/>
      <c r="EK62" s="39"/>
      <c r="EL62" s="39"/>
      <c r="EM62" s="39"/>
      <c r="EN62" s="39"/>
      <c r="EO62" s="39"/>
      <c r="EP62" s="39"/>
    </row>
    <row r="63" spans="1:146" outlineLevel="1">
      <c r="B63" s="8">
        <f>SUMPRODUCT($AV$63:$BE$63,$AV$68:$BE$68)</f>
        <v>0.66666666666666663</v>
      </c>
      <c r="C63" s="8">
        <f t="shared" si="6"/>
        <v>0.5692500302234611</v>
      </c>
      <c r="D63" s="8">
        <f t="shared" si="7"/>
        <v>0.44974135743636962</v>
      </c>
      <c r="E63" s="8">
        <f t="shared" si="8"/>
        <v>0.68120166660730963</v>
      </c>
      <c r="F63" s="8">
        <f>MMULT($AV$63:$BE$63,$B$16:$B$25) + B15</f>
        <v>0.27879195279402552</v>
      </c>
      <c r="G63" s="8">
        <f t="array" ref="G63">SQRT(MMULT($AV$63:$BF$63,MMULT($AS$15:$BC$25,TRANSPOSE($AV$63:$BF$63))))</f>
        <v>0.24516150664340364</v>
      </c>
      <c r="AS63" s="39"/>
      <c r="AT63" s="39">
        <v>9</v>
      </c>
      <c r="AU63" s="39"/>
      <c r="AV63" s="39">
        <f>IF($AV$69=$AT$48,$AV$53+($AT$63-1)*$AV$54,$AV$49)</f>
        <v>28.826666666666668</v>
      </c>
      <c r="AW63" s="39">
        <f>IF($AW$69=$AT$48,$AW$53+($AT$63-1)*$AW$54,$AW$49)</f>
        <v>-0.32</v>
      </c>
      <c r="AX63" s="39">
        <f>IF($AX$69=$AT$48,$AX$53+($AT$63-1)*$AX$54,$AX$49)</f>
        <v>2.8933333333333335</v>
      </c>
      <c r="AY63" s="39">
        <f>IF($AY$69=$AT$48,$AY$53+($AT$63-1)*$AY$54,$AY$49)</f>
        <v>0.66666666666666663</v>
      </c>
      <c r="AZ63" s="39">
        <f>IF($AZ$69=$AT$48,$AZ$53+($AT$63-1)*$AZ$54,$AZ$49)</f>
        <v>0.82666666666666666</v>
      </c>
      <c r="BA63" s="39">
        <f>IF($BA$69=$AT$48,$BA$53+($AT$63-1)*$BA$54,$BA$49)</f>
        <v>0.39888888888888913</v>
      </c>
      <c r="BB63" s="39">
        <f>IF($BB$69=$AT$48,$BB$53+($AT$63-1)*$BB$54,$BB$49)</f>
        <v>0.15777777777777777</v>
      </c>
      <c r="BC63" s="39">
        <f>IF($BC$69=$AT$48,$BC$53+($AT$63-1)*$BC$54,$BC$49)</f>
        <v>1.6</v>
      </c>
      <c r="BD63" s="39">
        <f>IF($BD$69=$AT$48,$BD$53+($AT$63-1)*$BD$54,$BD$49)</f>
        <v>0.97333333333333338</v>
      </c>
      <c r="BE63" s="39">
        <f>IF($BE$69=$AT$48,$BE$53+($AT$63-1)*$BE$54,$BE$49)</f>
        <v>-0.44888888888888884</v>
      </c>
      <c r="BF63" s="39">
        <v>1</v>
      </c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R63" s="39"/>
      <c r="CS63" s="39"/>
      <c r="CT63" s="39"/>
      <c r="CU63" s="39"/>
      <c r="CV63" s="39"/>
      <c r="CW63" s="39"/>
      <c r="CX63" s="39"/>
      <c r="CY63" s="39"/>
      <c r="CZ63" s="39"/>
      <c r="DA63" s="39"/>
      <c r="DB63" s="39"/>
      <c r="DC63" s="39"/>
      <c r="DD63" s="39"/>
      <c r="DE63" s="39"/>
      <c r="DF63" s="39"/>
      <c r="DG63" s="39"/>
      <c r="DH63" s="39"/>
      <c r="DI63" s="39"/>
      <c r="DJ63" s="39"/>
      <c r="DK63" s="39"/>
      <c r="DL63" s="39"/>
      <c r="DM63" s="39"/>
      <c r="DN63" s="39"/>
      <c r="DO63" s="39"/>
      <c r="DP63" s="39"/>
      <c r="DQ63" s="39"/>
      <c r="DR63" s="39"/>
      <c r="DS63" s="39"/>
      <c r="DT63" s="39"/>
      <c r="DU63" s="39"/>
      <c r="DV63" s="39"/>
      <c r="DW63" s="39"/>
      <c r="DX63" s="39"/>
      <c r="DY63" s="39"/>
      <c r="DZ63" s="39"/>
      <c r="EA63" s="39"/>
      <c r="EB63" s="39"/>
      <c r="EC63" s="39"/>
      <c r="ED63" s="39"/>
      <c r="EE63" s="39"/>
      <c r="EF63" s="39"/>
      <c r="EG63" s="39"/>
      <c r="EH63" s="39"/>
      <c r="EI63" s="39"/>
      <c r="EJ63" s="39"/>
      <c r="EK63" s="39"/>
      <c r="EL63" s="39"/>
      <c r="EM63" s="39"/>
      <c r="EN63" s="39"/>
      <c r="EO63" s="39"/>
      <c r="EP63" s="39"/>
    </row>
    <row r="64" spans="1:146" outlineLevel="1">
      <c r="B64" s="8">
        <f>SUMPRODUCT($AV$64:$BE$64,$AV$68:$BE$68)</f>
        <v>0.75</v>
      </c>
      <c r="C64" s="8">
        <f t="shared" si="6"/>
        <v>0.58369719865605507</v>
      </c>
      <c r="D64" s="8">
        <f t="shared" si="7"/>
        <v>0.46453815557774836</v>
      </c>
      <c r="E64" s="8">
        <f t="shared" si="8"/>
        <v>0.69381691534506651</v>
      </c>
      <c r="F64" s="8">
        <f>MMULT($AV$64:$BE$64,$B$16:$B$25) + B15</f>
        <v>0.33796946958561175</v>
      </c>
      <c r="G64" s="8">
        <f t="array" ref="G64">SQRT(MMULT($AV$64:$BF$64,MMULT($AS$15:$BC$25,TRANSPOSE($AV$64:$BF$64))))</f>
        <v>0.24493072845371253</v>
      </c>
      <c r="AS64" s="39"/>
      <c r="AT64" s="39">
        <v>10</v>
      </c>
      <c r="AU64" s="39"/>
      <c r="AV64" s="39">
        <f>IF($AV$69=$AT$48,$AV$53+($AT$64-1)*$AV$54,$AV$49)</f>
        <v>28.826666666666668</v>
      </c>
      <c r="AW64" s="39">
        <f>IF($AW$69=$AT$48,$AW$53+($AT$64-1)*$AW$54,$AW$49)</f>
        <v>-0.32</v>
      </c>
      <c r="AX64" s="39">
        <f>IF($AX$69=$AT$48,$AX$53+($AT$64-1)*$AX$54,$AX$49)</f>
        <v>2.8933333333333335</v>
      </c>
      <c r="AY64" s="39">
        <f>IF($AY$69=$AT$48,$AY$53+($AT$64-1)*$AY$54,$AY$49)</f>
        <v>0.75</v>
      </c>
      <c r="AZ64" s="39">
        <f>IF($AZ$69=$AT$48,$AZ$53+($AT$64-1)*$AZ$54,$AZ$49)</f>
        <v>0.82666666666666666</v>
      </c>
      <c r="BA64" s="39">
        <f>IF($BA$69=$AT$48,$BA$53+($AT$64-1)*$BA$54,$BA$49)</f>
        <v>0.39888888888888913</v>
      </c>
      <c r="BB64" s="39">
        <f>IF($BB$69=$AT$48,$BB$53+($AT$64-1)*$BB$54,$BB$49)</f>
        <v>0.15777777777777777</v>
      </c>
      <c r="BC64" s="39">
        <f>IF($BC$69=$AT$48,$BC$53+($AT$64-1)*$BC$54,$BC$49)</f>
        <v>1.6</v>
      </c>
      <c r="BD64" s="39">
        <f>IF($BD$69=$AT$48,$BD$53+($AT$64-1)*$BD$54,$BD$49)</f>
        <v>0.97333333333333338</v>
      </c>
      <c r="BE64" s="39">
        <f>IF($BE$69=$AT$48,$BE$53+($AT$64-1)*$BE$54,$BE$49)</f>
        <v>-0.44888888888888884</v>
      </c>
      <c r="BF64" s="39">
        <v>1</v>
      </c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  <c r="CU64" s="39"/>
      <c r="CV64" s="39"/>
      <c r="CW64" s="39"/>
      <c r="CX64" s="39"/>
      <c r="CY64" s="39"/>
      <c r="CZ64" s="39"/>
      <c r="DA64" s="39"/>
      <c r="DB64" s="39"/>
      <c r="DC64" s="39"/>
      <c r="DD64" s="39"/>
      <c r="DE64" s="39"/>
      <c r="DF64" s="39"/>
      <c r="DG64" s="39"/>
      <c r="DH64" s="39"/>
      <c r="DI64" s="39"/>
      <c r="DJ64" s="39"/>
      <c r="DK64" s="39"/>
      <c r="DL64" s="39"/>
      <c r="DM64" s="39"/>
      <c r="DN64" s="39"/>
      <c r="DO64" s="39"/>
      <c r="DP64" s="39"/>
      <c r="DQ64" s="39"/>
      <c r="DR64" s="39"/>
      <c r="DS64" s="39"/>
      <c r="DT64" s="39"/>
      <c r="DU64" s="39"/>
      <c r="DV64" s="39"/>
      <c r="DW64" s="39"/>
      <c r="DX64" s="39"/>
      <c r="DY64" s="39"/>
      <c r="DZ64" s="39"/>
      <c r="EA64" s="39"/>
      <c r="EB64" s="39"/>
      <c r="EC64" s="39"/>
      <c r="ED64" s="39"/>
      <c r="EE64" s="39"/>
      <c r="EF64" s="39"/>
      <c r="EG64" s="39"/>
      <c r="EH64" s="39"/>
      <c r="EI64" s="39"/>
      <c r="EJ64" s="39"/>
      <c r="EK64" s="39"/>
      <c r="EL64" s="39"/>
      <c r="EM64" s="39"/>
      <c r="EN64" s="39"/>
      <c r="EO64" s="39"/>
      <c r="EP64" s="39"/>
    </row>
    <row r="65" spans="1:146" outlineLevel="1">
      <c r="B65" s="8">
        <f>SUMPRODUCT($AV$65:$BE$65,$AV$68:$BE$68)</f>
        <v>0.83333333333333326</v>
      </c>
      <c r="C65" s="8">
        <f t="shared" si="6"/>
        <v>0.59800200034444373</v>
      </c>
      <c r="D65" s="8">
        <f t="shared" si="7"/>
        <v>0.47393926719364765</v>
      </c>
      <c r="E65" s="8">
        <f t="shared" si="8"/>
        <v>0.71066818508413465</v>
      </c>
      <c r="F65" s="8">
        <f>MMULT($AV$65:$BE$65,$B$16:$B$25) + B15</f>
        <v>0.39714698637719786</v>
      </c>
      <c r="G65" s="8">
        <f t="array" ref="G65">SQRT(MMULT($AV$65:$BF$65,MMULT($AS$15:$BC$25,TRANSPOSE($AV$65:$BF$65))))</f>
        <v>0.25586412444917717</v>
      </c>
      <c r="AS65" s="39"/>
      <c r="AT65" s="39">
        <v>11</v>
      </c>
      <c r="AU65" s="39"/>
      <c r="AV65" s="39">
        <f>IF($AV$69=$AT$48,$AV$53+($AT$65-1)*$AV$54,$AV$49)</f>
        <v>28.826666666666668</v>
      </c>
      <c r="AW65" s="39">
        <f>IF($AW$69=$AT$48,$AW$53+($AT$65-1)*$AW$54,$AW$49)</f>
        <v>-0.32</v>
      </c>
      <c r="AX65" s="39">
        <f>IF($AX$69=$AT$48,$AX$53+($AT$65-1)*$AX$54,$AX$49)</f>
        <v>2.8933333333333335</v>
      </c>
      <c r="AY65" s="39">
        <f>IF($AY$69=$AT$48,$AY$53+($AT$65-1)*$AY$54,$AY$49)</f>
        <v>0.83333333333333326</v>
      </c>
      <c r="AZ65" s="39">
        <f>IF($AZ$69=$AT$48,$AZ$53+($AT$65-1)*$AZ$54,$AZ$49)</f>
        <v>0.82666666666666666</v>
      </c>
      <c r="BA65" s="39">
        <f>IF($BA$69=$AT$48,$BA$53+($AT$65-1)*$BA$54,$BA$49)</f>
        <v>0.39888888888888913</v>
      </c>
      <c r="BB65" s="39">
        <f>IF($BB$69=$AT$48,$BB$53+($AT$65-1)*$BB$54,$BB$49)</f>
        <v>0.15777777777777777</v>
      </c>
      <c r="BC65" s="39">
        <f>IF($BC$69=$AT$48,$BC$53+($AT$65-1)*$BC$54,$BC$49)</f>
        <v>1.6</v>
      </c>
      <c r="BD65" s="39">
        <f>IF($BD$69=$AT$48,$BD$53+($AT$65-1)*$BD$54,$BD$49)</f>
        <v>0.97333333333333338</v>
      </c>
      <c r="BE65" s="39">
        <f>IF($BE$69=$AT$48,$BE$53+($AT$65-1)*$BE$54,$BE$49)</f>
        <v>-0.44888888888888884</v>
      </c>
      <c r="BF65" s="39">
        <v>1</v>
      </c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R65" s="39"/>
      <c r="CS65" s="39"/>
      <c r="CT65" s="39"/>
      <c r="CU65" s="39"/>
      <c r="CV65" s="39"/>
      <c r="CW65" s="39"/>
      <c r="CX65" s="39"/>
      <c r="CY65" s="39"/>
      <c r="CZ65" s="39"/>
      <c r="DA65" s="39"/>
      <c r="DB65" s="39"/>
      <c r="DC65" s="39"/>
      <c r="DD65" s="39"/>
      <c r="DE65" s="39"/>
      <c r="DF65" s="39"/>
      <c r="DG65" s="39"/>
      <c r="DH65" s="39"/>
      <c r="DI65" s="39"/>
      <c r="DJ65" s="39"/>
      <c r="DK65" s="39"/>
      <c r="DL65" s="39"/>
      <c r="DM65" s="39"/>
      <c r="DN65" s="39"/>
      <c r="DO65" s="39"/>
      <c r="DP65" s="39"/>
      <c r="DQ65" s="39"/>
      <c r="DR65" s="39"/>
      <c r="DS65" s="39"/>
      <c r="DT65" s="39"/>
      <c r="DU65" s="39"/>
      <c r="DV65" s="39"/>
      <c r="DW65" s="39"/>
      <c r="DX65" s="39"/>
      <c r="DY65" s="39"/>
      <c r="DZ65" s="39"/>
      <c r="EA65" s="39"/>
      <c r="EB65" s="39"/>
      <c r="EC65" s="39"/>
      <c r="ED65" s="39"/>
      <c r="EE65" s="39"/>
      <c r="EF65" s="39"/>
      <c r="EG65" s="39"/>
      <c r="EH65" s="39"/>
      <c r="EI65" s="39"/>
      <c r="EJ65" s="39"/>
      <c r="EK65" s="39"/>
      <c r="EL65" s="39"/>
      <c r="EM65" s="39"/>
      <c r="EN65" s="39"/>
      <c r="EO65" s="39"/>
      <c r="EP65" s="39"/>
    </row>
    <row r="66" spans="1:146" outlineLevel="1">
      <c r="B66" s="8">
        <f>SUMPRODUCT($AV$66:$BE$66,$AV$68:$BE$68)</f>
        <v>0.91666666666666663</v>
      </c>
      <c r="C66" s="8">
        <f t="shared" si="6"/>
        <v>0.61214188477367504</v>
      </c>
      <c r="D66" s="8">
        <f t="shared" si="7"/>
        <v>0.47854263684267628</v>
      </c>
      <c r="E66" s="8">
        <f t="shared" si="8"/>
        <v>0.73076969845375039</v>
      </c>
      <c r="F66" s="8">
        <f>MMULT($AV$66:$BE$66,$B$16:$B$25) + B15</f>
        <v>0.45632450316878409</v>
      </c>
      <c r="G66" s="8">
        <f t="array" ref="G66">SQRT(MMULT($AV$66:$BF$66,MMULT($AS$15:$BC$25,TRANSPOSE($AV$66:$BF$66))))</f>
        <v>0.27664115683950186</v>
      </c>
      <c r="AS66" s="39"/>
      <c r="AT66" s="39">
        <v>12</v>
      </c>
      <c r="AU66" s="39"/>
      <c r="AV66" s="39">
        <f>IF($AV$69=$AT$48,$AV$53+($AT$66-1)*$AV$54,$AV$49)</f>
        <v>28.826666666666668</v>
      </c>
      <c r="AW66" s="39">
        <f>IF($AW$69=$AT$48,$AW$53+($AT$66-1)*$AW$54,$AW$49)</f>
        <v>-0.32</v>
      </c>
      <c r="AX66" s="39">
        <f>IF($AX$69=$AT$48,$AX$53+($AT$66-1)*$AX$54,$AX$49)</f>
        <v>2.8933333333333335</v>
      </c>
      <c r="AY66" s="39">
        <f>IF($AY$69=$AT$48,$AY$53+($AT$66-1)*$AY$54,$AY$49)</f>
        <v>0.91666666666666663</v>
      </c>
      <c r="AZ66" s="39">
        <f>IF($AZ$69=$AT$48,$AZ$53+($AT$66-1)*$AZ$54,$AZ$49)</f>
        <v>0.82666666666666666</v>
      </c>
      <c r="BA66" s="39">
        <f>IF($BA$69=$AT$48,$BA$53+($AT$66-1)*$BA$54,$BA$49)</f>
        <v>0.39888888888888913</v>
      </c>
      <c r="BB66" s="39">
        <f>IF($BB$69=$AT$48,$BB$53+($AT$66-1)*$BB$54,$BB$49)</f>
        <v>0.15777777777777777</v>
      </c>
      <c r="BC66" s="39">
        <f>IF($BC$69=$AT$48,$BC$53+($AT$66-1)*$BC$54,$BC$49)</f>
        <v>1.6</v>
      </c>
      <c r="BD66" s="39">
        <f>IF($BD$69=$AT$48,$BD$53+($AT$66-1)*$BD$54,$BD$49)</f>
        <v>0.97333333333333338</v>
      </c>
      <c r="BE66" s="39">
        <f>IF($BE$69=$AT$48,$BE$53+($AT$66-1)*$BE$54,$BE$49)</f>
        <v>-0.44888888888888884</v>
      </c>
      <c r="BF66" s="39">
        <v>1</v>
      </c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9"/>
      <c r="CJ66" s="39"/>
      <c r="CK66" s="39"/>
      <c r="CL66" s="39"/>
      <c r="CM66" s="39"/>
      <c r="CN66" s="39"/>
      <c r="CO66" s="39"/>
      <c r="CP66" s="39"/>
      <c r="CQ66" s="39"/>
      <c r="CR66" s="39"/>
      <c r="CS66" s="39"/>
      <c r="CT66" s="39"/>
      <c r="CU66" s="39"/>
      <c r="CV66" s="39"/>
      <c r="CW66" s="39"/>
      <c r="CX66" s="39"/>
      <c r="CY66" s="39"/>
      <c r="CZ66" s="39"/>
      <c r="DA66" s="39"/>
      <c r="DB66" s="39"/>
      <c r="DC66" s="39"/>
      <c r="DD66" s="39"/>
      <c r="DE66" s="39"/>
      <c r="DF66" s="39"/>
      <c r="DG66" s="39"/>
      <c r="DH66" s="39"/>
      <c r="DI66" s="39"/>
      <c r="DJ66" s="39"/>
      <c r="DK66" s="39"/>
      <c r="DL66" s="39"/>
      <c r="DM66" s="39"/>
      <c r="DN66" s="39"/>
      <c r="DO66" s="39"/>
      <c r="DP66" s="39"/>
      <c r="DQ66" s="39"/>
      <c r="DR66" s="39"/>
      <c r="DS66" s="39"/>
      <c r="DT66" s="39"/>
      <c r="DU66" s="39"/>
      <c r="DV66" s="39"/>
      <c r="DW66" s="39"/>
      <c r="DX66" s="39"/>
      <c r="DY66" s="39"/>
      <c r="DZ66" s="39"/>
      <c r="EA66" s="39"/>
      <c r="EB66" s="39"/>
      <c r="EC66" s="39"/>
      <c r="ED66" s="39"/>
      <c r="EE66" s="39"/>
      <c r="EF66" s="39"/>
      <c r="EG66" s="39"/>
      <c r="EH66" s="39"/>
      <c r="EI66" s="39"/>
      <c r="EJ66" s="39"/>
      <c r="EK66" s="39"/>
      <c r="EL66" s="39"/>
      <c r="EM66" s="39"/>
      <c r="EN66" s="39"/>
      <c r="EO66" s="39"/>
      <c r="EP66" s="39"/>
    </row>
    <row r="67" spans="1:146" outlineLevel="1">
      <c r="B67" s="8">
        <f>SUMPRODUCT($AV$67:$BE$67,$AV$68:$BE$68)</f>
        <v>1</v>
      </c>
      <c r="C67" s="8">
        <f t="shared" si="6"/>
        <v>0.6260953880532687</v>
      </c>
      <c r="D67" s="8">
        <f t="shared" si="7"/>
        <v>0.47931344538074616</v>
      </c>
      <c r="E67" s="8">
        <f t="shared" si="8"/>
        <v>0.75283640851388944</v>
      </c>
      <c r="F67" s="8">
        <f>MMULT($AV$67:$BE$67,$B$16:$B$25) + B15</f>
        <v>0.51550201996037037</v>
      </c>
      <c r="G67" s="8">
        <f t="array" ref="G67">SQRT(MMULT($AV$67:$BF$67,MMULT($AS$15:$BC$25,TRANSPOSE($AV$67:$BF$67))))</f>
        <v>0.30525841540066884</v>
      </c>
      <c r="AS67" s="39"/>
      <c r="AT67" s="39">
        <v>13</v>
      </c>
      <c r="AU67" s="39"/>
      <c r="AV67" s="39">
        <f>IF($AV$69=$AT$48,$AV$53+($AT$67-1)*$AV$54,$AV$49)</f>
        <v>28.826666666666668</v>
      </c>
      <c r="AW67" s="39">
        <f>IF($AW$69=$AT$48,$AW$53+($AT$67-1)*$AW$54,$AW$49)</f>
        <v>-0.32</v>
      </c>
      <c r="AX67" s="39">
        <f>IF($AX$69=$AT$48,$AX$53+($AT$67-1)*$AX$54,$AX$49)</f>
        <v>2.8933333333333335</v>
      </c>
      <c r="AY67" s="39">
        <f>IF($AY$69=$AT$48,$AY$53+($AT$67-1)*$AY$54,$AY$49)</f>
        <v>1</v>
      </c>
      <c r="AZ67" s="39">
        <f>IF($AZ$69=$AT$48,$AZ$53+($AT$67-1)*$AZ$54,$AZ$49)</f>
        <v>0.82666666666666666</v>
      </c>
      <c r="BA67" s="39">
        <f>IF($BA$69=$AT$48,$BA$53+($AT$67-1)*$BA$54,$BA$49)</f>
        <v>0.39888888888888913</v>
      </c>
      <c r="BB67" s="39">
        <f>IF($BB$69=$AT$48,$BB$53+($AT$67-1)*$BB$54,$BB$49)</f>
        <v>0.15777777777777777</v>
      </c>
      <c r="BC67" s="39">
        <f>IF($BC$69=$AT$48,$BC$53+($AT$67-1)*$BC$54,$BC$49)</f>
        <v>1.6</v>
      </c>
      <c r="BD67" s="39">
        <f>IF($BD$69=$AT$48,$BD$53+($AT$67-1)*$BD$54,$BD$49)</f>
        <v>0.97333333333333338</v>
      </c>
      <c r="BE67" s="39">
        <f>IF($BE$69=$AT$48,$BE$53+($AT$67-1)*$BE$54,$BE$49)</f>
        <v>-0.44888888888888884</v>
      </c>
      <c r="BF67" s="39">
        <v>1</v>
      </c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39"/>
      <c r="CW67" s="39"/>
      <c r="CX67" s="39"/>
      <c r="CY67" s="39"/>
      <c r="CZ67" s="39"/>
      <c r="DA67" s="39"/>
      <c r="DB67" s="39"/>
      <c r="DC67" s="39"/>
      <c r="DD67" s="39"/>
      <c r="DE67" s="39"/>
      <c r="DF67" s="39"/>
      <c r="DG67" s="39"/>
      <c r="DH67" s="39"/>
      <c r="DI67" s="39"/>
      <c r="DJ67" s="39"/>
      <c r="DK67" s="39"/>
      <c r="DL67" s="39"/>
      <c r="DM67" s="39"/>
      <c r="DN67" s="39"/>
      <c r="DO67" s="39"/>
      <c r="DP67" s="39"/>
      <c r="DQ67" s="39"/>
      <c r="DR67" s="39"/>
      <c r="DS67" s="39"/>
      <c r="DT67" s="39"/>
      <c r="DU67" s="39"/>
      <c r="DV67" s="39"/>
      <c r="DW67" s="39"/>
      <c r="DX67" s="39"/>
      <c r="DY67" s="39"/>
      <c r="DZ67" s="39"/>
      <c r="EA67" s="39"/>
      <c r="EB67" s="39"/>
      <c r="EC67" s="39"/>
      <c r="ED67" s="39"/>
      <c r="EE67" s="39"/>
      <c r="EF67" s="39"/>
      <c r="EG67" s="39"/>
      <c r="EH67" s="39"/>
      <c r="EI67" s="39"/>
      <c r="EJ67" s="39"/>
      <c r="EK67" s="39"/>
      <c r="EL67" s="39"/>
      <c r="EM67" s="39"/>
      <c r="EN67" s="39"/>
      <c r="EO67" s="39"/>
      <c r="EP67" s="39"/>
    </row>
    <row r="68" spans="1:146" outlineLevel="1">
      <c r="AS68" s="39"/>
      <c r="AT68" s="39"/>
      <c r="AU68" s="39"/>
      <c r="AV68" s="39">
        <f>IF($AT$48 = $AV$69,1,0)</f>
        <v>0</v>
      </c>
      <c r="AW68" s="39">
        <f>IF($AT$48 = $AW$69,1,0)</f>
        <v>0</v>
      </c>
      <c r="AX68" s="39">
        <f>IF($AT$48 = $AX$69,1,0)</f>
        <v>0</v>
      </c>
      <c r="AY68" s="39">
        <f>IF($AT$48 = $AY$69,1,0)</f>
        <v>1</v>
      </c>
      <c r="AZ68" s="39">
        <f>IF($AT$48 = $AZ$69,1,0)</f>
        <v>0</v>
      </c>
      <c r="BA68" s="39">
        <f>IF($AT$48 = $BA$69,1,0)</f>
        <v>0</v>
      </c>
      <c r="BB68" s="39">
        <f>IF($AT$48 = $BB$69,1,0)</f>
        <v>0</v>
      </c>
      <c r="BC68" s="39">
        <f>IF($AT$48 = $BC$69,1,0)</f>
        <v>0</v>
      </c>
      <c r="BD68" s="39">
        <f>IF($AT$48 = $BD$69,1,0)</f>
        <v>0</v>
      </c>
      <c r="BE68" s="39">
        <f>IF($AT$48 = $BE$69,1,0)</f>
        <v>0</v>
      </c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  <c r="CJ68" s="39"/>
      <c r="CK68" s="39"/>
      <c r="CL68" s="39"/>
      <c r="CM68" s="39"/>
      <c r="CN68" s="39"/>
      <c r="CO68" s="39"/>
      <c r="CP68" s="39"/>
      <c r="CQ68" s="39"/>
      <c r="CR68" s="39"/>
      <c r="CS68" s="39"/>
      <c r="CT68" s="39"/>
      <c r="CU68" s="39"/>
      <c r="CV68" s="39"/>
      <c r="CW68" s="39"/>
      <c r="CX68" s="39"/>
      <c r="CY68" s="39"/>
      <c r="CZ68" s="39"/>
      <c r="DA68" s="39"/>
      <c r="DB68" s="39"/>
      <c r="DC68" s="39"/>
      <c r="DD68" s="39"/>
      <c r="DE68" s="39"/>
      <c r="DF68" s="39"/>
      <c r="DG68" s="39"/>
      <c r="DH68" s="39"/>
      <c r="DI68" s="39"/>
      <c r="DJ68" s="39"/>
      <c r="DK68" s="39"/>
      <c r="DL68" s="39"/>
      <c r="DM68" s="39"/>
      <c r="DN68" s="39"/>
      <c r="DO68" s="39"/>
      <c r="DP68" s="39"/>
      <c r="DQ68" s="39"/>
      <c r="DR68" s="39"/>
      <c r="DS68" s="39"/>
      <c r="DT68" s="39"/>
      <c r="DU68" s="39"/>
      <c r="DV68" s="39"/>
      <c r="DW68" s="39"/>
      <c r="DX68" s="39"/>
      <c r="DY68" s="39"/>
      <c r="DZ68" s="39"/>
      <c r="EA68" s="39"/>
      <c r="EB68" s="39"/>
      <c r="EC68" s="39"/>
      <c r="ED68" s="39"/>
      <c r="EE68" s="39"/>
      <c r="EF68" s="39"/>
      <c r="EG68" s="39"/>
      <c r="EH68" s="39"/>
      <c r="EI68" s="39"/>
      <c r="EJ68" s="39"/>
      <c r="EK68" s="39"/>
      <c r="EL68" s="39"/>
      <c r="EM68" s="39"/>
      <c r="EN68" s="39"/>
      <c r="EO68" s="39"/>
      <c r="EP68" s="39"/>
    </row>
    <row r="69" spans="1:146">
      <c r="A69" s="53"/>
      <c r="AS69" s="39"/>
      <c r="AT69" s="39"/>
      <c r="AU69" s="39"/>
      <c r="AV69" s="39">
        <v>1</v>
      </c>
      <c r="AW69" s="39">
        <v>2</v>
      </c>
      <c r="AX69" s="39">
        <v>3</v>
      </c>
      <c r="AY69" s="39">
        <v>4</v>
      </c>
      <c r="AZ69" s="39">
        <v>5</v>
      </c>
      <c r="BA69" s="39">
        <v>6</v>
      </c>
      <c r="BB69" s="39">
        <v>7</v>
      </c>
      <c r="BC69" s="39">
        <v>8</v>
      </c>
      <c r="BD69" s="39">
        <v>9</v>
      </c>
      <c r="BE69" s="39">
        <v>10</v>
      </c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/>
      <c r="CW69" s="39"/>
      <c r="CX69" s="39"/>
      <c r="CY69" s="39"/>
      <c r="CZ69" s="39"/>
      <c r="DA69" s="39"/>
      <c r="DB69" s="39"/>
      <c r="DC69" s="39"/>
      <c r="DD69" s="39"/>
      <c r="DE69" s="39"/>
      <c r="DF69" s="39"/>
      <c r="DG69" s="39"/>
      <c r="DH69" s="39"/>
      <c r="DI69" s="39"/>
      <c r="DJ69" s="39"/>
      <c r="DK69" s="39"/>
      <c r="DL69" s="39"/>
      <c r="DM69" s="39"/>
      <c r="DN69" s="39"/>
      <c r="DO69" s="39"/>
      <c r="DP69" s="39"/>
      <c r="DQ69" s="39"/>
      <c r="DR69" s="39"/>
      <c r="DS69" s="39"/>
      <c r="DT69" s="39"/>
      <c r="DU69" s="39"/>
      <c r="DV69" s="39"/>
      <c r="DW69" s="39"/>
      <c r="DX69" s="39"/>
      <c r="DY69" s="39"/>
      <c r="DZ69" s="39"/>
      <c r="EA69" s="39"/>
      <c r="EB69" s="39"/>
      <c r="EC69" s="39"/>
      <c r="ED69" s="39"/>
      <c r="EE69" s="39"/>
      <c r="EF69" s="39"/>
      <c r="EG69" s="39"/>
      <c r="EH69" s="39"/>
      <c r="EI69" s="39"/>
      <c r="EJ69" s="39"/>
      <c r="EK69" s="39"/>
      <c r="EL69" s="39"/>
      <c r="EM69" s="39"/>
      <c r="EN69" s="39"/>
      <c r="EO69" s="39"/>
      <c r="EP69" s="39"/>
    </row>
    <row r="70" spans="1:146">
      <c r="A70" s="18" t="s">
        <v>223</v>
      </c>
      <c r="AS70" s="49" t="s">
        <v>249</v>
      </c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9"/>
      <c r="CZ70" s="39"/>
      <c r="DA70" s="39"/>
      <c r="DB70" s="39"/>
      <c r="DC70" s="39"/>
      <c r="DD70" s="39"/>
      <c r="DE70" s="39"/>
      <c r="DF70" s="39"/>
      <c r="DG70" s="39"/>
      <c r="DH70" s="39"/>
      <c r="DI70" s="39"/>
      <c r="DJ70" s="39"/>
      <c r="DK70" s="39"/>
      <c r="DL70" s="39"/>
      <c r="DM70" s="39"/>
      <c r="DN70" s="39"/>
      <c r="DO70" s="39"/>
      <c r="DP70" s="39"/>
      <c r="DQ70" s="39"/>
      <c r="DR70" s="39"/>
      <c r="DS70" s="39"/>
      <c r="DT70" s="39"/>
      <c r="DU70" s="39"/>
      <c r="DV70" s="39"/>
      <c r="DW70" s="39"/>
      <c r="DX70" s="39"/>
      <c r="DY70" s="39"/>
      <c r="DZ70" s="39"/>
      <c r="EA70" s="39"/>
      <c r="EB70" s="39"/>
      <c r="EC70" s="39"/>
      <c r="ED70" s="39"/>
      <c r="EE70" s="39"/>
      <c r="EF70" s="39"/>
      <c r="EG70" s="39"/>
      <c r="EH70" s="39"/>
      <c r="EI70" s="39"/>
      <c r="EJ70" s="39"/>
      <c r="EK70" s="39"/>
      <c r="EL70" s="39"/>
      <c r="EM70" s="39"/>
      <c r="EN70" s="39"/>
      <c r="EO70" s="39"/>
      <c r="EP70" s="39"/>
    </row>
    <row r="71" spans="1:146" outlineLevel="1">
      <c r="AS71" s="49" t="s">
        <v>250</v>
      </c>
      <c r="AT71" s="39">
        <v>0</v>
      </c>
      <c r="AU71" s="39">
        <v>0.05</v>
      </c>
      <c r="AV71" s="39">
        <v>0.1</v>
      </c>
      <c r="AW71" s="39">
        <v>0.15000000000000002</v>
      </c>
      <c r="AX71" s="39">
        <v>0.2</v>
      </c>
      <c r="AY71" s="39">
        <v>0.25</v>
      </c>
      <c r="AZ71" s="39">
        <v>0.3</v>
      </c>
      <c r="BA71" s="39">
        <v>0.35</v>
      </c>
      <c r="BB71" s="39">
        <v>0.39999999999999997</v>
      </c>
      <c r="BC71" s="39">
        <v>0.44999999999999996</v>
      </c>
      <c r="BD71" s="39">
        <v>0.49999999999999994</v>
      </c>
      <c r="BE71" s="39">
        <v>0.54999999999999993</v>
      </c>
      <c r="BF71" s="39">
        <v>0.6</v>
      </c>
      <c r="BG71" s="39">
        <v>0.65</v>
      </c>
      <c r="BH71" s="39">
        <v>0.70000000000000007</v>
      </c>
      <c r="BI71" s="39">
        <v>0.75000000000000011</v>
      </c>
      <c r="BJ71" s="39">
        <v>0.80000000000000016</v>
      </c>
      <c r="BK71" s="39">
        <v>0.8500000000000002</v>
      </c>
      <c r="BL71" s="39">
        <v>0.90000000000000024</v>
      </c>
      <c r="BM71" s="39">
        <v>0.95000000000000029</v>
      </c>
      <c r="BN71" s="39">
        <v>1.0000000000000002</v>
      </c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  <c r="CW71" s="39"/>
      <c r="CX71" s="39"/>
      <c r="CY71" s="39"/>
      <c r="CZ71" s="39"/>
      <c r="DA71" s="39"/>
      <c r="DB71" s="39"/>
      <c r="DC71" s="39"/>
      <c r="DD71" s="39"/>
      <c r="DE71" s="39"/>
      <c r="DF71" s="39"/>
      <c r="DG71" s="39"/>
      <c r="DH71" s="39"/>
      <c r="DI71" s="39"/>
      <c r="DJ71" s="39"/>
      <c r="DK71" s="39"/>
      <c r="DL71" s="39"/>
      <c r="DM71" s="39"/>
      <c r="DN71" s="39"/>
      <c r="DO71" s="39"/>
      <c r="DP71" s="39"/>
      <c r="DQ71" s="39"/>
      <c r="DR71" s="39"/>
      <c r="DS71" s="39"/>
      <c r="DT71" s="39"/>
      <c r="DU71" s="39"/>
      <c r="DV71" s="39"/>
      <c r="DW71" s="39"/>
      <c r="DX71" s="39"/>
      <c r="DY71" s="39"/>
      <c r="DZ71" s="39"/>
      <c r="EA71" s="39"/>
      <c r="EB71" s="39"/>
      <c r="EC71" s="39"/>
      <c r="ED71" s="39"/>
      <c r="EE71" s="39"/>
      <c r="EF71" s="39"/>
      <c r="EG71" s="39"/>
      <c r="EH71" s="39"/>
      <c r="EI71" s="39"/>
      <c r="EJ71" s="39"/>
      <c r="EK71" s="39"/>
      <c r="EL71" s="39"/>
      <c r="EM71" s="39"/>
      <c r="EN71" s="39"/>
      <c r="EO71" s="39"/>
      <c r="EP71" s="39"/>
    </row>
    <row r="72" spans="1:146" outlineLevel="1">
      <c r="AS72" s="49" t="s">
        <v>251</v>
      </c>
      <c r="AT72" s="39">
        <v>0</v>
      </c>
      <c r="AU72" s="39">
        <v>0</v>
      </c>
      <c r="AV72" s="39">
        <v>0</v>
      </c>
      <c r="AW72" s="39">
        <v>0</v>
      </c>
      <c r="AX72" s="39">
        <v>0</v>
      </c>
      <c r="AY72" s="39">
        <v>0</v>
      </c>
      <c r="AZ72" s="39">
        <v>0</v>
      </c>
      <c r="BA72" s="39">
        <v>2</v>
      </c>
      <c r="BB72" s="39">
        <v>2</v>
      </c>
      <c r="BC72" s="39">
        <v>8</v>
      </c>
      <c r="BD72" s="39">
        <v>11</v>
      </c>
      <c r="BE72" s="39">
        <v>12</v>
      </c>
      <c r="BF72" s="39">
        <v>18</v>
      </c>
      <c r="BG72" s="39">
        <v>21</v>
      </c>
      <c r="BH72" s="39">
        <v>32</v>
      </c>
      <c r="BI72" s="39">
        <v>38</v>
      </c>
      <c r="BJ72" s="39">
        <v>43</v>
      </c>
      <c r="BK72" s="39">
        <v>43</v>
      </c>
      <c r="BL72" s="39">
        <v>43</v>
      </c>
      <c r="BM72" s="39">
        <v>43</v>
      </c>
      <c r="BN72" s="39">
        <v>43</v>
      </c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39"/>
      <c r="CN72" s="39"/>
      <c r="CO72" s="39"/>
      <c r="CP72" s="39"/>
      <c r="CQ72" s="39"/>
      <c r="CR72" s="39"/>
      <c r="CS72" s="39"/>
      <c r="CT72" s="39"/>
      <c r="CU72" s="39"/>
      <c r="CV72" s="39"/>
      <c r="CW72" s="39"/>
      <c r="CX72" s="39"/>
      <c r="CY72" s="39"/>
      <c r="CZ72" s="39"/>
      <c r="DA72" s="39"/>
      <c r="DB72" s="39"/>
      <c r="DC72" s="39"/>
      <c r="DD72" s="39"/>
      <c r="DE72" s="39"/>
      <c r="DF72" s="39"/>
      <c r="DG72" s="39"/>
      <c r="DH72" s="39"/>
      <c r="DI72" s="39"/>
      <c r="DJ72" s="39"/>
      <c r="DK72" s="39"/>
      <c r="DL72" s="39"/>
      <c r="DM72" s="39"/>
      <c r="DN72" s="39"/>
      <c r="DO72" s="39"/>
      <c r="DP72" s="39"/>
      <c r="DQ72" s="39"/>
      <c r="DR72" s="39"/>
      <c r="DS72" s="39"/>
      <c r="DT72" s="39"/>
      <c r="DU72" s="39"/>
      <c r="DV72" s="39"/>
      <c r="DW72" s="39"/>
      <c r="DX72" s="39"/>
      <c r="DY72" s="39"/>
      <c r="DZ72" s="39"/>
      <c r="EA72" s="39"/>
      <c r="EB72" s="39"/>
      <c r="EC72" s="39"/>
      <c r="ED72" s="39"/>
      <c r="EE72" s="39"/>
      <c r="EF72" s="39"/>
      <c r="EG72" s="39"/>
      <c r="EH72" s="39"/>
      <c r="EI72" s="39"/>
      <c r="EJ72" s="39"/>
      <c r="EK72" s="39"/>
      <c r="EL72" s="39"/>
      <c r="EM72" s="39"/>
      <c r="EN72" s="39"/>
      <c r="EO72" s="39"/>
      <c r="EP72" s="39"/>
    </row>
    <row r="73" spans="1:146" outlineLevel="1">
      <c r="AS73" s="49" t="s">
        <v>252</v>
      </c>
      <c r="AT73" s="39">
        <v>0</v>
      </c>
      <c r="AU73" s="39">
        <v>0</v>
      </c>
      <c r="AV73" s="39">
        <v>0</v>
      </c>
      <c r="AW73" s="39">
        <v>0</v>
      </c>
      <c r="AX73" s="39">
        <v>0</v>
      </c>
      <c r="AY73" s="39">
        <v>0</v>
      </c>
      <c r="AZ73" s="39">
        <v>0</v>
      </c>
      <c r="BA73" s="39">
        <v>2</v>
      </c>
      <c r="BB73" s="39">
        <v>8</v>
      </c>
      <c r="BC73" s="39">
        <v>13</v>
      </c>
      <c r="BD73" s="39">
        <v>16</v>
      </c>
      <c r="BE73" s="39">
        <v>16</v>
      </c>
      <c r="BF73" s="39">
        <v>21</v>
      </c>
      <c r="BG73" s="39">
        <v>22</v>
      </c>
      <c r="BH73" s="39">
        <v>27</v>
      </c>
      <c r="BI73" s="39">
        <v>30</v>
      </c>
      <c r="BJ73" s="39">
        <v>32</v>
      </c>
      <c r="BK73" s="39">
        <v>32</v>
      </c>
      <c r="BL73" s="39">
        <v>32</v>
      </c>
      <c r="BM73" s="39">
        <v>32</v>
      </c>
      <c r="BN73" s="39">
        <v>32</v>
      </c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39"/>
      <c r="CW73" s="39"/>
      <c r="CX73" s="39"/>
      <c r="CY73" s="39"/>
      <c r="CZ73" s="39"/>
      <c r="DA73" s="39"/>
      <c r="DB73" s="39"/>
      <c r="DC73" s="39"/>
      <c r="DD73" s="39"/>
      <c r="DE73" s="39"/>
      <c r="DF73" s="39"/>
      <c r="DG73" s="39"/>
      <c r="DH73" s="39"/>
      <c r="DI73" s="39"/>
      <c r="DJ73" s="39"/>
      <c r="DK73" s="39"/>
      <c r="DL73" s="39"/>
      <c r="DM73" s="39"/>
      <c r="DN73" s="39"/>
      <c r="DO73" s="39"/>
      <c r="DP73" s="39"/>
      <c r="DQ73" s="39"/>
      <c r="DR73" s="39"/>
      <c r="DS73" s="39"/>
      <c r="DT73" s="39"/>
      <c r="DU73" s="39"/>
      <c r="DV73" s="39"/>
      <c r="DW73" s="39"/>
      <c r="DX73" s="39"/>
      <c r="DY73" s="39"/>
      <c r="DZ73" s="39"/>
      <c r="EA73" s="39"/>
      <c r="EB73" s="39"/>
      <c r="EC73" s="39"/>
      <c r="ED73" s="39"/>
      <c r="EE73" s="39"/>
      <c r="EF73" s="39"/>
      <c r="EG73" s="39"/>
      <c r="EH73" s="39"/>
      <c r="EI73" s="39"/>
      <c r="EJ73" s="39"/>
      <c r="EK73" s="39"/>
      <c r="EL73" s="39"/>
      <c r="EM73" s="39"/>
      <c r="EN73" s="39"/>
      <c r="EO73" s="39"/>
      <c r="EP73" s="39"/>
    </row>
    <row r="74" spans="1:146" outlineLevel="1">
      <c r="AS74" s="4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  <c r="CU74" s="39"/>
      <c r="CV74" s="39"/>
      <c r="CW74" s="39"/>
      <c r="CX74" s="39"/>
      <c r="CY74" s="39"/>
      <c r="CZ74" s="39"/>
      <c r="DA74" s="39"/>
      <c r="DB74" s="39"/>
      <c r="DC74" s="39"/>
      <c r="DD74" s="39"/>
      <c r="DE74" s="39"/>
      <c r="DF74" s="39"/>
      <c r="DG74" s="39"/>
      <c r="DH74" s="39"/>
      <c r="DI74" s="39"/>
      <c r="DJ74" s="39"/>
      <c r="DK74" s="39"/>
      <c r="DL74" s="39"/>
      <c r="DM74" s="39"/>
      <c r="DN74" s="39"/>
      <c r="DO74" s="39"/>
      <c r="DP74" s="39"/>
      <c r="DQ74" s="39"/>
      <c r="DR74" s="39"/>
      <c r="DS74" s="39"/>
      <c r="DT74" s="39"/>
      <c r="DU74" s="39"/>
      <c r="DV74" s="39"/>
      <c r="DW74" s="39"/>
      <c r="DX74" s="39"/>
      <c r="DY74" s="39"/>
      <c r="DZ74" s="39"/>
      <c r="EA74" s="39"/>
      <c r="EB74" s="39"/>
      <c r="EC74" s="39"/>
      <c r="ED74" s="39"/>
      <c r="EE74" s="39"/>
      <c r="EF74" s="39"/>
      <c r="EG74" s="39"/>
      <c r="EH74" s="39"/>
      <c r="EI74" s="39"/>
      <c r="EJ74" s="39"/>
      <c r="EK74" s="39"/>
      <c r="EL74" s="39"/>
      <c r="EM74" s="39"/>
      <c r="EN74" s="39"/>
      <c r="EO74" s="39"/>
      <c r="EP74" s="39"/>
    </row>
    <row r="75" spans="1:146" outlineLevel="1">
      <c r="AS75" s="49" t="s">
        <v>253</v>
      </c>
      <c r="AT75" s="39">
        <v>0.05</v>
      </c>
      <c r="AU75" s="39">
        <v>0.1</v>
      </c>
      <c r="AV75" s="39">
        <v>0.15000000000000002</v>
      </c>
      <c r="AW75" s="39">
        <v>0.2</v>
      </c>
      <c r="AX75" s="39">
        <v>0.25</v>
      </c>
      <c r="AY75" s="39">
        <v>0.3</v>
      </c>
      <c r="AZ75" s="39">
        <v>0.35</v>
      </c>
      <c r="BA75" s="39">
        <v>0.39999999999999997</v>
      </c>
      <c r="BB75" s="39">
        <v>0.44999999999999996</v>
      </c>
      <c r="BC75" s="39">
        <v>0.49999999999999994</v>
      </c>
      <c r="BD75" s="39">
        <v>0.54999999999999993</v>
      </c>
      <c r="BE75" s="39">
        <v>0.6</v>
      </c>
      <c r="BF75" s="39">
        <v>0.65</v>
      </c>
      <c r="BG75" s="39">
        <v>0.70000000000000007</v>
      </c>
      <c r="BH75" s="39">
        <v>0.75000000000000011</v>
      </c>
      <c r="BI75" s="39">
        <v>0.80000000000000016</v>
      </c>
      <c r="BJ75" s="39">
        <v>0.8500000000000002</v>
      </c>
      <c r="BK75" s="39">
        <v>0.90000000000000024</v>
      </c>
      <c r="BL75" s="39">
        <v>0.95000000000000029</v>
      </c>
      <c r="BM75" s="39">
        <v>1.0000000000000002</v>
      </c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  <c r="DB75" s="39"/>
      <c r="DC75" s="39"/>
      <c r="DD75" s="39"/>
      <c r="DE75" s="39"/>
      <c r="DF75" s="39"/>
      <c r="DG75" s="39"/>
      <c r="DH75" s="39"/>
      <c r="DI75" s="39"/>
      <c r="DJ75" s="39"/>
      <c r="DK75" s="39"/>
      <c r="DL75" s="39"/>
      <c r="DM75" s="39"/>
      <c r="DN75" s="39"/>
      <c r="DO75" s="39"/>
      <c r="DP75" s="39"/>
      <c r="DQ75" s="39"/>
      <c r="DR75" s="39"/>
      <c r="DS75" s="39"/>
      <c r="DT75" s="39"/>
      <c r="DU75" s="39"/>
      <c r="DV75" s="39"/>
      <c r="DW75" s="39"/>
      <c r="DX75" s="39"/>
      <c r="DY75" s="39"/>
      <c r="DZ75" s="39"/>
      <c r="EA75" s="39"/>
      <c r="EB75" s="39"/>
      <c r="EC75" s="39"/>
      <c r="ED75" s="39"/>
      <c r="EE75" s="39"/>
      <c r="EF75" s="39"/>
      <c r="EG75" s="39"/>
      <c r="EH75" s="39"/>
      <c r="EI75" s="39"/>
      <c r="EJ75" s="39"/>
      <c r="EK75" s="39"/>
      <c r="EL75" s="39"/>
      <c r="EM75" s="39"/>
      <c r="EN75" s="39"/>
      <c r="EO75" s="39"/>
      <c r="EP75" s="39"/>
    </row>
    <row r="76" spans="1:146" outlineLevel="1">
      <c r="AS76" s="49" t="s">
        <v>251</v>
      </c>
      <c r="AT76" s="39">
        <v>0</v>
      </c>
      <c r="AU76" s="39">
        <v>0</v>
      </c>
      <c r="AV76" s="39">
        <v>0</v>
      </c>
      <c r="AW76" s="39">
        <v>0</v>
      </c>
      <c r="AX76" s="39">
        <v>0</v>
      </c>
      <c r="AY76" s="39">
        <v>0</v>
      </c>
      <c r="AZ76" s="39">
        <v>2</v>
      </c>
      <c r="BA76" s="39">
        <v>0</v>
      </c>
      <c r="BB76" s="39">
        <v>6</v>
      </c>
      <c r="BC76" s="39">
        <v>3</v>
      </c>
      <c r="BD76" s="39">
        <v>1</v>
      </c>
      <c r="BE76" s="39">
        <v>6</v>
      </c>
      <c r="BF76" s="39">
        <v>3</v>
      </c>
      <c r="BG76" s="39">
        <v>11</v>
      </c>
      <c r="BH76" s="39">
        <v>6</v>
      </c>
      <c r="BI76" s="39">
        <v>5</v>
      </c>
      <c r="BJ76" s="39">
        <v>0</v>
      </c>
      <c r="BK76" s="39">
        <v>0</v>
      </c>
      <c r="BL76" s="39">
        <v>0</v>
      </c>
      <c r="BM76" s="39">
        <v>0</v>
      </c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  <c r="CU76" s="39"/>
      <c r="CV76" s="39"/>
      <c r="CW76" s="39"/>
      <c r="CX76" s="39"/>
      <c r="CY76" s="39"/>
      <c r="CZ76" s="39"/>
      <c r="DA76" s="39"/>
      <c r="DB76" s="39"/>
      <c r="DC76" s="39"/>
      <c r="DD76" s="39"/>
      <c r="DE76" s="39"/>
      <c r="DF76" s="39"/>
      <c r="DG76" s="39"/>
      <c r="DH76" s="39"/>
      <c r="DI76" s="39"/>
      <c r="DJ76" s="39"/>
      <c r="DK76" s="39"/>
      <c r="DL76" s="39"/>
      <c r="DM76" s="39"/>
      <c r="DN76" s="39"/>
      <c r="DO76" s="39"/>
      <c r="DP76" s="39"/>
      <c r="DQ76" s="39"/>
      <c r="DR76" s="39"/>
      <c r="DS76" s="39"/>
      <c r="DT76" s="39"/>
      <c r="DU76" s="39"/>
      <c r="DV76" s="39"/>
      <c r="DW76" s="39"/>
      <c r="DX76" s="39"/>
      <c r="DY76" s="39"/>
      <c r="DZ76" s="39"/>
      <c r="EA76" s="39"/>
      <c r="EB76" s="39"/>
      <c r="EC76" s="39"/>
      <c r="ED76" s="39"/>
      <c r="EE76" s="39"/>
      <c r="EF76" s="39"/>
      <c r="EG76" s="39"/>
      <c r="EH76" s="39"/>
      <c r="EI76" s="39"/>
      <c r="EJ76" s="39"/>
      <c r="EK76" s="39"/>
      <c r="EL76" s="39"/>
      <c r="EM76" s="39"/>
      <c r="EN76" s="39"/>
      <c r="EO76" s="39"/>
      <c r="EP76" s="39"/>
    </row>
    <row r="77" spans="1:146" outlineLevel="1">
      <c r="AS77" s="49" t="s">
        <v>252</v>
      </c>
      <c r="AT77" s="39">
        <v>0</v>
      </c>
      <c r="AU77" s="39">
        <v>0</v>
      </c>
      <c r="AV77" s="39">
        <v>0</v>
      </c>
      <c r="AW77" s="39">
        <v>0</v>
      </c>
      <c r="AX77" s="39">
        <v>0</v>
      </c>
      <c r="AY77" s="39">
        <v>0</v>
      </c>
      <c r="AZ77" s="39">
        <v>-2</v>
      </c>
      <c r="BA77" s="39">
        <v>-6</v>
      </c>
      <c r="BB77" s="39">
        <v>-5</v>
      </c>
      <c r="BC77" s="39">
        <v>-3</v>
      </c>
      <c r="BD77" s="39">
        <v>0</v>
      </c>
      <c r="BE77" s="39">
        <v>-5</v>
      </c>
      <c r="BF77" s="39">
        <v>-1</v>
      </c>
      <c r="BG77" s="39">
        <v>-5</v>
      </c>
      <c r="BH77" s="39">
        <v>-3</v>
      </c>
      <c r="BI77" s="39">
        <v>-2</v>
      </c>
      <c r="BJ77" s="39">
        <v>0</v>
      </c>
      <c r="BK77" s="39">
        <v>0</v>
      </c>
      <c r="BL77" s="39">
        <v>0</v>
      </c>
      <c r="BM77" s="39">
        <v>0</v>
      </c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  <c r="CU77" s="39"/>
      <c r="CV77" s="39"/>
      <c r="CW77" s="39"/>
      <c r="CX77" s="39"/>
      <c r="CY77" s="39"/>
      <c r="CZ77" s="39"/>
      <c r="DA77" s="39"/>
      <c r="DB77" s="39"/>
      <c r="DC77" s="39"/>
      <c r="DD77" s="39"/>
      <c r="DE77" s="39"/>
      <c r="DF77" s="39"/>
      <c r="DG77" s="39"/>
      <c r="DH77" s="39"/>
      <c r="DI77" s="39"/>
      <c r="DJ77" s="39"/>
      <c r="DK77" s="39"/>
      <c r="DL77" s="39"/>
      <c r="DM77" s="39"/>
      <c r="DN77" s="39"/>
      <c r="DO77" s="39"/>
      <c r="DP77" s="39"/>
      <c r="DQ77" s="39"/>
      <c r="DR77" s="39"/>
      <c r="DS77" s="39"/>
      <c r="DT77" s="39"/>
      <c r="DU77" s="39"/>
      <c r="DV77" s="39"/>
      <c r="DW77" s="39"/>
      <c r="DX77" s="39"/>
      <c r="DY77" s="39"/>
      <c r="DZ77" s="39"/>
      <c r="EA77" s="39"/>
      <c r="EB77" s="39"/>
      <c r="EC77" s="39"/>
      <c r="ED77" s="39"/>
      <c r="EE77" s="39"/>
      <c r="EF77" s="39"/>
      <c r="EG77" s="39"/>
      <c r="EH77" s="39"/>
      <c r="EI77" s="39"/>
      <c r="EJ77" s="39"/>
      <c r="EK77" s="39"/>
      <c r="EL77" s="39"/>
      <c r="EM77" s="39"/>
      <c r="EN77" s="39"/>
      <c r="EO77" s="39"/>
      <c r="EP77" s="39"/>
    </row>
    <row r="78" spans="1:146" outlineLevel="1"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  <c r="CU78" s="39"/>
      <c r="CV78" s="39"/>
      <c r="CW78" s="39"/>
      <c r="CX78" s="39"/>
      <c r="CY78" s="39"/>
      <c r="CZ78" s="39"/>
      <c r="DA78" s="39"/>
      <c r="DB78" s="39"/>
      <c r="DC78" s="39"/>
      <c r="DD78" s="39"/>
      <c r="DE78" s="39"/>
      <c r="DF78" s="39"/>
      <c r="DG78" s="39"/>
      <c r="DH78" s="39"/>
      <c r="DI78" s="39"/>
      <c r="DJ78" s="39"/>
      <c r="DK78" s="39"/>
      <c r="DL78" s="39"/>
      <c r="DM78" s="39"/>
      <c r="DN78" s="39"/>
      <c r="DO78" s="39"/>
      <c r="DP78" s="39"/>
      <c r="DQ78" s="39"/>
      <c r="DR78" s="39"/>
      <c r="DS78" s="39"/>
      <c r="DT78" s="39"/>
      <c r="DU78" s="39"/>
      <c r="DV78" s="39"/>
      <c r="DW78" s="39"/>
      <c r="DX78" s="39"/>
      <c r="DY78" s="39"/>
      <c r="DZ78" s="39"/>
      <c r="EA78" s="39"/>
      <c r="EB78" s="39"/>
      <c r="EC78" s="39"/>
      <c r="ED78" s="39"/>
      <c r="EE78" s="39"/>
      <c r="EF78" s="39"/>
      <c r="EG78" s="39"/>
      <c r="EH78" s="39"/>
      <c r="EI78" s="39"/>
      <c r="EJ78" s="39"/>
      <c r="EK78" s="39"/>
      <c r="EL78" s="39"/>
      <c r="EM78" s="39"/>
      <c r="EN78" s="39"/>
      <c r="EO78" s="39"/>
      <c r="EP78" s="39"/>
    </row>
    <row r="79" spans="1:146" outlineLevel="1"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  <c r="CU79" s="39"/>
      <c r="CV79" s="39"/>
      <c r="CW79" s="39"/>
      <c r="CX79" s="39"/>
      <c r="CY79" s="39"/>
      <c r="CZ79" s="39"/>
      <c r="DA79" s="39"/>
      <c r="DB79" s="39"/>
      <c r="DC79" s="39"/>
      <c r="DD79" s="39"/>
      <c r="DE79" s="39"/>
      <c r="DF79" s="39"/>
      <c r="DG79" s="39"/>
      <c r="DH79" s="39"/>
      <c r="DI79" s="39"/>
      <c r="DJ79" s="39"/>
      <c r="DK79" s="39"/>
      <c r="DL79" s="39"/>
      <c r="DM79" s="39"/>
      <c r="DN79" s="39"/>
      <c r="DO79" s="39"/>
      <c r="DP79" s="39"/>
      <c r="DQ79" s="39"/>
      <c r="DR79" s="39"/>
      <c r="DS79" s="39"/>
      <c r="DT79" s="39"/>
      <c r="DU79" s="39"/>
      <c r="DV79" s="39"/>
      <c r="DW79" s="39"/>
      <c r="DX79" s="39"/>
      <c r="DY79" s="39"/>
      <c r="DZ79" s="39"/>
      <c r="EA79" s="39"/>
      <c r="EB79" s="39"/>
      <c r="EC79" s="39"/>
      <c r="ED79" s="39"/>
      <c r="EE79" s="39"/>
      <c r="EF79" s="39"/>
      <c r="EG79" s="39"/>
      <c r="EH79" s="39"/>
      <c r="EI79" s="39"/>
      <c r="EJ79" s="39"/>
      <c r="EK79" s="39"/>
      <c r="EL79" s="39"/>
      <c r="EM79" s="39"/>
      <c r="EN79" s="39"/>
      <c r="EO79" s="39"/>
      <c r="EP79" s="39"/>
    </row>
    <row r="80" spans="1:146" outlineLevel="1"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/>
      <c r="CT80" s="39"/>
      <c r="CU80" s="39"/>
      <c r="CV80" s="39"/>
      <c r="CW80" s="39"/>
      <c r="CX80" s="39"/>
      <c r="CY80" s="39"/>
      <c r="CZ80" s="39"/>
      <c r="DA80" s="39"/>
      <c r="DB80" s="39"/>
      <c r="DC80" s="39"/>
      <c r="DD80" s="39"/>
      <c r="DE80" s="39"/>
      <c r="DF80" s="39"/>
      <c r="DG80" s="39"/>
      <c r="DH80" s="39"/>
      <c r="DI80" s="39"/>
      <c r="DJ80" s="39"/>
      <c r="DK80" s="39"/>
      <c r="DL80" s="39"/>
      <c r="DM80" s="39"/>
      <c r="DN80" s="39"/>
      <c r="DO80" s="39"/>
      <c r="DP80" s="39"/>
      <c r="DQ80" s="39"/>
      <c r="DR80" s="39"/>
      <c r="DS80" s="39"/>
      <c r="DT80" s="39"/>
      <c r="DU80" s="39"/>
      <c r="DV80" s="39"/>
      <c r="DW80" s="39"/>
      <c r="DX80" s="39"/>
      <c r="DY80" s="39"/>
      <c r="DZ80" s="39"/>
      <c r="EA80" s="39"/>
      <c r="EB80" s="39"/>
      <c r="EC80" s="39"/>
      <c r="ED80" s="39"/>
      <c r="EE80" s="39"/>
      <c r="EF80" s="39"/>
      <c r="EG80" s="39"/>
      <c r="EH80" s="39"/>
      <c r="EI80" s="39"/>
      <c r="EJ80" s="39"/>
      <c r="EK80" s="39"/>
      <c r="EL80" s="39"/>
      <c r="EM80" s="39"/>
      <c r="EN80" s="39"/>
      <c r="EO80" s="39"/>
      <c r="EP80" s="39"/>
    </row>
    <row r="81" spans="1:146" outlineLevel="1"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R81" s="39"/>
      <c r="CS81" s="39"/>
      <c r="CT81" s="39"/>
      <c r="CU81" s="39"/>
      <c r="CV81" s="39"/>
      <c r="CW81" s="39"/>
      <c r="CX81" s="39"/>
      <c r="CY81" s="39"/>
      <c r="CZ81" s="39"/>
      <c r="DA81" s="39"/>
      <c r="DB81" s="39"/>
      <c r="DC81" s="39"/>
      <c r="DD81" s="39"/>
      <c r="DE81" s="39"/>
      <c r="DF81" s="39"/>
      <c r="DG81" s="39"/>
      <c r="DH81" s="39"/>
      <c r="DI81" s="39"/>
      <c r="DJ81" s="39"/>
      <c r="DK81" s="39"/>
      <c r="DL81" s="39"/>
      <c r="DM81" s="39"/>
      <c r="DN81" s="39"/>
      <c r="DO81" s="39"/>
      <c r="DP81" s="39"/>
      <c r="DQ81" s="39"/>
      <c r="DR81" s="39"/>
      <c r="DS81" s="39"/>
      <c r="DT81" s="39"/>
      <c r="DU81" s="39"/>
      <c r="DV81" s="39"/>
      <c r="DW81" s="39"/>
      <c r="DX81" s="39"/>
      <c r="DY81" s="39"/>
      <c r="DZ81" s="39"/>
      <c r="EA81" s="39"/>
      <c r="EB81" s="39"/>
      <c r="EC81" s="39"/>
      <c r="ED81" s="39"/>
      <c r="EE81" s="39"/>
      <c r="EF81" s="39"/>
      <c r="EG81" s="39"/>
      <c r="EH81" s="39"/>
      <c r="EI81" s="39"/>
      <c r="EJ81" s="39"/>
      <c r="EK81" s="39"/>
      <c r="EL81" s="39"/>
      <c r="EM81" s="39"/>
      <c r="EN81" s="39"/>
      <c r="EO81" s="39"/>
      <c r="EP81" s="39"/>
    </row>
    <row r="82" spans="1:146" outlineLevel="1"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R82" s="39"/>
      <c r="CS82" s="39"/>
      <c r="CT82" s="39"/>
      <c r="CU82" s="39"/>
      <c r="CV82" s="39"/>
      <c r="CW82" s="39"/>
      <c r="CX82" s="39"/>
      <c r="CY82" s="39"/>
      <c r="CZ82" s="39"/>
      <c r="DA82" s="39"/>
      <c r="DB82" s="39"/>
      <c r="DC82" s="39"/>
      <c r="DD82" s="39"/>
      <c r="DE82" s="39"/>
      <c r="DF82" s="39"/>
      <c r="DG82" s="39"/>
      <c r="DH82" s="39"/>
      <c r="DI82" s="39"/>
      <c r="DJ82" s="39"/>
      <c r="DK82" s="39"/>
      <c r="DL82" s="39"/>
      <c r="DM82" s="39"/>
      <c r="DN82" s="39"/>
      <c r="DO82" s="39"/>
      <c r="DP82" s="39"/>
      <c r="DQ82" s="39"/>
      <c r="DR82" s="39"/>
      <c r="DS82" s="39"/>
      <c r="DT82" s="39"/>
      <c r="DU82" s="39"/>
      <c r="DV82" s="39"/>
      <c r="DW82" s="39"/>
      <c r="DX82" s="39"/>
      <c r="DY82" s="39"/>
      <c r="DZ82" s="39"/>
      <c r="EA82" s="39"/>
      <c r="EB82" s="39"/>
      <c r="EC82" s="39"/>
      <c r="ED82" s="39"/>
      <c r="EE82" s="39"/>
      <c r="EF82" s="39"/>
      <c r="EG82" s="39"/>
      <c r="EH82" s="39"/>
      <c r="EI82" s="39"/>
      <c r="EJ82" s="39"/>
      <c r="EK82" s="39"/>
      <c r="EL82" s="39"/>
      <c r="EM82" s="39"/>
      <c r="EN82" s="39"/>
      <c r="EO82" s="39"/>
      <c r="EP82" s="39"/>
    </row>
    <row r="83" spans="1:146" outlineLevel="1"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R83" s="39"/>
      <c r="CS83" s="39"/>
      <c r="CT83" s="39"/>
      <c r="CU83" s="39"/>
      <c r="CV83" s="39"/>
      <c r="CW83" s="39"/>
      <c r="CX83" s="39"/>
      <c r="CY83" s="39"/>
      <c r="CZ83" s="39"/>
      <c r="DA83" s="39"/>
      <c r="DB83" s="39"/>
      <c r="DC83" s="39"/>
      <c r="DD83" s="39"/>
      <c r="DE83" s="39"/>
      <c r="DF83" s="39"/>
      <c r="DG83" s="39"/>
      <c r="DH83" s="39"/>
      <c r="DI83" s="39"/>
      <c r="DJ83" s="39"/>
      <c r="DK83" s="39"/>
      <c r="DL83" s="39"/>
      <c r="DM83" s="39"/>
      <c r="DN83" s="39"/>
      <c r="DO83" s="39"/>
      <c r="DP83" s="39"/>
      <c r="DQ83" s="39"/>
      <c r="DR83" s="39"/>
      <c r="DS83" s="39"/>
      <c r="DT83" s="39"/>
      <c r="DU83" s="39"/>
      <c r="DV83" s="39"/>
      <c r="DW83" s="39"/>
      <c r="DX83" s="39"/>
      <c r="DY83" s="39"/>
      <c r="DZ83" s="39"/>
      <c r="EA83" s="39"/>
      <c r="EB83" s="39"/>
      <c r="EC83" s="39"/>
      <c r="ED83" s="39"/>
      <c r="EE83" s="39"/>
      <c r="EF83" s="39"/>
      <c r="EG83" s="39"/>
      <c r="EH83" s="39"/>
      <c r="EI83" s="39"/>
      <c r="EJ83" s="39"/>
      <c r="EK83" s="39"/>
      <c r="EL83" s="39"/>
      <c r="EM83" s="39"/>
      <c r="EN83" s="39"/>
      <c r="EO83" s="39"/>
      <c r="EP83" s="39"/>
    </row>
    <row r="84" spans="1:146" outlineLevel="1"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  <c r="CU84" s="39"/>
      <c r="CV84" s="39"/>
      <c r="CW84" s="39"/>
      <c r="CX84" s="39"/>
      <c r="CY84" s="39"/>
      <c r="CZ84" s="39"/>
      <c r="DA84" s="39"/>
      <c r="DB84" s="39"/>
      <c r="DC84" s="39"/>
      <c r="DD84" s="39"/>
      <c r="DE84" s="39"/>
      <c r="DF84" s="39"/>
      <c r="DG84" s="39"/>
      <c r="DH84" s="39"/>
      <c r="DI84" s="39"/>
      <c r="DJ84" s="39"/>
      <c r="DK84" s="39"/>
      <c r="DL84" s="39"/>
      <c r="DM84" s="39"/>
      <c r="DN84" s="39"/>
      <c r="DO84" s="39"/>
      <c r="DP84" s="39"/>
      <c r="DQ84" s="39"/>
      <c r="DR84" s="39"/>
      <c r="DS84" s="39"/>
      <c r="DT84" s="39"/>
      <c r="DU84" s="39"/>
      <c r="DV84" s="39"/>
      <c r="DW84" s="39"/>
      <c r="DX84" s="39"/>
      <c r="DY84" s="39"/>
      <c r="DZ84" s="39"/>
      <c r="EA84" s="39"/>
      <c r="EB84" s="39"/>
      <c r="EC84" s="39"/>
      <c r="ED84" s="39"/>
      <c r="EE84" s="39"/>
      <c r="EF84" s="39"/>
      <c r="EG84" s="39"/>
      <c r="EH84" s="39"/>
      <c r="EI84" s="39"/>
      <c r="EJ84" s="39"/>
      <c r="EK84" s="39"/>
      <c r="EL84" s="39"/>
      <c r="EM84" s="39"/>
      <c r="EN84" s="39"/>
      <c r="EO84" s="39"/>
      <c r="EP84" s="39"/>
    </row>
    <row r="85" spans="1:146" outlineLevel="1"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39"/>
      <c r="CO85" s="39"/>
      <c r="CP85" s="39"/>
      <c r="CQ85" s="39"/>
      <c r="CR85" s="39"/>
      <c r="CS85" s="39"/>
      <c r="CT85" s="39"/>
      <c r="CU85" s="39"/>
      <c r="CV85" s="39"/>
      <c r="CW85" s="39"/>
      <c r="CX85" s="39"/>
      <c r="CY85" s="39"/>
      <c r="CZ85" s="39"/>
      <c r="DA85" s="39"/>
      <c r="DB85" s="39"/>
      <c r="DC85" s="39"/>
      <c r="DD85" s="39"/>
      <c r="DE85" s="39"/>
      <c r="DF85" s="39"/>
      <c r="DG85" s="39"/>
      <c r="DH85" s="39"/>
      <c r="DI85" s="39"/>
      <c r="DJ85" s="39"/>
      <c r="DK85" s="39"/>
      <c r="DL85" s="39"/>
      <c r="DM85" s="39"/>
      <c r="DN85" s="39"/>
      <c r="DO85" s="39"/>
      <c r="DP85" s="39"/>
      <c r="DQ85" s="39"/>
      <c r="DR85" s="39"/>
      <c r="DS85" s="39"/>
      <c r="DT85" s="39"/>
      <c r="DU85" s="39"/>
      <c r="DV85" s="39"/>
      <c r="DW85" s="39"/>
      <c r="DX85" s="39"/>
      <c r="DY85" s="39"/>
      <c r="DZ85" s="39"/>
      <c r="EA85" s="39"/>
      <c r="EB85" s="39"/>
      <c r="EC85" s="39"/>
      <c r="ED85" s="39"/>
      <c r="EE85" s="39"/>
      <c r="EF85" s="39"/>
      <c r="EG85" s="39"/>
      <c r="EH85" s="39"/>
      <c r="EI85" s="39"/>
      <c r="EJ85" s="39"/>
      <c r="EK85" s="39"/>
      <c r="EL85" s="39"/>
      <c r="EM85" s="39"/>
      <c r="EN85" s="39"/>
      <c r="EO85" s="39"/>
      <c r="EP85" s="39"/>
    </row>
    <row r="86" spans="1:146" outlineLevel="1"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  <c r="CR86" s="39"/>
      <c r="CS86" s="39"/>
      <c r="CT86" s="39"/>
      <c r="CU86" s="39"/>
      <c r="CV86" s="39"/>
      <c r="CW86" s="39"/>
      <c r="CX86" s="39"/>
      <c r="CY86" s="39"/>
      <c r="CZ86" s="39"/>
      <c r="DA86" s="39"/>
      <c r="DB86" s="39"/>
      <c r="DC86" s="39"/>
      <c r="DD86" s="39"/>
      <c r="DE86" s="39"/>
      <c r="DF86" s="39"/>
      <c r="DG86" s="39"/>
      <c r="DH86" s="39"/>
      <c r="DI86" s="39"/>
      <c r="DJ86" s="39"/>
      <c r="DK86" s="39"/>
      <c r="DL86" s="39"/>
      <c r="DM86" s="39"/>
      <c r="DN86" s="39"/>
      <c r="DO86" s="39"/>
      <c r="DP86" s="39"/>
      <c r="DQ86" s="39"/>
      <c r="DR86" s="39"/>
      <c r="DS86" s="39"/>
      <c r="DT86" s="39"/>
      <c r="DU86" s="39"/>
      <c r="DV86" s="39"/>
      <c r="DW86" s="39"/>
      <c r="DX86" s="39"/>
      <c r="DY86" s="39"/>
      <c r="DZ86" s="39"/>
      <c r="EA86" s="39"/>
      <c r="EB86" s="39"/>
      <c r="EC86" s="39"/>
      <c r="ED86" s="39"/>
      <c r="EE86" s="39"/>
      <c r="EF86" s="39"/>
      <c r="EG86" s="39"/>
      <c r="EH86" s="39"/>
      <c r="EI86" s="39"/>
      <c r="EJ86" s="39"/>
      <c r="EK86" s="39"/>
      <c r="EL86" s="39"/>
      <c r="EM86" s="39"/>
      <c r="EN86" s="39"/>
      <c r="EO86" s="39"/>
      <c r="EP86" s="39"/>
    </row>
    <row r="87" spans="1:146" outlineLevel="1"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  <c r="CK87" s="39"/>
      <c r="CL87" s="39"/>
      <c r="CM87" s="39"/>
      <c r="CN87" s="39"/>
      <c r="CO87" s="39"/>
      <c r="CP87" s="39"/>
      <c r="CQ87" s="39"/>
      <c r="CR87" s="39"/>
      <c r="CS87" s="39"/>
      <c r="CT87" s="39"/>
      <c r="CU87" s="39"/>
      <c r="CV87" s="39"/>
      <c r="CW87" s="39"/>
      <c r="CX87" s="39"/>
      <c r="CY87" s="39"/>
      <c r="CZ87" s="39"/>
      <c r="DA87" s="39"/>
      <c r="DB87" s="39"/>
      <c r="DC87" s="39"/>
      <c r="DD87" s="39"/>
      <c r="DE87" s="39"/>
      <c r="DF87" s="39"/>
      <c r="DG87" s="39"/>
      <c r="DH87" s="39"/>
      <c r="DI87" s="39"/>
      <c r="DJ87" s="39"/>
      <c r="DK87" s="39"/>
      <c r="DL87" s="39"/>
      <c r="DM87" s="39"/>
      <c r="DN87" s="39"/>
      <c r="DO87" s="39"/>
      <c r="DP87" s="39"/>
      <c r="DQ87" s="39"/>
      <c r="DR87" s="39"/>
      <c r="DS87" s="39"/>
      <c r="DT87" s="39"/>
      <c r="DU87" s="39"/>
      <c r="DV87" s="39"/>
      <c r="DW87" s="39"/>
      <c r="DX87" s="39"/>
      <c r="DY87" s="39"/>
      <c r="DZ87" s="39"/>
      <c r="EA87" s="39"/>
      <c r="EB87" s="39"/>
      <c r="EC87" s="39"/>
      <c r="ED87" s="39"/>
      <c r="EE87" s="39"/>
      <c r="EF87" s="39"/>
      <c r="EG87" s="39"/>
      <c r="EH87" s="39"/>
      <c r="EI87" s="39"/>
      <c r="EJ87" s="39"/>
      <c r="EK87" s="39"/>
      <c r="EL87" s="39"/>
      <c r="EM87" s="39"/>
      <c r="EN87" s="39"/>
      <c r="EO87" s="39"/>
      <c r="EP87" s="39"/>
    </row>
    <row r="88" spans="1:146" outlineLevel="1"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  <c r="DA88" s="39"/>
      <c r="DB88" s="39"/>
      <c r="DC88" s="39"/>
      <c r="DD88" s="39"/>
      <c r="DE88" s="39"/>
      <c r="DF88" s="39"/>
      <c r="DG88" s="39"/>
      <c r="DH88" s="39"/>
      <c r="DI88" s="39"/>
      <c r="DJ88" s="39"/>
      <c r="DK88" s="39"/>
      <c r="DL88" s="39"/>
      <c r="DM88" s="39"/>
      <c r="DN88" s="39"/>
      <c r="DO88" s="39"/>
      <c r="DP88" s="39"/>
      <c r="DQ88" s="39"/>
      <c r="DR88" s="39"/>
      <c r="DS88" s="39"/>
      <c r="DT88" s="39"/>
      <c r="DU88" s="39"/>
      <c r="DV88" s="39"/>
      <c r="DW88" s="39"/>
      <c r="DX88" s="39"/>
      <c r="DY88" s="39"/>
      <c r="DZ88" s="39"/>
      <c r="EA88" s="39"/>
      <c r="EB88" s="39"/>
      <c r="EC88" s="39"/>
      <c r="ED88" s="39"/>
      <c r="EE88" s="39"/>
      <c r="EF88" s="39"/>
      <c r="EG88" s="39"/>
      <c r="EH88" s="39"/>
      <c r="EI88" s="39"/>
      <c r="EJ88" s="39"/>
      <c r="EK88" s="39"/>
      <c r="EL88" s="39"/>
      <c r="EM88" s="39"/>
      <c r="EN88" s="39"/>
      <c r="EO88" s="39"/>
      <c r="EP88" s="39"/>
    </row>
    <row r="89" spans="1:146" outlineLevel="1"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39"/>
      <c r="CL89" s="39"/>
      <c r="CM89" s="39"/>
      <c r="CN89" s="39"/>
      <c r="CO89" s="39"/>
      <c r="CP89" s="39"/>
      <c r="CQ89" s="39"/>
      <c r="CR89" s="39"/>
      <c r="CS89" s="39"/>
      <c r="CT89" s="39"/>
      <c r="CU89" s="39"/>
      <c r="CV89" s="39"/>
      <c r="CW89" s="39"/>
      <c r="CX89" s="39"/>
      <c r="CY89" s="39"/>
      <c r="CZ89" s="39"/>
      <c r="DA89" s="39"/>
      <c r="DB89" s="39"/>
      <c r="DC89" s="39"/>
      <c r="DD89" s="39"/>
      <c r="DE89" s="39"/>
      <c r="DF89" s="39"/>
      <c r="DG89" s="39"/>
      <c r="DH89" s="39"/>
      <c r="DI89" s="39"/>
      <c r="DJ89" s="39"/>
      <c r="DK89" s="39"/>
      <c r="DL89" s="39"/>
      <c r="DM89" s="39"/>
      <c r="DN89" s="39"/>
      <c r="DO89" s="39"/>
      <c r="DP89" s="39"/>
      <c r="DQ89" s="39"/>
      <c r="DR89" s="39"/>
      <c r="DS89" s="39"/>
      <c r="DT89" s="39"/>
      <c r="DU89" s="39"/>
      <c r="DV89" s="39"/>
      <c r="DW89" s="39"/>
      <c r="DX89" s="39"/>
      <c r="DY89" s="39"/>
      <c r="DZ89" s="39"/>
      <c r="EA89" s="39"/>
      <c r="EB89" s="39"/>
      <c r="EC89" s="39"/>
      <c r="ED89" s="39"/>
      <c r="EE89" s="39"/>
      <c r="EF89" s="39"/>
      <c r="EG89" s="39"/>
      <c r="EH89" s="39"/>
      <c r="EI89" s="39"/>
      <c r="EJ89" s="39"/>
      <c r="EK89" s="39"/>
      <c r="EL89" s="39"/>
      <c r="EM89" s="39"/>
      <c r="EN89" s="39"/>
      <c r="EO89" s="39"/>
      <c r="EP89" s="39"/>
    </row>
    <row r="90" spans="1:146" outlineLevel="1"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39"/>
      <c r="CS90" s="39"/>
      <c r="CT90" s="39"/>
      <c r="CU90" s="39"/>
      <c r="CV90" s="39"/>
      <c r="CW90" s="39"/>
      <c r="CX90" s="39"/>
      <c r="CY90" s="39"/>
      <c r="CZ90" s="39"/>
      <c r="DA90" s="39"/>
      <c r="DB90" s="39"/>
      <c r="DC90" s="39"/>
      <c r="DD90" s="39"/>
      <c r="DE90" s="39"/>
      <c r="DF90" s="39"/>
      <c r="DG90" s="39"/>
      <c r="DH90" s="39"/>
      <c r="DI90" s="39"/>
      <c r="DJ90" s="39"/>
      <c r="DK90" s="39"/>
      <c r="DL90" s="39"/>
      <c r="DM90" s="39"/>
      <c r="DN90" s="39"/>
      <c r="DO90" s="39"/>
      <c r="DP90" s="39"/>
      <c r="DQ90" s="39"/>
      <c r="DR90" s="39"/>
      <c r="DS90" s="39"/>
      <c r="DT90" s="39"/>
      <c r="DU90" s="39"/>
      <c r="DV90" s="39"/>
      <c r="DW90" s="39"/>
      <c r="DX90" s="39"/>
      <c r="DY90" s="39"/>
      <c r="DZ90" s="39"/>
      <c r="EA90" s="39"/>
      <c r="EB90" s="39"/>
      <c r="EC90" s="39"/>
      <c r="ED90" s="39"/>
      <c r="EE90" s="39"/>
      <c r="EF90" s="39"/>
      <c r="EG90" s="39"/>
      <c r="EH90" s="39"/>
      <c r="EI90" s="39"/>
      <c r="EJ90" s="39"/>
      <c r="EK90" s="39"/>
      <c r="EL90" s="39"/>
      <c r="EM90" s="39"/>
      <c r="EN90" s="39"/>
      <c r="EO90" s="39"/>
      <c r="EP90" s="39"/>
    </row>
    <row r="91" spans="1:146">
      <c r="A91" s="53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39"/>
      <c r="CS91" s="39"/>
      <c r="CT91" s="39"/>
      <c r="CU91" s="39"/>
      <c r="CV91" s="39"/>
      <c r="CW91" s="39"/>
      <c r="CX91" s="39"/>
      <c r="CY91" s="39"/>
      <c r="CZ91" s="39"/>
      <c r="DA91" s="39"/>
      <c r="DB91" s="39"/>
      <c r="DC91" s="39"/>
      <c r="DD91" s="39"/>
      <c r="DE91" s="39"/>
      <c r="DF91" s="39"/>
      <c r="DG91" s="39"/>
      <c r="DH91" s="39"/>
      <c r="DI91" s="39"/>
      <c r="DJ91" s="39"/>
      <c r="DK91" s="39"/>
      <c r="DL91" s="39"/>
      <c r="DM91" s="39"/>
      <c r="DN91" s="39"/>
      <c r="DO91" s="39"/>
      <c r="DP91" s="39"/>
      <c r="DQ91" s="39"/>
      <c r="DR91" s="39"/>
      <c r="DS91" s="39"/>
      <c r="DT91" s="39"/>
      <c r="DU91" s="39"/>
      <c r="DV91" s="39"/>
      <c r="DW91" s="39"/>
      <c r="DX91" s="39"/>
      <c r="DY91" s="39"/>
      <c r="DZ91" s="39"/>
      <c r="EA91" s="39"/>
      <c r="EB91" s="39"/>
      <c r="EC91" s="39"/>
      <c r="ED91" s="39"/>
      <c r="EE91" s="39"/>
      <c r="EF91" s="39"/>
      <c r="EG91" s="39"/>
      <c r="EH91" s="39"/>
      <c r="EI91" s="39"/>
      <c r="EJ91" s="39"/>
      <c r="EK91" s="39"/>
      <c r="EL91" s="39"/>
      <c r="EM91" s="39"/>
      <c r="EN91" s="39"/>
      <c r="EO91" s="39"/>
      <c r="EP91" s="39"/>
    </row>
    <row r="92" spans="1:146">
      <c r="A92" s="18" t="s">
        <v>224</v>
      </c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39"/>
      <c r="CS92" s="39"/>
      <c r="CT92" s="39"/>
      <c r="CU92" s="39"/>
      <c r="CV92" s="39"/>
      <c r="CW92" s="39"/>
      <c r="CX92" s="39"/>
      <c r="CY92" s="39"/>
      <c r="CZ92" s="39"/>
      <c r="DA92" s="39"/>
      <c r="DB92" s="39"/>
      <c r="DC92" s="39"/>
      <c r="DD92" s="39"/>
      <c r="DE92" s="39"/>
      <c r="DF92" s="39"/>
      <c r="DG92" s="39"/>
      <c r="DH92" s="39"/>
      <c r="DI92" s="39"/>
      <c r="DJ92" s="39"/>
      <c r="DK92" s="39"/>
      <c r="DL92" s="39"/>
      <c r="DM92" s="39"/>
      <c r="DN92" s="39"/>
      <c r="DO92" s="39"/>
      <c r="DP92" s="39"/>
      <c r="DQ92" s="39"/>
      <c r="DR92" s="39"/>
      <c r="DS92" s="39"/>
      <c r="DT92" s="39"/>
      <c r="DU92" s="39"/>
      <c r="DV92" s="39"/>
      <c r="DW92" s="39"/>
      <c r="DX92" s="39"/>
      <c r="DY92" s="39"/>
      <c r="DZ92" s="39"/>
      <c r="EA92" s="39"/>
      <c r="EB92" s="39"/>
      <c r="EC92" s="39"/>
      <c r="ED92" s="39"/>
      <c r="EE92" s="39"/>
      <c r="EF92" s="39"/>
      <c r="EG92" s="39"/>
      <c r="EH92" s="39"/>
      <c r="EI92" s="39"/>
      <c r="EJ92" s="39"/>
      <c r="EK92" s="39"/>
      <c r="EL92" s="39"/>
      <c r="EM92" s="39"/>
      <c r="EN92" s="39"/>
      <c r="EO92" s="39"/>
      <c r="EP92" s="39"/>
    </row>
    <row r="93" spans="1:146" outlineLevel="1"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  <c r="CX93" s="39"/>
      <c r="CY93" s="39"/>
      <c r="CZ93" s="39"/>
      <c r="DA93" s="39"/>
      <c r="DB93" s="39"/>
      <c r="DC93" s="39"/>
      <c r="DD93" s="39"/>
      <c r="DE93" s="39"/>
      <c r="DF93" s="39"/>
      <c r="DG93" s="39"/>
      <c r="DH93" s="39"/>
      <c r="DI93" s="39"/>
      <c r="DJ93" s="39"/>
      <c r="DK93" s="39"/>
      <c r="DL93" s="39"/>
      <c r="DM93" s="39"/>
      <c r="DN93" s="39"/>
      <c r="DO93" s="39"/>
      <c r="DP93" s="39"/>
      <c r="DQ93" s="39"/>
      <c r="DR93" s="39"/>
      <c r="DS93" s="39"/>
      <c r="DT93" s="39"/>
      <c r="DU93" s="39"/>
      <c r="DV93" s="39"/>
      <c r="DW93" s="39"/>
      <c r="DX93" s="39"/>
      <c r="DY93" s="39"/>
      <c r="DZ93" s="39"/>
      <c r="EA93" s="39"/>
      <c r="EB93" s="39"/>
      <c r="EC93" s="39"/>
      <c r="ED93" s="39"/>
      <c r="EE93" s="39"/>
      <c r="EF93" s="39"/>
      <c r="EG93" s="39"/>
      <c r="EH93" s="39"/>
      <c r="EI93" s="39"/>
      <c r="EJ93" s="39"/>
      <c r="EK93" s="39"/>
      <c r="EL93" s="39"/>
      <c r="EM93" s="39"/>
      <c r="EN93" s="39"/>
      <c r="EO93" s="39"/>
      <c r="EP93" s="39"/>
    </row>
    <row r="94" spans="1:146" outlineLevel="1"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  <c r="CU94" s="39"/>
      <c r="CV94" s="39"/>
      <c r="CW94" s="39"/>
      <c r="CX94" s="39"/>
      <c r="CY94" s="39"/>
      <c r="CZ94" s="39"/>
      <c r="DA94" s="39"/>
      <c r="DB94" s="39"/>
      <c r="DC94" s="39"/>
      <c r="DD94" s="39"/>
      <c r="DE94" s="39"/>
      <c r="DF94" s="39"/>
      <c r="DG94" s="39"/>
      <c r="DH94" s="39"/>
      <c r="DI94" s="39"/>
      <c r="DJ94" s="39"/>
      <c r="DK94" s="39"/>
      <c r="DL94" s="39"/>
      <c r="DM94" s="39"/>
      <c r="DN94" s="39"/>
      <c r="DO94" s="39"/>
      <c r="DP94" s="39"/>
      <c r="DQ94" s="39"/>
      <c r="DR94" s="39"/>
      <c r="DS94" s="39"/>
      <c r="DT94" s="39"/>
      <c r="DU94" s="39"/>
      <c r="DV94" s="39"/>
      <c r="DW94" s="39"/>
      <c r="DX94" s="39"/>
      <c r="DY94" s="39"/>
      <c r="DZ94" s="39"/>
      <c r="EA94" s="39"/>
      <c r="EB94" s="39"/>
      <c r="EC94" s="39"/>
      <c r="ED94" s="39"/>
      <c r="EE94" s="39"/>
      <c r="EF94" s="39"/>
      <c r="EG94" s="39"/>
      <c r="EH94" s="39"/>
      <c r="EI94" s="39"/>
      <c r="EJ94" s="39"/>
      <c r="EK94" s="39"/>
      <c r="EL94" s="39"/>
      <c r="EM94" s="39"/>
      <c r="EN94" s="39"/>
      <c r="EO94" s="39"/>
      <c r="EP94" s="39"/>
    </row>
    <row r="95" spans="1:146" outlineLevel="1"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  <c r="CU95" s="39"/>
      <c r="CV95" s="39"/>
      <c r="CW95" s="39"/>
      <c r="CX95" s="39"/>
      <c r="CY95" s="39"/>
      <c r="CZ95" s="39"/>
      <c r="DA95" s="39"/>
      <c r="DB95" s="39"/>
      <c r="DC95" s="39"/>
      <c r="DD95" s="39"/>
      <c r="DE95" s="39"/>
      <c r="DF95" s="39"/>
      <c r="DG95" s="39"/>
      <c r="DH95" s="39"/>
      <c r="DI95" s="39"/>
      <c r="DJ95" s="39"/>
      <c r="DK95" s="39"/>
      <c r="DL95" s="39"/>
      <c r="DM95" s="39"/>
      <c r="DN95" s="39"/>
      <c r="DO95" s="39"/>
      <c r="DP95" s="39"/>
      <c r="DQ95" s="39"/>
      <c r="DR95" s="39"/>
      <c r="DS95" s="39"/>
      <c r="DT95" s="39"/>
      <c r="DU95" s="39"/>
      <c r="DV95" s="39"/>
      <c r="DW95" s="39"/>
      <c r="DX95" s="39"/>
      <c r="DY95" s="39"/>
      <c r="DZ95" s="39"/>
      <c r="EA95" s="39"/>
      <c r="EB95" s="39"/>
      <c r="EC95" s="39"/>
      <c r="ED95" s="39"/>
      <c r="EE95" s="39"/>
      <c r="EF95" s="39"/>
      <c r="EG95" s="39"/>
      <c r="EH95" s="39"/>
      <c r="EI95" s="39"/>
      <c r="EJ95" s="39"/>
      <c r="EK95" s="39"/>
      <c r="EL95" s="39"/>
      <c r="EM95" s="39"/>
      <c r="EN95" s="39"/>
      <c r="EO95" s="39"/>
      <c r="EP95" s="39"/>
    </row>
    <row r="96" spans="1:146" outlineLevel="1"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39"/>
      <c r="CS96" s="39"/>
      <c r="CT96" s="39"/>
      <c r="CU96" s="39"/>
      <c r="CV96" s="39"/>
      <c r="CW96" s="39"/>
      <c r="CX96" s="39"/>
      <c r="CY96" s="39"/>
      <c r="CZ96" s="39"/>
      <c r="DA96" s="39"/>
      <c r="DB96" s="39"/>
      <c r="DC96" s="39"/>
      <c r="DD96" s="39"/>
      <c r="DE96" s="39"/>
      <c r="DF96" s="39"/>
      <c r="DG96" s="39"/>
      <c r="DH96" s="39"/>
      <c r="DI96" s="39"/>
      <c r="DJ96" s="39"/>
      <c r="DK96" s="39"/>
      <c r="DL96" s="39"/>
      <c r="DM96" s="39"/>
      <c r="DN96" s="39"/>
      <c r="DO96" s="39"/>
      <c r="DP96" s="39"/>
      <c r="DQ96" s="39"/>
      <c r="DR96" s="39"/>
      <c r="DS96" s="39"/>
      <c r="DT96" s="39"/>
      <c r="DU96" s="39"/>
      <c r="DV96" s="39"/>
      <c r="DW96" s="39"/>
      <c r="DX96" s="39"/>
      <c r="DY96" s="39"/>
      <c r="DZ96" s="39"/>
      <c r="EA96" s="39"/>
      <c r="EB96" s="39"/>
      <c r="EC96" s="39"/>
      <c r="ED96" s="39"/>
      <c r="EE96" s="39"/>
      <c r="EF96" s="39"/>
      <c r="EG96" s="39"/>
      <c r="EH96" s="39"/>
      <c r="EI96" s="39"/>
      <c r="EJ96" s="39"/>
      <c r="EK96" s="39"/>
      <c r="EL96" s="39"/>
      <c r="EM96" s="39"/>
      <c r="EN96" s="39"/>
      <c r="EO96" s="39"/>
      <c r="EP96" s="39"/>
    </row>
    <row r="97" spans="45:146" outlineLevel="1"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39"/>
      <c r="CS97" s="39"/>
      <c r="CT97" s="39"/>
      <c r="CU97" s="39"/>
      <c r="CV97" s="39"/>
      <c r="CW97" s="39"/>
      <c r="CX97" s="39"/>
      <c r="CY97" s="39"/>
      <c r="CZ97" s="39"/>
      <c r="DA97" s="39"/>
      <c r="DB97" s="39"/>
      <c r="DC97" s="39"/>
      <c r="DD97" s="39"/>
      <c r="DE97" s="39"/>
      <c r="DF97" s="39"/>
      <c r="DG97" s="39"/>
      <c r="DH97" s="39"/>
      <c r="DI97" s="39"/>
      <c r="DJ97" s="39"/>
      <c r="DK97" s="39"/>
      <c r="DL97" s="39"/>
      <c r="DM97" s="39"/>
      <c r="DN97" s="39"/>
      <c r="DO97" s="39"/>
      <c r="DP97" s="39"/>
      <c r="DQ97" s="39"/>
      <c r="DR97" s="39"/>
      <c r="DS97" s="39"/>
      <c r="DT97" s="39"/>
      <c r="DU97" s="39"/>
      <c r="DV97" s="39"/>
      <c r="DW97" s="39"/>
      <c r="DX97" s="39"/>
      <c r="DY97" s="39"/>
      <c r="DZ97" s="39"/>
      <c r="EA97" s="39"/>
      <c r="EB97" s="39"/>
      <c r="EC97" s="39"/>
      <c r="ED97" s="39"/>
      <c r="EE97" s="39"/>
      <c r="EF97" s="39"/>
      <c r="EG97" s="39"/>
      <c r="EH97" s="39"/>
      <c r="EI97" s="39"/>
      <c r="EJ97" s="39"/>
      <c r="EK97" s="39"/>
      <c r="EL97" s="39"/>
      <c r="EM97" s="39"/>
      <c r="EN97" s="39"/>
      <c r="EO97" s="39"/>
      <c r="EP97" s="39"/>
    </row>
    <row r="98" spans="45:146" outlineLevel="1"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39"/>
      <c r="CS98" s="39"/>
      <c r="CT98" s="39"/>
      <c r="CU98" s="39"/>
      <c r="CV98" s="39"/>
      <c r="CW98" s="39"/>
      <c r="CX98" s="39"/>
      <c r="CY98" s="39"/>
      <c r="CZ98" s="39"/>
      <c r="DA98" s="39"/>
      <c r="DB98" s="39"/>
      <c r="DC98" s="39"/>
      <c r="DD98" s="39"/>
      <c r="DE98" s="39"/>
      <c r="DF98" s="39"/>
      <c r="DG98" s="39"/>
      <c r="DH98" s="39"/>
      <c r="DI98" s="39"/>
      <c r="DJ98" s="39"/>
      <c r="DK98" s="39"/>
      <c r="DL98" s="39"/>
      <c r="DM98" s="39"/>
      <c r="DN98" s="39"/>
      <c r="DO98" s="39"/>
      <c r="DP98" s="39"/>
      <c r="DQ98" s="39"/>
      <c r="DR98" s="39"/>
      <c r="DS98" s="39"/>
      <c r="DT98" s="39"/>
      <c r="DU98" s="39"/>
      <c r="DV98" s="39"/>
      <c r="DW98" s="39"/>
      <c r="DX98" s="39"/>
      <c r="DY98" s="39"/>
      <c r="DZ98" s="39"/>
      <c r="EA98" s="39"/>
      <c r="EB98" s="39"/>
      <c r="EC98" s="39"/>
      <c r="ED98" s="39"/>
      <c r="EE98" s="39"/>
      <c r="EF98" s="39"/>
      <c r="EG98" s="39"/>
      <c r="EH98" s="39"/>
      <c r="EI98" s="39"/>
      <c r="EJ98" s="39"/>
      <c r="EK98" s="39"/>
      <c r="EL98" s="39"/>
      <c r="EM98" s="39"/>
      <c r="EN98" s="39"/>
      <c r="EO98" s="39"/>
      <c r="EP98" s="39"/>
    </row>
    <row r="99" spans="45:146" outlineLevel="1"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39"/>
      <c r="CS99" s="39"/>
      <c r="CT99" s="39"/>
      <c r="CU99" s="39"/>
      <c r="CV99" s="39"/>
      <c r="CW99" s="39"/>
      <c r="CX99" s="39"/>
      <c r="CY99" s="39"/>
      <c r="CZ99" s="39"/>
      <c r="DA99" s="39"/>
      <c r="DB99" s="39"/>
      <c r="DC99" s="39"/>
      <c r="DD99" s="39"/>
      <c r="DE99" s="39"/>
      <c r="DF99" s="39"/>
      <c r="DG99" s="39"/>
      <c r="DH99" s="39"/>
      <c r="DI99" s="39"/>
      <c r="DJ99" s="39"/>
      <c r="DK99" s="39"/>
      <c r="DL99" s="39"/>
      <c r="DM99" s="39"/>
      <c r="DN99" s="39"/>
      <c r="DO99" s="39"/>
      <c r="DP99" s="39"/>
      <c r="DQ99" s="39"/>
      <c r="DR99" s="39"/>
      <c r="DS99" s="39"/>
      <c r="DT99" s="39"/>
      <c r="DU99" s="39"/>
      <c r="DV99" s="39"/>
      <c r="DW99" s="39"/>
      <c r="DX99" s="39"/>
      <c r="DY99" s="39"/>
      <c r="DZ99" s="39"/>
      <c r="EA99" s="39"/>
      <c r="EB99" s="39"/>
      <c r="EC99" s="39"/>
      <c r="ED99" s="39"/>
      <c r="EE99" s="39"/>
      <c r="EF99" s="39"/>
      <c r="EG99" s="39"/>
      <c r="EH99" s="39"/>
      <c r="EI99" s="39"/>
      <c r="EJ99" s="39"/>
      <c r="EK99" s="39"/>
      <c r="EL99" s="39"/>
      <c r="EM99" s="39"/>
      <c r="EN99" s="39"/>
      <c r="EO99" s="39"/>
      <c r="EP99" s="39"/>
    </row>
    <row r="100" spans="45:146" outlineLevel="1"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  <c r="CW100" s="39"/>
      <c r="CX100" s="39"/>
      <c r="CY100" s="39"/>
      <c r="CZ100" s="39"/>
      <c r="DA100" s="39"/>
      <c r="DB100" s="39"/>
      <c r="DC100" s="39"/>
      <c r="DD100" s="39"/>
      <c r="DE100" s="39"/>
      <c r="DF100" s="39"/>
      <c r="DG100" s="39"/>
      <c r="DH100" s="39"/>
      <c r="DI100" s="39"/>
      <c r="DJ100" s="39"/>
      <c r="DK100" s="39"/>
      <c r="DL100" s="39"/>
      <c r="DM100" s="39"/>
      <c r="DN100" s="39"/>
      <c r="DO100" s="39"/>
      <c r="DP100" s="39"/>
      <c r="DQ100" s="39"/>
      <c r="DR100" s="39"/>
      <c r="DS100" s="39"/>
      <c r="DT100" s="39"/>
      <c r="DU100" s="39"/>
      <c r="DV100" s="39"/>
      <c r="DW100" s="39"/>
      <c r="DX100" s="39"/>
      <c r="DY100" s="39"/>
      <c r="DZ100" s="39"/>
      <c r="EA100" s="39"/>
      <c r="EB100" s="39"/>
      <c r="EC100" s="39"/>
      <c r="ED100" s="39"/>
      <c r="EE100" s="39"/>
      <c r="EF100" s="39"/>
      <c r="EG100" s="39"/>
      <c r="EH100" s="39"/>
      <c r="EI100" s="39"/>
      <c r="EJ100" s="39"/>
      <c r="EK100" s="39"/>
      <c r="EL100" s="39"/>
      <c r="EM100" s="39"/>
      <c r="EN100" s="39"/>
      <c r="EO100" s="39"/>
      <c r="EP100" s="39"/>
    </row>
    <row r="101" spans="45:146" outlineLevel="1"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9"/>
      <c r="CZ101" s="39"/>
      <c r="DA101" s="39"/>
      <c r="DB101" s="39"/>
      <c r="DC101" s="39"/>
      <c r="DD101" s="39"/>
      <c r="DE101" s="39"/>
      <c r="DF101" s="39"/>
      <c r="DG101" s="39"/>
      <c r="DH101" s="39"/>
      <c r="DI101" s="39"/>
      <c r="DJ101" s="39"/>
      <c r="DK101" s="39"/>
      <c r="DL101" s="39"/>
      <c r="DM101" s="39"/>
      <c r="DN101" s="39"/>
      <c r="DO101" s="39"/>
      <c r="DP101" s="39"/>
      <c r="DQ101" s="39"/>
      <c r="DR101" s="39"/>
      <c r="DS101" s="39"/>
      <c r="DT101" s="39"/>
      <c r="DU101" s="39"/>
      <c r="DV101" s="39"/>
      <c r="DW101" s="39"/>
      <c r="DX101" s="39"/>
      <c r="DY101" s="39"/>
      <c r="DZ101" s="39"/>
      <c r="EA101" s="39"/>
      <c r="EB101" s="39"/>
      <c r="EC101" s="39"/>
      <c r="ED101" s="39"/>
      <c r="EE101" s="39"/>
      <c r="EF101" s="39"/>
      <c r="EG101" s="39"/>
      <c r="EH101" s="39"/>
      <c r="EI101" s="39"/>
      <c r="EJ101" s="39"/>
      <c r="EK101" s="39"/>
      <c r="EL101" s="39"/>
      <c r="EM101" s="39"/>
      <c r="EN101" s="39"/>
      <c r="EO101" s="39"/>
      <c r="EP101" s="39"/>
    </row>
    <row r="102" spans="45:146" outlineLevel="1"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  <c r="CW102" s="39"/>
      <c r="CX102" s="39"/>
      <c r="CY102" s="39"/>
      <c r="CZ102" s="39"/>
      <c r="DA102" s="39"/>
      <c r="DB102" s="39"/>
      <c r="DC102" s="39"/>
      <c r="DD102" s="39"/>
      <c r="DE102" s="39"/>
      <c r="DF102" s="39"/>
      <c r="DG102" s="39"/>
      <c r="DH102" s="39"/>
      <c r="DI102" s="39"/>
      <c r="DJ102" s="39"/>
      <c r="DK102" s="39"/>
      <c r="DL102" s="39"/>
      <c r="DM102" s="39"/>
      <c r="DN102" s="39"/>
      <c r="DO102" s="39"/>
      <c r="DP102" s="39"/>
      <c r="DQ102" s="39"/>
      <c r="DR102" s="39"/>
      <c r="DS102" s="39"/>
      <c r="DT102" s="39"/>
      <c r="DU102" s="39"/>
      <c r="DV102" s="39"/>
      <c r="DW102" s="39"/>
      <c r="DX102" s="39"/>
      <c r="DY102" s="39"/>
      <c r="DZ102" s="39"/>
      <c r="EA102" s="39"/>
      <c r="EB102" s="39"/>
      <c r="EC102" s="39"/>
      <c r="ED102" s="39"/>
      <c r="EE102" s="39"/>
      <c r="EF102" s="39"/>
      <c r="EG102" s="39"/>
      <c r="EH102" s="39"/>
      <c r="EI102" s="39"/>
      <c r="EJ102" s="39"/>
      <c r="EK102" s="39"/>
      <c r="EL102" s="39"/>
      <c r="EM102" s="39"/>
      <c r="EN102" s="39"/>
      <c r="EO102" s="39"/>
      <c r="EP102" s="39"/>
    </row>
    <row r="103" spans="45:146" outlineLevel="1"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R103" s="39"/>
      <c r="CS103" s="39"/>
      <c r="CT103" s="39"/>
      <c r="CU103" s="39"/>
      <c r="CV103" s="39"/>
      <c r="CW103" s="39"/>
      <c r="CX103" s="39"/>
      <c r="CY103" s="39"/>
      <c r="CZ103" s="39"/>
      <c r="DA103" s="39"/>
      <c r="DB103" s="39"/>
      <c r="DC103" s="39"/>
      <c r="DD103" s="39"/>
      <c r="DE103" s="39"/>
      <c r="DF103" s="39"/>
      <c r="DG103" s="39"/>
      <c r="DH103" s="39"/>
      <c r="DI103" s="39"/>
      <c r="DJ103" s="39"/>
      <c r="DK103" s="39"/>
      <c r="DL103" s="39"/>
      <c r="DM103" s="39"/>
      <c r="DN103" s="39"/>
      <c r="DO103" s="39"/>
      <c r="DP103" s="39"/>
      <c r="DQ103" s="39"/>
      <c r="DR103" s="39"/>
      <c r="DS103" s="39"/>
      <c r="DT103" s="39"/>
      <c r="DU103" s="39"/>
      <c r="DV103" s="39"/>
      <c r="DW103" s="39"/>
      <c r="DX103" s="39"/>
      <c r="DY103" s="39"/>
      <c r="DZ103" s="39"/>
      <c r="EA103" s="39"/>
      <c r="EB103" s="39"/>
      <c r="EC103" s="39"/>
      <c r="ED103" s="39"/>
      <c r="EE103" s="39"/>
      <c r="EF103" s="39"/>
      <c r="EG103" s="39"/>
      <c r="EH103" s="39"/>
      <c r="EI103" s="39"/>
      <c r="EJ103" s="39"/>
      <c r="EK103" s="39"/>
      <c r="EL103" s="39"/>
      <c r="EM103" s="39"/>
      <c r="EN103" s="39"/>
      <c r="EO103" s="39"/>
      <c r="EP103" s="39"/>
    </row>
    <row r="104" spans="45:146" outlineLevel="1"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39"/>
      <c r="CS104" s="39"/>
      <c r="CT104" s="39"/>
      <c r="CU104" s="39"/>
      <c r="CV104" s="39"/>
      <c r="CW104" s="39"/>
      <c r="CX104" s="39"/>
      <c r="CY104" s="39"/>
      <c r="CZ104" s="39"/>
      <c r="DA104" s="39"/>
      <c r="DB104" s="39"/>
      <c r="DC104" s="39"/>
      <c r="DD104" s="39"/>
      <c r="DE104" s="39"/>
      <c r="DF104" s="39"/>
      <c r="DG104" s="39"/>
      <c r="DH104" s="39"/>
      <c r="DI104" s="39"/>
      <c r="DJ104" s="39"/>
      <c r="DK104" s="39"/>
      <c r="DL104" s="39"/>
      <c r="DM104" s="39"/>
      <c r="DN104" s="39"/>
      <c r="DO104" s="39"/>
      <c r="DP104" s="39"/>
      <c r="DQ104" s="39"/>
      <c r="DR104" s="39"/>
      <c r="DS104" s="39"/>
      <c r="DT104" s="39"/>
      <c r="DU104" s="39"/>
      <c r="DV104" s="39"/>
      <c r="DW104" s="39"/>
      <c r="DX104" s="39"/>
      <c r="DY104" s="39"/>
      <c r="DZ104" s="39"/>
      <c r="EA104" s="39"/>
      <c r="EB104" s="39"/>
      <c r="EC104" s="39"/>
      <c r="ED104" s="39"/>
      <c r="EE104" s="39"/>
      <c r="EF104" s="39"/>
      <c r="EG104" s="39"/>
      <c r="EH104" s="39"/>
      <c r="EI104" s="39"/>
      <c r="EJ104" s="39"/>
      <c r="EK104" s="39"/>
      <c r="EL104" s="39"/>
      <c r="EM104" s="39"/>
      <c r="EN104" s="39"/>
      <c r="EO104" s="39"/>
      <c r="EP104" s="39"/>
    </row>
    <row r="105" spans="45:146" outlineLevel="1"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39"/>
      <c r="CS105" s="39"/>
      <c r="CT105" s="39"/>
      <c r="CU105" s="39"/>
      <c r="CV105" s="39"/>
      <c r="CW105" s="39"/>
      <c r="CX105" s="39"/>
      <c r="CY105" s="39"/>
      <c r="CZ105" s="39"/>
      <c r="DA105" s="39"/>
      <c r="DB105" s="39"/>
      <c r="DC105" s="39"/>
      <c r="DD105" s="39"/>
      <c r="DE105" s="39"/>
      <c r="DF105" s="39"/>
      <c r="DG105" s="39"/>
      <c r="DH105" s="39"/>
      <c r="DI105" s="39"/>
      <c r="DJ105" s="39"/>
      <c r="DK105" s="39"/>
      <c r="DL105" s="39"/>
      <c r="DM105" s="39"/>
      <c r="DN105" s="39"/>
      <c r="DO105" s="39"/>
      <c r="DP105" s="39"/>
      <c r="DQ105" s="39"/>
      <c r="DR105" s="39"/>
      <c r="DS105" s="39"/>
      <c r="DT105" s="39"/>
      <c r="DU105" s="39"/>
      <c r="DV105" s="39"/>
      <c r="DW105" s="39"/>
      <c r="DX105" s="39"/>
      <c r="DY105" s="39"/>
      <c r="DZ105" s="39"/>
      <c r="EA105" s="39"/>
      <c r="EB105" s="39"/>
      <c r="EC105" s="39"/>
      <c r="ED105" s="39"/>
      <c r="EE105" s="39"/>
      <c r="EF105" s="39"/>
      <c r="EG105" s="39"/>
      <c r="EH105" s="39"/>
      <c r="EI105" s="39"/>
      <c r="EJ105" s="39"/>
      <c r="EK105" s="39"/>
      <c r="EL105" s="39"/>
      <c r="EM105" s="39"/>
      <c r="EN105" s="39"/>
      <c r="EO105" s="39"/>
      <c r="EP105" s="39"/>
    </row>
    <row r="106" spans="45:146" outlineLevel="1"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39"/>
      <c r="CS106" s="39"/>
      <c r="CT106" s="39"/>
      <c r="CU106" s="39"/>
      <c r="CV106" s="39"/>
      <c r="CW106" s="39"/>
      <c r="CX106" s="39"/>
      <c r="CY106" s="39"/>
      <c r="CZ106" s="39"/>
      <c r="DA106" s="39"/>
      <c r="DB106" s="39"/>
      <c r="DC106" s="39"/>
      <c r="DD106" s="39"/>
      <c r="DE106" s="39"/>
      <c r="DF106" s="39"/>
      <c r="DG106" s="39"/>
      <c r="DH106" s="39"/>
      <c r="DI106" s="39"/>
      <c r="DJ106" s="39"/>
      <c r="DK106" s="39"/>
      <c r="DL106" s="39"/>
      <c r="DM106" s="39"/>
      <c r="DN106" s="39"/>
      <c r="DO106" s="39"/>
      <c r="DP106" s="39"/>
      <c r="DQ106" s="39"/>
      <c r="DR106" s="39"/>
      <c r="DS106" s="39"/>
      <c r="DT106" s="39"/>
      <c r="DU106" s="39"/>
      <c r="DV106" s="39"/>
      <c r="DW106" s="39"/>
      <c r="DX106" s="39"/>
      <c r="DY106" s="39"/>
      <c r="DZ106" s="39"/>
      <c r="EA106" s="39"/>
      <c r="EB106" s="39"/>
      <c r="EC106" s="39"/>
      <c r="ED106" s="39"/>
      <c r="EE106" s="39"/>
      <c r="EF106" s="39"/>
      <c r="EG106" s="39"/>
      <c r="EH106" s="39"/>
      <c r="EI106" s="39"/>
      <c r="EJ106" s="39"/>
      <c r="EK106" s="39"/>
      <c r="EL106" s="39"/>
      <c r="EM106" s="39"/>
      <c r="EN106" s="39"/>
      <c r="EO106" s="39"/>
      <c r="EP106" s="39"/>
    </row>
    <row r="107" spans="45:146" outlineLevel="1"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39"/>
      <c r="CS107" s="39"/>
      <c r="CT107" s="39"/>
      <c r="CU107" s="39"/>
      <c r="CV107" s="39"/>
      <c r="CW107" s="39"/>
      <c r="CX107" s="39"/>
      <c r="CY107" s="39"/>
      <c r="CZ107" s="39"/>
      <c r="DA107" s="39"/>
      <c r="DB107" s="39"/>
      <c r="DC107" s="39"/>
      <c r="DD107" s="39"/>
      <c r="DE107" s="39"/>
      <c r="DF107" s="39"/>
      <c r="DG107" s="39"/>
      <c r="DH107" s="39"/>
      <c r="DI107" s="39"/>
      <c r="DJ107" s="39"/>
      <c r="DK107" s="39"/>
      <c r="DL107" s="39"/>
      <c r="DM107" s="39"/>
      <c r="DN107" s="39"/>
      <c r="DO107" s="39"/>
      <c r="DP107" s="39"/>
      <c r="DQ107" s="39"/>
      <c r="DR107" s="39"/>
      <c r="DS107" s="39"/>
      <c r="DT107" s="39"/>
      <c r="DU107" s="39"/>
      <c r="DV107" s="39"/>
      <c r="DW107" s="39"/>
      <c r="DX107" s="39"/>
      <c r="DY107" s="39"/>
      <c r="DZ107" s="39"/>
      <c r="EA107" s="39"/>
      <c r="EB107" s="39"/>
      <c r="EC107" s="39"/>
      <c r="ED107" s="39"/>
      <c r="EE107" s="39"/>
      <c r="EF107" s="39"/>
      <c r="EG107" s="39"/>
      <c r="EH107" s="39"/>
      <c r="EI107" s="39"/>
      <c r="EJ107" s="39"/>
      <c r="EK107" s="39"/>
      <c r="EL107" s="39"/>
      <c r="EM107" s="39"/>
      <c r="EN107" s="39"/>
      <c r="EO107" s="39"/>
      <c r="EP107" s="39"/>
    </row>
    <row r="108" spans="45:146" outlineLevel="1"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R108" s="39"/>
      <c r="CS108" s="39"/>
      <c r="CT108" s="39"/>
      <c r="CU108" s="39"/>
      <c r="CV108" s="39"/>
      <c r="CW108" s="39"/>
      <c r="CX108" s="39"/>
      <c r="CY108" s="39"/>
      <c r="CZ108" s="39"/>
      <c r="DA108" s="39"/>
      <c r="DB108" s="39"/>
      <c r="DC108" s="39"/>
      <c r="DD108" s="39"/>
      <c r="DE108" s="39"/>
      <c r="DF108" s="39"/>
      <c r="DG108" s="39"/>
      <c r="DH108" s="39"/>
      <c r="DI108" s="39"/>
      <c r="DJ108" s="39"/>
      <c r="DK108" s="39"/>
      <c r="DL108" s="39"/>
      <c r="DM108" s="39"/>
      <c r="DN108" s="39"/>
      <c r="DO108" s="39"/>
      <c r="DP108" s="39"/>
      <c r="DQ108" s="39"/>
      <c r="DR108" s="39"/>
      <c r="DS108" s="39"/>
      <c r="DT108" s="39"/>
      <c r="DU108" s="39"/>
      <c r="DV108" s="39"/>
      <c r="DW108" s="39"/>
      <c r="DX108" s="39"/>
      <c r="DY108" s="39"/>
      <c r="DZ108" s="39"/>
      <c r="EA108" s="39"/>
      <c r="EB108" s="39"/>
      <c r="EC108" s="39"/>
      <c r="ED108" s="39"/>
      <c r="EE108" s="39"/>
      <c r="EF108" s="39"/>
      <c r="EG108" s="39"/>
      <c r="EH108" s="39"/>
      <c r="EI108" s="39"/>
      <c r="EJ108" s="39"/>
      <c r="EK108" s="39"/>
      <c r="EL108" s="39"/>
      <c r="EM108" s="39"/>
      <c r="EN108" s="39"/>
      <c r="EO108" s="39"/>
      <c r="EP108" s="39"/>
    </row>
    <row r="109" spans="45:146" outlineLevel="1"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  <c r="CK109" s="39"/>
      <c r="CL109" s="39"/>
      <c r="CM109" s="39"/>
      <c r="CN109" s="39"/>
      <c r="CO109" s="39"/>
      <c r="CP109" s="39"/>
      <c r="CQ109" s="39"/>
      <c r="CR109" s="39"/>
      <c r="CS109" s="39"/>
      <c r="CT109" s="39"/>
      <c r="CU109" s="39"/>
      <c r="CV109" s="39"/>
      <c r="CW109" s="39"/>
      <c r="CX109" s="39"/>
      <c r="CY109" s="39"/>
      <c r="CZ109" s="39"/>
      <c r="DA109" s="39"/>
      <c r="DB109" s="39"/>
      <c r="DC109" s="39"/>
      <c r="DD109" s="39"/>
      <c r="DE109" s="39"/>
      <c r="DF109" s="39"/>
      <c r="DG109" s="39"/>
      <c r="DH109" s="39"/>
      <c r="DI109" s="39"/>
      <c r="DJ109" s="39"/>
      <c r="DK109" s="39"/>
      <c r="DL109" s="39"/>
      <c r="DM109" s="39"/>
      <c r="DN109" s="39"/>
      <c r="DO109" s="39"/>
      <c r="DP109" s="39"/>
      <c r="DQ109" s="39"/>
      <c r="DR109" s="39"/>
      <c r="DS109" s="39"/>
      <c r="DT109" s="39"/>
      <c r="DU109" s="39"/>
      <c r="DV109" s="39"/>
      <c r="DW109" s="39"/>
      <c r="DX109" s="39"/>
      <c r="DY109" s="39"/>
      <c r="DZ109" s="39"/>
      <c r="EA109" s="39"/>
      <c r="EB109" s="39"/>
      <c r="EC109" s="39"/>
      <c r="ED109" s="39"/>
      <c r="EE109" s="39"/>
      <c r="EF109" s="39"/>
      <c r="EG109" s="39"/>
      <c r="EH109" s="39"/>
      <c r="EI109" s="39"/>
      <c r="EJ109" s="39"/>
      <c r="EK109" s="39"/>
      <c r="EL109" s="39"/>
      <c r="EM109" s="39"/>
      <c r="EN109" s="39"/>
      <c r="EO109" s="39"/>
      <c r="EP109" s="39"/>
    </row>
    <row r="110" spans="45:146" outlineLevel="1"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  <c r="CG110" s="39"/>
      <c r="CH110" s="39"/>
      <c r="CI110" s="39"/>
      <c r="CJ110" s="39"/>
      <c r="CK110" s="39"/>
      <c r="CL110" s="39"/>
      <c r="CM110" s="39"/>
      <c r="CN110" s="39"/>
      <c r="CO110" s="39"/>
      <c r="CP110" s="39"/>
      <c r="CQ110" s="39"/>
      <c r="CR110" s="39"/>
      <c r="CS110" s="39"/>
      <c r="CT110" s="39"/>
      <c r="CU110" s="39"/>
      <c r="CV110" s="39"/>
      <c r="CW110" s="39"/>
      <c r="CX110" s="39"/>
      <c r="CY110" s="39"/>
      <c r="CZ110" s="39"/>
      <c r="DA110" s="39"/>
      <c r="DB110" s="39"/>
      <c r="DC110" s="39"/>
      <c r="DD110" s="39"/>
      <c r="DE110" s="39"/>
      <c r="DF110" s="39"/>
      <c r="DG110" s="39"/>
      <c r="DH110" s="39"/>
      <c r="DI110" s="39"/>
      <c r="DJ110" s="39"/>
      <c r="DK110" s="39"/>
      <c r="DL110" s="39"/>
      <c r="DM110" s="39"/>
      <c r="DN110" s="39"/>
      <c r="DO110" s="39"/>
      <c r="DP110" s="39"/>
      <c r="DQ110" s="39"/>
      <c r="DR110" s="39"/>
      <c r="DS110" s="39"/>
      <c r="DT110" s="39"/>
      <c r="DU110" s="39"/>
      <c r="DV110" s="39"/>
      <c r="DW110" s="39"/>
      <c r="DX110" s="39"/>
      <c r="DY110" s="39"/>
      <c r="DZ110" s="39"/>
      <c r="EA110" s="39"/>
      <c r="EB110" s="39"/>
      <c r="EC110" s="39"/>
      <c r="ED110" s="39"/>
      <c r="EE110" s="39"/>
      <c r="EF110" s="39"/>
      <c r="EG110" s="39"/>
      <c r="EH110" s="39"/>
      <c r="EI110" s="39"/>
      <c r="EJ110" s="39"/>
      <c r="EK110" s="39"/>
      <c r="EL110" s="39"/>
      <c r="EM110" s="39"/>
      <c r="EN110" s="39"/>
      <c r="EO110" s="39"/>
      <c r="EP110" s="39"/>
    </row>
    <row r="111" spans="45:146" outlineLevel="1"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  <c r="CM111" s="39"/>
      <c r="CN111" s="39"/>
      <c r="CO111" s="39"/>
      <c r="CP111" s="39"/>
      <c r="CQ111" s="39"/>
      <c r="CR111" s="39"/>
      <c r="CS111" s="39"/>
      <c r="CT111" s="39"/>
      <c r="CU111" s="39"/>
      <c r="CV111" s="39"/>
      <c r="CW111" s="39"/>
      <c r="CX111" s="39"/>
      <c r="CY111" s="39"/>
      <c r="CZ111" s="39"/>
      <c r="DA111" s="39"/>
      <c r="DB111" s="39"/>
      <c r="DC111" s="39"/>
      <c r="DD111" s="39"/>
      <c r="DE111" s="39"/>
      <c r="DF111" s="39"/>
      <c r="DG111" s="39"/>
      <c r="DH111" s="39"/>
      <c r="DI111" s="39"/>
      <c r="DJ111" s="39"/>
      <c r="DK111" s="39"/>
      <c r="DL111" s="39"/>
      <c r="DM111" s="39"/>
      <c r="DN111" s="39"/>
      <c r="DO111" s="39"/>
      <c r="DP111" s="39"/>
      <c r="DQ111" s="39"/>
      <c r="DR111" s="39"/>
      <c r="DS111" s="39"/>
      <c r="DT111" s="39"/>
      <c r="DU111" s="39"/>
      <c r="DV111" s="39"/>
      <c r="DW111" s="39"/>
      <c r="DX111" s="39"/>
      <c r="DY111" s="39"/>
      <c r="DZ111" s="39"/>
      <c r="EA111" s="39"/>
      <c r="EB111" s="39"/>
      <c r="EC111" s="39"/>
      <c r="ED111" s="39"/>
      <c r="EE111" s="39"/>
      <c r="EF111" s="39"/>
      <c r="EG111" s="39"/>
      <c r="EH111" s="39"/>
      <c r="EI111" s="39"/>
      <c r="EJ111" s="39"/>
      <c r="EK111" s="39"/>
      <c r="EL111" s="39"/>
      <c r="EM111" s="39"/>
      <c r="EN111" s="39"/>
      <c r="EO111" s="39"/>
      <c r="EP111" s="39"/>
    </row>
    <row r="112" spans="45:146" outlineLevel="1"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  <c r="CK112" s="39"/>
      <c r="CL112" s="39"/>
      <c r="CM112" s="39"/>
      <c r="CN112" s="39"/>
      <c r="CO112" s="39"/>
      <c r="CP112" s="39"/>
      <c r="CQ112" s="39"/>
      <c r="CR112" s="39"/>
      <c r="CS112" s="39"/>
      <c r="CT112" s="39"/>
      <c r="CU112" s="39"/>
      <c r="CV112" s="39"/>
      <c r="CW112" s="39"/>
      <c r="CX112" s="39"/>
      <c r="CY112" s="39"/>
      <c r="CZ112" s="39"/>
      <c r="DA112" s="39"/>
      <c r="DB112" s="39"/>
      <c r="DC112" s="39"/>
      <c r="DD112" s="39"/>
      <c r="DE112" s="39"/>
      <c r="DF112" s="39"/>
      <c r="DG112" s="39"/>
      <c r="DH112" s="39"/>
      <c r="DI112" s="39"/>
      <c r="DJ112" s="39"/>
      <c r="DK112" s="39"/>
      <c r="DL112" s="39"/>
      <c r="DM112" s="39"/>
      <c r="DN112" s="39"/>
      <c r="DO112" s="39"/>
      <c r="DP112" s="39"/>
      <c r="DQ112" s="39"/>
      <c r="DR112" s="39"/>
      <c r="DS112" s="39"/>
      <c r="DT112" s="39"/>
      <c r="DU112" s="39"/>
      <c r="DV112" s="39"/>
      <c r="DW112" s="39"/>
      <c r="DX112" s="39"/>
      <c r="DY112" s="39"/>
      <c r="DZ112" s="39"/>
      <c r="EA112" s="39"/>
      <c r="EB112" s="39"/>
      <c r="EC112" s="39"/>
      <c r="ED112" s="39"/>
      <c r="EE112" s="39"/>
      <c r="EF112" s="39"/>
      <c r="EG112" s="39"/>
      <c r="EH112" s="39"/>
      <c r="EI112" s="39"/>
      <c r="EJ112" s="39"/>
      <c r="EK112" s="39"/>
      <c r="EL112" s="39"/>
      <c r="EM112" s="39"/>
      <c r="EN112" s="39"/>
      <c r="EO112" s="39"/>
      <c r="EP112" s="39"/>
    </row>
    <row r="113" spans="1:146">
      <c r="A113" s="53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  <c r="CM113" s="39"/>
      <c r="CN113" s="39"/>
      <c r="CO113" s="39"/>
      <c r="CP113" s="39"/>
      <c r="CQ113" s="39"/>
      <c r="CR113" s="39"/>
      <c r="CS113" s="39"/>
      <c r="CT113" s="39"/>
      <c r="CU113" s="39"/>
      <c r="CV113" s="39"/>
      <c r="CW113" s="39"/>
      <c r="CX113" s="39"/>
      <c r="CY113" s="39"/>
      <c r="CZ113" s="39"/>
      <c r="DA113" s="39"/>
      <c r="DB113" s="39"/>
      <c r="DC113" s="39"/>
      <c r="DD113" s="39"/>
      <c r="DE113" s="39"/>
      <c r="DF113" s="39"/>
      <c r="DG113" s="39"/>
      <c r="DH113" s="39"/>
      <c r="DI113" s="39"/>
      <c r="DJ113" s="39"/>
      <c r="DK113" s="39"/>
      <c r="DL113" s="39"/>
      <c r="DM113" s="39"/>
      <c r="DN113" s="39"/>
      <c r="DO113" s="39"/>
      <c r="DP113" s="39"/>
      <c r="DQ113" s="39"/>
      <c r="DR113" s="39"/>
      <c r="DS113" s="39"/>
      <c r="DT113" s="39"/>
      <c r="DU113" s="39"/>
      <c r="DV113" s="39"/>
      <c r="DW113" s="39"/>
      <c r="DX113" s="39"/>
      <c r="DY113" s="39"/>
      <c r="DZ113" s="39"/>
      <c r="EA113" s="39"/>
      <c r="EB113" s="39"/>
      <c r="EC113" s="39"/>
      <c r="ED113" s="39"/>
      <c r="EE113" s="39"/>
      <c r="EF113" s="39"/>
      <c r="EG113" s="39"/>
      <c r="EH113" s="39"/>
      <c r="EI113" s="39"/>
      <c r="EJ113" s="39"/>
      <c r="EK113" s="39"/>
      <c r="EL113" s="39"/>
      <c r="EM113" s="39"/>
      <c r="EN113" s="39"/>
      <c r="EO113" s="39"/>
      <c r="EP113" s="39"/>
    </row>
    <row r="114" spans="1:146">
      <c r="A114" s="18" t="s">
        <v>225</v>
      </c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9"/>
      <c r="CJ114" s="39"/>
      <c r="CK114" s="39"/>
      <c r="CL114" s="39"/>
      <c r="CM114" s="39"/>
      <c r="CN114" s="39"/>
      <c r="CO114" s="39"/>
      <c r="CP114" s="39"/>
      <c r="CQ114" s="39"/>
      <c r="CR114" s="39"/>
      <c r="CS114" s="39"/>
      <c r="CT114" s="39"/>
      <c r="CU114" s="39"/>
      <c r="CV114" s="39"/>
      <c r="CW114" s="39"/>
      <c r="CX114" s="39"/>
      <c r="CY114" s="39"/>
      <c r="CZ114" s="39"/>
      <c r="DA114" s="39"/>
      <c r="DB114" s="39"/>
      <c r="DC114" s="39"/>
      <c r="DD114" s="39"/>
      <c r="DE114" s="39"/>
      <c r="DF114" s="39"/>
      <c r="DG114" s="39"/>
      <c r="DH114" s="39"/>
      <c r="DI114" s="39"/>
      <c r="DJ114" s="39"/>
      <c r="DK114" s="39"/>
      <c r="DL114" s="39"/>
      <c r="DM114" s="39"/>
      <c r="DN114" s="39"/>
      <c r="DO114" s="39"/>
      <c r="DP114" s="39"/>
      <c r="DQ114" s="39"/>
      <c r="DR114" s="39"/>
      <c r="DS114" s="39"/>
      <c r="DT114" s="39"/>
      <c r="DU114" s="39"/>
      <c r="DV114" s="39"/>
      <c r="DW114" s="39"/>
      <c r="DX114" s="39"/>
      <c r="DY114" s="39"/>
      <c r="DZ114" s="39"/>
      <c r="EA114" s="39"/>
      <c r="EB114" s="39"/>
      <c r="EC114" s="39"/>
      <c r="ED114" s="39"/>
      <c r="EE114" s="39"/>
      <c r="EF114" s="39"/>
      <c r="EG114" s="39"/>
      <c r="EH114" s="39"/>
      <c r="EI114" s="39"/>
      <c r="EJ114" s="39"/>
      <c r="EK114" s="39"/>
      <c r="EL114" s="39"/>
      <c r="EM114" s="39"/>
      <c r="EN114" s="39"/>
      <c r="EO114" s="39"/>
      <c r="EP114" s="39"/>
    </row>
    <row r="115" spans="1:146" ht="12" outlineLevel="1" thickBot="1">
      <c r="A115" s="20" t="s">
        <v>226</v>
      </c>
      <c r="B115" s="38" t="s">
        <v>227</v>
      </c>
      <c r="C115" s="22" t="s">
        <v>228</v>
      </c>
      <c r="D115" s="22" t="s">
        <v>192</v>
      </c>
      <c r="E115" s="22" t="s">
        <v>186</v>
      </c>
      <c r="F115" s="22" t="s">
        <v>229</v>
      </c>
      <c r="G115" s="22" t="s">
        <v>230</v>
      </c>
      <c r="H115" s="22" t="s">
        <v>231</v>
      </c>
      <c r="I115" s="22" t="s">
        <v>232</v>
      </c>
      <c r="J115" s="22" t="s">
        <v>233</v>
      </c>
      <c r="AS115" s="39"/>
      <c r="AT115" s="39"/>
      <c r="AU115" s="39"/>
      <c r="AV115" s="39"/>
      <c r="AW115" s="39"/>
      <c r="AX115" s="39"/>
      <c r="AY115" s="39"/>
      <c r="AZ115" s="50"/>
      <c r="BA115" s="39"/>
      <c r="BB115" s="39"/>
      <c r="BC115" s="39"/>
      <c r="BD115" s="51" t="s">
        <v>234</v>
      </c>
      <c r="BE115" s="49" t="s">
        <v>235</v>
      </c>
      <c r="BF115" s="49" t="s">
        <v>236</v>
      </c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  <c r="CM115" s="39"/>
      <c r="CN115" s="39"/>
      <c r="CO115" s="39"/>
      <c r="CP115" s="39"/>
      <c r="CQ115" s="39"/>
      <c r="CR115" s="39"/>
      <c r="CS115" s="39"/>
      <c r="CT115" s="39"/>
      <c r="CU115" s="39"/>
      <c r="CV115" s="39"/>
      <c r="CW115" s="39"/>
      <c r="CX115" s="39"/>
      <c r="CY115" s="39"/>
      <c r="CZ115" s="39"/>
      <c r="DA115" s="39"/>
      <c r="DB115" s="39"/>
      <c r="DC115" s="39"/>
      <c r="DD115" s="39"/>
      <c r="DE115" s="39"/>
      <c r="DF115" s="39"/>
      <c r="DG115" s="39"/>
      <c r="DH115" s="39"/>
      <c r="DI115" s="39"/>
      <c r="DJ115" s="39"/>
      <c r="DK115" s="39"/>
      <c r="DL115" s="39"/>
      <c r="DM115" s="39"/>
      <c r="DN115" s="39"/>
      <c r="DO115" s="39"/>
      <c r="DP115" s="39"/>
      <c r="DQ115" s="39"/>
      <c r="DR115" s="39"/>
      <c r="DS115" s="39"/>
      <c r="DT115" s="39"/>
      <c r="DU115" s="39"/>
      <c r="DV115" s="39"/>
      <c r="DW115" s="39"/>
      <c r="DX115" s="39"/>
      <c r="DY115" s="39"/>
      <c r="DZ115" s="39"/>
      <c r="EA115" s="39"/>
      <c r="EB115" s="39"/>
      <c r="EC115" s="39"/>
      <c r="ED115" s="39"/>
      <c r="EE115" s="39"/>
      <c r="EF115" s="39"/>
      <c r="EG115" s="39"/>
      <c r="EH115" s="39"/>
      <c r="EI115" s="39"/>
      <c r="EJ115" s="39"/>
      <c r="EK115" s="39"/>
      <c r="EL115" s="39"/>
      <c r="EM115" s="39"/>
      <c r="EN115" s="39"/>
      <c r="EO115" s="39"/>
      <c r="EP115" s="39"/>
    </row>
    <row r="116" spans="1:146" outlineLevel="1">
      <c r="A116" s="23">
        <v>1</v>
      </c>
      <c r="B116" s="23">
        <v>1</v>
      </c>
      <c r="C116" s="8">
        <v>0.76342620633706393</v>
      </c>
      <c r="D116" s="8">
        <f>B116 - C116</f>
        <v>0.23657379366293607</v>
      </c>
      <c r="E116" s="8">
        <f>2*IF(B116=1,LN(1/C116),LN(1/(1-C116)))</f>
        <v>0.53987762162479569</v>
      </c>
      <c r="F116" s="8">
        <f>SQRT(E116)*SIGN(D116)</f>
        <v>0.73476365017929113</v>
      </c>
      <c r="G116" s="8">
        <f>D116/(SQRT(C116*(1-C116)))</f>
        <v>0.5566725226962429</v>
      </c>
      <c r="H116" s="8">
        <v>0.24571825358065613</v>
      </c>
      <c r="I116" s="8">
        <f>(G116^2/11)*H116/(1-H116)^2</f>
        <v>1.2166820731634389E-2</v>
      </c>
      <c r="J116" s="8">
        <f>G116/SQRT(1-H116)</f>
        <v>0.64096303810212796</v>
      </c>
      <c r="AS116" s="39"/>
      <c r="AT116" s="39"/>
      <c r="AU116" s="39"/>
      <c r="AV116" s="39"/>
      <c r="AW116" s="39"/>
      <c r="AX116" s="39"/>
      <c r="AY116" s="39"/>
      <c r="AZ116" s="50"/>
      <c r="BA116" s="39"/>
      <c r="BB116" s="39"/>
      <c r="BC116" s="39"/>
      <c r="BD116" s="39">
        <f>1-B116</f>
        <v>0</v>
      </c>
      <c r="BE116" s="39" t="e">
        <f>IF(B116=0,C116,NA())</f>
        <v>#N/A</v>
      </c>
      <c r="BF116" s="39">
        <f>IF(B116=1,C116,NA())</f>
        <v>0.76342620633706393</v>
      </c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39"/>
      <c r="CR116" s="39"/>
      <c r="CS116" s="39"/>
      <c r="CT116" s="39"/>
      <c r="CU116" s="39"/>
      <c r="CV116" s="39"/>
      <c r="CW116" s="39"/>
      <c r="CX116" s="39"/>
      <c r="CY116" s="39"/>
      <c r="CZ116" s="39"/>
      <c r="DA116" s="39"/>
      <c r="DB116" s="39"/>
      <c r="DC116" s="39"/>
      <c r="DD116" s="39"/>
      <c r="DE116" s="39"/>
      <c r="DF116" s="39"/>
      <c r="DG116" s="39"/>
      <c r="DH116" s="39"/>
      <c r="DI116" s="39"/>
      <c r="DJ116" s="39"/>
      <c r="DK116" s="39"/>
      <c r="DL116" s="39"/>
      <c r="DM116" s="39"/>
      <c r="DN116" s="39"/>
      <c r="DO116" s="39"/>
      <c r="DP116" s="39"/>
      <c r="DQ116" s="39"/>
      <c r="DR116" s="39"/>
      <c r="DS116" s="39"/>
      <c r="DT116" s="39"/>
      <c r="DU116" s="39"/>
      <c r="DV116" s="39"/>
      <c r="DW116" s="39"/>
      <c r="DX116" s="39"/>
      <c r="DY116" s="39"/>
      <c r="DZ116" s="39"/>
      <c r="EA116" s="39"/>
      <c r="EB116" s="39"/>
      <c r="EC116" s="39"/>
      <c r="ED116" s="39"/>
      <c r="EE116" s="39"/>
      <c r="EF116" s="39"/>
      <c r="EG116" s="39"/>
      <c r="EH116" s="39"/>
      <c r="EI116" s="39"/>
      <c r="EJ116" s="39"/>
      <c r="EK116" s="39"/>
      <c r="EL116" s="39"/>
      <c r="EM116" s="39"/>
      <c r="EN116" s="39"/>
      <c r="EO116" s="39"/>
      <c r="EP116" s="39"/>
    </row>
    <row r="117" spans="1:146" outlineLevel="1">
      <c r="A117" s="23">
        <v>2</v>
      </c>
      <c r="B117" s="23">
        <v>1</v>
      </c>
      <c r="C117" s="8">
        <v>0.62702511581162357</v>
      </c>
      <c r="D117" s="8">
        <f t="shared" ref="D117:D180" si="9">B117 - C117</f>
        <v>0.37297488418837643</v>
      </c>
      <c r="E117" s="8">
        <f t="shared" ref="E117:E180" si="10">2*IF(B117=1,LN(1/C117),LN(1/(1-C117)))</f>
        <v>0.93353736407130827</v>
      </c>
      <c r="F117" s="8">
        <f t="shared" ref="F117:F180" si="11">SQRT(E117)*SIGN(D117)</f>
        <v>0.96619737324798616</v>
      </c>
      <c r="G117" s="8">
        <f t="shared" ref="G117:G180" si="12">D117/(SQRT(C117*(1-C117)))</f>
        <v>0.77125381512856628</v>
      </c>
      <c r="H117" s="8">
        <v>0.2538413702923577</v>
      </c>
      <c r="I117" s="8">
        <f t="shared" ref="I117:I180" si="13">(G117^2/11)*H117/(1-H117)^2</f>
        <v>2.4654831382604415E-2</v>
      </c>
      <c r="J117" s="8">
        <f t="shared" ref="J117:J180" si="14">G117/SQRT(1-H117)</f>
        <v>0.89285665957736837</v>
      </c>
      <c r="AS117" s="39"/>
      <c r="AT117" s="39"/>
      <c r="AU117" s="39"/>
      <c r="AV117" s="39"/>
      <c r="AW117" s="39"/>
      <c r="AX117" s="39"/>
      <c r="AY117" s="39"/>
      <c r="AZ117" s="50"/>
      <c r="BA117" s="39"/>
      <c r="BB117" s="39"/>
      <c r="BC117" s="39"/>
      <c r="BD117" s="39">
        <f t="shared" ref="BD117:BD180" si="15">1-B117</f>
        <v>0</v>
      </c>
      <c r="BE117" s="39" t="e">
        <f t="shared" ref="BE117:BE180" si="16">IF(B117=0,C117,NA())</f>
        <v>#N/A</v>
      </c>
      <c r="BF117" s="39">
        <f t="shared" ref="BF117:BF180" si="17">IF(B117=1,C117,NA())</f>
        <v>0.62702511581162357</v>
      </c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  <c r="CP117" s="39"/>
      <c r="CQ117" s="39"/>
      <c r="CR117" s="39"/>
      <c r="CS117" s="39"/>
      <c r="CT117" s="39"/>
      <c r="CU117" s="39"/>
      <c r="CV117" s="39"/>
      <c r="CW117" s="39"/>
      <c r="CX117" s="39"/>
      <c r="CY117" s="39"/>
      <c r="CZ117" s="39"/>
      <c r="DA117" s="39"/>
      <c r="DB117" s="39"/>
      <c r="DC117" s="39"/>
      <c r="DD117" s="39"/>
      <c r="DE117" s="39"/>
      <c r="DF117" s="39"/>
      <c r="DG117" s="39"/>
      <c r="DH117" s="39"/>
      <c r="DI117" s="39"/>
      <c r="DJ117" s="39"/>
      <c r="DK117" s="39"/>
      <c r="DL117" s="39"/>
      <c r="DM117" s="39"/>
      <c r="DN117" s="39"/>
      <c r="DO117" s="39"/>
      <c r="DP117" s="39"/>
      <c r="DQ117" s="39"/>
      <c r="DR117" s="39"/>
      <c r="DS117" s="39"/>
      <c r="DT117" s="39"/>
      <c r="DU117" s="39"/>
      <c r="DV117" s="39"/>
      <c r="DW117" s="39"/>
      <c r="DX117" s="39"/>
      <c r="DY117" s="39"/>
      <c r="DZ117" s="39"/>
      <c r="EA117" s="39"/>
      <c r="EB117" s="39"/>
      <c r="EC117" s="39"/>
      <c r="ED117" s="39"/>
      <c r="EE117" s="39"/>
      <c r="EF117" s="39"/>
      <c r="EG117" s="39"/>
      <c r="EH117" s="39"/>
      <c r="EI117" s="39"/>
      <c r="EJ117" s="39"/>
      <c r="EK117" s="39"/>
      <c r="EL117" s="39"/>
      <c r="EM117" s="39"/>
      <c r="EN117" s="39"/>
      <c r="EO117" s="39"/>
      <c r="EP117" s="39"/>
    </row>
    <row r="118" spans="1:146" outlineLevel="1">
      <c r="A118" s="23">
        <v>3</v>
      </c>
      <c r="B118" s="23">
        <v>1</v>
      </c>
      <c r="C118" s="8">
        <v>0.42196628557612054</v>
      </c>
      <c r="D118" s="8">
        <f t="shared" si="9"/>
        <v>0.57803371442387941</v>
      </c>
      <c r="E118" s="8">
        <f t="shared" si="10"/>
        <v>1.725659720274751</v>
      </c>
      <c r="F118" s="8">
        <f t="shared" si="11"/>
        <v>1.3136436808643168</v>
      </c>
      <c r="G118" s="8">
        <f t="shared" si="12"/>
        <v>1.1704091503002403</v>
      </c>
      <c r="H118" s="8">
        <v>8.1816657924628375E-2</v>
      </c>
      <c r="I118" s="8">
        <f t="shared" si="13"/>
        <v>1.2085528538706905E-2</v>
      </c>
      <c r="J118" s="8">
        <f t="shared" si="14"/>
        <v>1.22144243414707</v>
      </c>
      <c r="AS118" s="39"/>
      <c r="AT118" s="39"/>
      <c r="AU118" s="39"/>
      <c r="AV118" s="39"/>
      <c r="AW118" s="39"/>
      <c r="AX118" s="39"/>
      <c r="AY118" s="39"/>
      <c r="AZ118" s="50"/>
      <c r="BA118" s="39"/>
      <c r="BB118" s="39"/>
      <c r="BC118" s="39"/>
      <c r="BD118" s="39">
        <f t="shared" si="15"/>
        <v>0</v>
      </c>
      <c r="BE118" s="39" t="e">
        <f t="shared" si="16"/>
        <v>#N/A</v>
      </c>
      <c r="BF118" s="39">
        <f t="shared" si="17"/>
        <v>0.42196628557612054</v>
      </c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  <c r="CP118" s="39"/>
      <c r="CQ118" s="39"/>
      <c r="CR118" s="39"/>
      <c r="CS118" s="39"/>
      <c r="CT118" s="39"/>
      <c r="CU118" s="39"/>
      <c r="CV118" s="39"/>
      <c r="CW118" s="39"/>
      <c r="CX118" s="39"/>
      <c r="CY118" s="39"/>
      <c r="CZ118" s="39"/>
      <c r="DA118" s="39"/>
      <c r="DB118" s="39"/>
      <c r="DC118" s="39"/>
      <c r="DD118" s="39"/>
      <c r="DE118" s="39"/>
      <c r="DF118" s="39"/>
      <c r="DG118" s="39"/>
      <c r="DH118" s="39"/>
      <c r="DI118" s="39"/>
      <c r="DJ118" s="39"/>
      <c r="DK118" s="39"/>
      <c r="DL118" s="39"/>
      <c r="DM118" s="39"/>
      <c r="DN118" s="39"/>
      <c r="DO118" s="39"/>
      <c r="DP118" s="39"/>
      <c r="DQ118" s="39"/>
      <c r="DR118" s="39"/>
      <c r="DS118" s="39"/>
      <c r="DT118" s="39"/>
      <c r="DU118" s="39"/>
      <c r="DV118" s="39"/>
      <c r="DW118" s="39"/>
      <c r="DX118" s="39"/>
      <c r="DY118" s="39"/>
      <c r="DZ118" s="39"/>
      <c r="EA118" s="39"/>
      <c r="EB118" s="39"/>
      <c r="EC118" s="39"/>
      <c r="ED118" s="39"/>
      <c r="EE118" s="39"/>
      <c r="EF118" s="39"/>
      <c r="EG118" s="39"/>
      <c r="EH118" s="39"/>
      <c r="EI118" s="39"/>
      <c r="EJ118" s="39"/>
      <c r="EK118" s="39"/>
      <c r="EL118" s="39"/>
      <c r="EM118" s="39"/>
      <c r="EN118" s="39"/>
      <c r="EO118" s="39"/>
      <c r="EP118" s="39"/>
    </row>
    <row r="119" spans="1:146" outlineLevel="1">
      <c r="A119" s="23">
        <v>4</v>
      </c>
      <c r="B119" s="23">
        <v>1</v>
      </c>
      <c r="C119" s="8">
        <v>0.66292389476391989</v>
      </c>
      <c r="D119" s="8">
        <f t="shared" si="9"/>
        <v>0.33707610523608011</v>
      </c>
      <c r="E119" s="8">
        <f t="shared" si="10"/>
        <v>0.82219016915949883</v>
      </c>
      <c r="F119" s="8">
        <f t="shared" si="11"/>
        <v>0.90674702599980928</v>
      </c>
      <c r="G119" s="8">
        <f t="shared" si="12"/>
        <v>0.71306996982019288</v>
      </c>
      <c r="H119" s="8">
        <v>0.24050869048844464</v>
      </c>
      <c r="I119" s="8">
        <f t="shared" si="13"/>
        <v>1.9273330327893645E-2</v>
      </c>
      <c r="J119" s="8">
        <f t="shared" si="14"/>
        <v>0.81822122781223339</v>
      </c>
      <c r="AS119" s="39"/>
      <c r="AT119" s="39"/>
      <c r="AU119" s="39"/>
      <c r="AV119" s="39"/>
      <c r="AW119" s="39"/>
      <c r="AX119" s="39"/>
      <c r="AY119" s="39"/>
      <c r="AZ119" s="50"/>
      <c r="BA119" s="39"/>
      <c r="BB119" s="39"/>
      <c r="BC119" s="39"/>
      <c r="BD119" s="39">
        <f t="shared" si="15"/>
        <v>0</v>
      </c>
      <c r="BE119" s="39" t="e">
        <f t="shared" si="16"/>
        <v>#N/A</v>
      </c>
      <c r="BF119" s="39">
        <f t="shared" si="17"/>
        <v>0.66292389476391989</v>
      </c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  <c r="CM119" s="39"/>
      <c r="CN119" s="39"/>
      <c r="CO119" s="39"/>
      <c r="CP119" s="39"/>
      <c r="CQ119" s="39"/>
      <c r="CR119" s="39"/>
      <c r="CS119" s="39"/>
      <c r="CT119" s="39"/>
      <c r="CU119" s="39"/>
      <c r="CV119" s="39"/>
      <c r="CW119" s="39"/>
      <c r="CX119" s="39"/>
      <c r="CY119" s="39"/>
      <c r="CZ119" s="39"/>
      <c r="DA119" s="39"/>
      <c r="DB119" s="39"/>
      <c r="DC119" s="39"/>
      <c r="DD119" s="39"/>
      <c r="DE119" s="39"/>
      <c r="DF119" s="39"/>
      <c r="DG119" s="39"/>
      <c r="DH119" s="39"/>
      <c r="DI119" s="39"/>
      <c r="DJ119" s="39"/>
      <c r="DK119" s="39"/>
      <c r="DL119" s="39"/>
      <c r="DM119" s="39"/>
      <c r="DN119" s="39"/>
      <c r="DO119" s="39"/>
      <c r="DP119" s="39"/>
      <c r="DQ119" s="39"/>
      <c r="DR119" s="39"/>
      <c r="DS119" s="39"/>
      <c r="DT119" s="39"/>
      <c r="DU119" s="39"/>
      <c r="DV119" s="39"/>
      <c r="DW119" s="39"/>
      <c r="DX119" s="39"/>
      <c r="DY119" s="39"/>
      <c r="DZ119" s="39"/>
      <c r="EA119" s="39"/>
      <c r="EB119" s="39"/>
      <c r="EC119" s="39"/>
      <c r="ED119" s="39"/>
      <c r="EE119" s="39"/>
      <c r="EF119" s="39"/>
      <c r="EG119" s="39"/>
      <c r="EH119" s="39"/>
      <c r="EI119" s="39"/>
      <c r="EJ119" s="39"/>
      <c r="EK119" s="39"/>
      <c r="EL119" s="39"/>
      <c r="EM119" s="39"/>
      <c r="EN119" s="39"/>
      <c r="EO119" s="39"/>
      <c r="EP119" s="39"/>
    </row>
    <row r="120" spans="1:146" outlineLevel="1">
      <c r="A120" s="23">
        <v>5</v>
      </c>
      <c r="B120" s="23">
        <v>0</v>
      </c>
      <c r="C120" s="8">
        <v>0.70783354842170021</v>
      </c>
      <c r="D120" s="8">
        <f t="shared" si="9"/>
        <v>-0.70783354842170021</v>
      </c>
      <c r="E120" s="8">
        <f t="shared" si="10"/>
        <v>2.4608631989460568</v>
      </c>
      <c r="F120" s="8">
        <f t="shared" si="11"/>
        <v>-1.5687138677738706</v>
      </c>
      <c r="G120" s="8">
        <f t="shared" si="12"/>
        <v>-1.5565045633889325</v>
      </c>
      <c r="H120" s="8">
        <v>8.3215019877662361E-2</v>
      </c>
      <c r="I120" s="8">
        <f t="shared" si="13"/>
        <v>2.1805942049758067E-2</v>
      </c>
      <c r="J120" s="8">
        <f t="shared" si="14"/>
        <v>-1.6256110904781531</v>
      </c>
      <c r="AS120" s="39"/>
      <c r="AT120" s="39"/>
      <c r="AU120" s="39"/>
      <c r="AV120" s="39"/>
      <c r="AW120" s="39"/>
      <c r="AX120" s="39"/>
      <c r="AY120" s="39"/>
      <c r="AZ120" s="50"/>
      <c r="BA120" s="39"/>
      <c r="BB120" s="39"/>
      <c r="BC120" s="39"/>
      <c r="BD120" s="39">
        <f t="shared" si="15"/>
        <v>1</v>
      </c>
      <c r="BE120" s="39">
        <f t="shared" si="16"/>
        <v>0.70783354842170021</v>
      </c>
      <c r="BF120" s="39" t="e">
        <f t="shared" si="17"/>
        <v>#N/A</v>
      </c>
      <c r="BG120" s="39"/>
      <c r="BH120" s="39"/>
      <c r="BI120" s="39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  <c r="CJ120" s="39"/>
      <c r="CK120" s="39"/>
      <c r="CL120" s="39"/>
      <c r="CM120" s="39"/>
      <c r="CN120" s="39"/>
      <c r="CO120" s="39"/>
      <c r="CP120" s="39"/>
      <c r="CQ120" s="39"/>
      <c r="CR120" s="39"/>
      <c r="CS120" s="39"/>
      <c r="CT120" s="39"/>
      <c r="CU120" s="39"/>
      <c r="CV120" s="39"/>
      <c r="CW120" s="39"/>
      <c r="CX120" s="39"/>
      <c r="CY120" s="39"/>
      <c r="CZ120" s="39"/>
      <c r="DA120" s="39"/>
      <c r="DB120" s="39"/>
      <c r="DC120" s="39"/>
      <c r="DD120" s="39"/>
      <c r="DE120" s="39"/>
      <c r="DF120" s="39"/>
      <c r="DG120" s="39"/>
      <c r="DH120" s="39"/>
      <c r="DI120" s="39"/>
      <c r="DJ120" s="39"/>
      <c r="DK120" s="39"/>
      <c r="DL120" s="39"/>
      <c r="DM120" s="39"/>
      <c r="DN120" s="39"/>
      <c r="DO120" s="39"/>
      <c r="DP120" s="39"/>
      <c r="DQ120" s="39"/>
      <c r="DR120" s="39"/>
      <c r="DS120" s="39"/>
      <c r="DT120" s="39"/>
      <c r="DU120" s="39"/>
      <c r="DV120" s="39"/>
      <c r="DW120" s="39"/>
      <c r="DX120" s="39"/>
      <c r="DY120" s="39"/>
      <c r="DZ120" s="39"/>
      <c r="EA120" s="39"/>
      <c r="EB120" s="39"/>
      <c r="EC120" s="39"/>
      <c r="ED120" s="39"/>
      <c r="EE120" s="39"/>
      <c r="EF120" s="39"/>
      <c r="EG120" s="39"/>
      <c r="EH120" s="39"/>
      <c r="EI120" s="39"/>
      <c r="EJ120" s="39"/>
      <c r="EK120" s="39"/>
      <c r="EL120" s="39"/>
      <c r="EM120" s="39"/>
      <c r="EN120" s="39"/>
      <c r="EO120" s="39"/>
      <c r="EP120" s="39"/>
    </row>
    <row r="121" spans="1:146" outlineLevel="1">
      <c r="A121" s="23">
        <v>6</v>
      </c>
      <c r="B121" s="23">
        <v>0</v>
      </c>
      <c r="C121" s="8">
        <v>0.62831407353681057</v>
      </c>
      <c r="D121" s="8">
        <f t="shared" si="9"/>
        <v>-0.62831407353681057</v>
      </c>
      <c r="E121" s="8">
        <f t="shared" si="10"/>
        <v>1.9794121300366225</v>
      </c>
      <c r="F121" s="8">
        <f t="shared" si="11"/>
        <v>-1.4069158219440929</v>
      </c>
      <c r="G121" s="8">
        <f t="shared" si="12"/>
        <v>-1.3001705813626361</v>
      </c>
      <c r="H121" s="8">
        <v>0.15640971219783334</v>
      </c>
      <c r="I121" s="8">
        <f t="shared" si="13"/>
        <v>3.3776026743907915E-2</v>
      </c>
      <c r="J121" s="8">
        <f t="shared" si="14"/>
        <v>-1.4155804286509586</v>
      </c>
      <c r="AS121" s="39"/>
      <c r="AT121" s="39"/>
      <c r="AU121" s="39"/>
      <c r="AV121" s="39"/>
      <c r="AW121" s="39"/>
      <c r="AX121" s="39"/>
      <c r="AY121" s="39"/>
      <c r="AZ121" s="50"/>
      <c r="BA121" s="39"/>
      <c r="BB121" s="39"/>
      <c r="BC121" s="39"/>
      <c r="BD121" s="39">
        <f t="shared" si="15"/>
        <v>1</v>
      </c>
      <c r="BE121" s="39">
        <f t="shared" si="16"/>
        <v>0.62831407353681057</v>
      </c>
      <c r="BF121" s="39" t="e">
        <f t="shared" si="17"/>
        <v>#N/A</v>
      </c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39"/>
      <c r="CO121" s="39"/>
      <c r="CP121" s="39"/>
      <c r="CQ121" s="39"/>
      <c r="CR121" s="39"/>
      <c r="CS121" s="39"/>
      <c r="CT121" s="39"/>
      <c r="CU121" s="39"/>
      <c r="CV121" s="39"/>
      <c r="CW121" s="39"/>
      <c r="CX121" s="39"/>
      <c r="CY121" s="39"/>
      <c r="CZ121" s="39"/>
      <c r="DA121" s="39"/>
      <c r="DB121" s="39"/>
      <c r="DC121" s="39"/>
      <c r="DD121" s="39"/>
      <c r="DE121" s="39"/>
      <c r="DF121" s="39"/>
      <c r="DG121" s="39"/>
      <c r="DH121" s="39"/>
      <c r="DI121" s="39"/>
      <c r="DJ121" s="39"/>
      <c r="DK121" s="39"/>
      <c r="DL121" s="39"/>
      <c r="DM121" s="39"/>
      <c r="DN121" s="39"/>
      <c r="DO121" s="39"/>
      <c r="DP121" s="39"/>
      <c r="DQ121" s="39"/>
      <c r="DR121" s="39"/>
      <c r="DS121" s="39"/>
      <c r="DT121" s="39"/>
      <c r="DU121" s="39"/>
      <c r="DV121" s="39"/>
      <c r="DW121" s="39"/>
      <c r="DX121" s="39"/>
      <c r="DY121" s="39"/>
      <c r="DZ121" s="39"/>
      <c r="EA121" s="39"/>
      <c r="EB121" s="39"/>
      <c r="EC121" s="39"/>
      <c r="ED121" s="39"/>
      <c r="EE121" s="39"/>
      <c r="EF121" s="39"/>
      <c r="EG121" s="39"/>
      <c r="EH121" s="39"/>
      <c r="EI121" s="39"/>
      <c r="EJ121" s="39"/>
      <c r="EK121" s="39"/>
      <c r="EL121" s="39"/>
      <c r="EM121" s="39"/>
      <c r="EN121" s="39"/>
      <c r="EO121" s="39"/>
      <c r="EP121" s="39"/>
    </row>
    <row r="122" spans="1:146" outlineLevel="1">
      <c r="A122" s="23">
        <v>7</v>
      </c>
      <c r="B122" s="23">
        <v>0</v>
      </c>
      <c r="C122" s="8">
        <v>0.55670662507290147</v>
      </c>
      <c r="D122" s="8">
        <f t="shared" si="9"/>
        <v>-0.55670662507290147</v>
      </c>
      <c r="E122" s="8">
        <f t="shared" si="10"/>
        <v>1.6270469644798875</v>
      </c>
      <c r="F122" s="8">
        <f t="shared" si="11"/>
        <v>-1.2755575112396491</v>
      </c>
      <c r="G122" s="8">
        <f t="shared" si="12"/>
        <v>-1.1206437528289486</v>
      </c>
      <c r="H122" s="8">
        <v>6.8126075071526418E-2</v>
      </c>
      <c r="I122" s="8">
        <f t="shared" si="13"/>
        <v>8.9565656379853083E-3</v>
      </c>
      <c r="J122" s="8">
        <f t="shared" si="14"/>
        <v>-1.1608844518206742</v>
      </c>
      <c r="AS122" s="39"/>
      <c r="AT122" s="39"/>
      <c r="AU122" s="39"/>
      <c r="AV122" s="39"/>
      <c r="AW122" s="39"/>
      <c r="AX122" s="39"/>
      <c r="AY122" s="39"/>
      <c r="AZ122" s="50"/>
      <c r="BA122" s="39"/>
      <c r="BB122" s="39"/>
      <c r="BC122" s="39"/>
      <c r="BD122" s="39">
        <f t="shared" si="15"/>
        <v>1</v>
      </c>
      <c r="BE122" s="39">
        <f t="shared" si="16"/>
        <v>0.55670662507290147</v>
      </c>
      <c r="BF122" s="39" t="e">
        <f t="shared" si="17"/>
        <v>#N/A</v>
      </c>
      <c r="BG122" s="39"/>
      <c r="BH122" s="39"/>
      <c r="BI122" s="39"/>
      <c r="BJ122" s="39"/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  <c r="CM122" s="39"/>
      <c r="CN122" s="39"/>
      <c r="CO122" s="39"/>
      <c r="CP122" s="39"/>
      <c r="CQ122" s="39"/>
      <c r="CR122" s="39"/>
      <c r="CS122" s="39"/>
      <c r="CT122" s="39"/>
      <c r="CU122" s="39"/>
      <c r="CV122" s="39"/>
      <c r="CW122" s="39"/>
      <c r="CX122" s="39"/>
      <c r="CY122" s="39"/>
      <c r="CZ122" s="39"/>
      <c r="DA122" s="39"/>
      <c r="DB122" s="39"/>
      <c r="DC122" s="39"/>
      <c r="DD122" s="39"/>
      <c r="DE122" s="39"/>
      <c r="DF122" s="39"/>
      <c r="DG122" s="39"/>
      <c r="DH122" s="39"/>
      <c r="DI122" s="39"/>
      <c r="DJ122" s="39"/>
      <c r="DK122" s="39"/>
      <c r="DL122" s="39"/>
      <c r="DM122" s="39"/>
      <c r="DN122" s="39"/>
      <c r="DO122" s="39"/>
      <c r="DP122" s="39"/>
      <c r="DQ122" s="39"/>
      <c r="DR122" s="39"/>
      <c r="DS122" s="39"/>
      <c r="DT122" s="39"/>
      <c r="DU122" s="39"/>
      <c r="DV122" s="39"/>
      <c r="DW122" s="39"/>
      <c r="DX122" s="39"/>
      <c r="DY122" s="39"/>
      <c r="DZ122" s="39"/>
      <c r="EA122" s="39"/>
      <c r="EB122" s="39"/>
      <c r="EC122" s="39"/>
      <c r="ED122" s="39"/>
      <c r="EE122" s="39"/>
      <c r="EF122" s="39"/>
      <c r="EG122" s="39"/>
      <c r="EH122" s="39"/>
      <c r="EI122" s="39"/>
      <c r="EJ122" s="39"/>
      <c r="EK122" s="39"/>
      <c r="EL122" s="39"/>
      <c r="EM122" s="39"/>
      <c r="EN122" s="39"/>
      <c r="EO122" s="39"/>
      <c r="EP122" s="39"/>
    </row>
    <row r="123" spans="1:146" outlineLevel="1">
      <c r="A123" s="23">
        <v>8</v>
      </c>
      <c r="B123" s="23">
        <v>0</v>
      </c>
      <c r="C123" s="8">
        <v>0.42855847847000783</v>
      </c>
      <c r="D123" s="8">
        <f t="shared" si="9"/>
        <v>-0.42855847847000783</v>
      </c>
      <c r="E123" s="8">
        <f t="shared" si="10"/>
        <v>1.1191862510294619</v>
      </c>
      <c r="F123" s="8">
        <f t="shared" si="11"/>
        <v>-1.0579159943159295</v>
      </c>
      <c r="G123" s="8">
        <f t="shared" si="12"/>
        <v>-0.86600250647049126</v>
      </c>
      <c r="H123" s="8">
        <v>0.25537380275244326</v>
      </c>
      <c r="I123" s="8">
        <f t="shared" si="13"/>
        <v>3.1401134105300071E-2</v>
      </c>
      <c r="J123" s="8">
        <f t="shared" si="14"/>
        <v>-1.0035753679082429</v>
      </c>
      <c r="AS123" s="39"/>
      <c r="AT123" s="39"/>
      <c r="AU123" s="39"/>
      <c r="AV123" s="39"/>
      <c r="AW123" s="39"/>
      <c r="AX123" s="39"/>
      <c r="AY123" s="39"/>
      <c r="AZ123" s="50"/>
      <c r="BA123" s="39"/>
      <c r="BB123" s="39"/>
      <c r="BC123" s="39"/>
      <c r="BD123" s="39">
        <f t="shared" si="15"/>
        <v>1</v>
      </c>
      <c r="BE123" s="39">
        <f t="shared" si="16"/>
        <v>0.42855847847000783</v>
      </c>
      <c r="BF123" s="39" t="e">
        <f t="shared" si="17"/>
        <v>#N/A</v>
      </c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  <c r="CM123" s="39"/>
      <c r="CN123" s="39"/>
      <c r="CO123" s="39"/>
      <c r="CP123" s="39"/>
      <c r="CQ123" s="39"/>
      <c r="CR123" s="39"/>
      <c r="CS123" s="39"/>
      <c r="CT123" s="39"/>
      <c r="CU123" s="39"/>
      <c r="CV123" s="39"/>
      <c r="CW123" s="39"/>
      <c r="CX123" s="39"/>
      <c r="CY123" s="39"/>
      <c r="CZ123" s="39"/>
      <c r="DA123" s="39"/>
      <c r="DB123" s="39"/>
      <c r="DC123" s="39"/>
      <c r="DD123" s="39"/>
      <c r="DE123" s="39"/>
      <c r="DF123" s="39"/>
      <c r="DG123" s="39"/>
      <c r="DH123" s="39"/>
      <c r="DI123" s="39"/>
      <c r="DJ123" s="39"/>
      <c r="DK123" s="39"/>
      <c r="DL123" s="39"/>
      <c r="DM123" s="39"/>
      <c r="DN123" s="39"/>
      <c r="DO123" s="39"/>
      <c r="DP123" s="39"/>
      <c r="DQ123" s="39"/>
      <c r="DR123" s="39"/>
      <c r="DS123" s="39"/>
      <c r="DT123" s="39"/>
      <c r="DU123" s="39"/>
      <c r="DV123" s="39"/>
      <c r="DW123" s="39"/>
      <c r="DX123" s="39"/>
      <c r="DY123" s="39"/>
      <c r="DZ123" s="39"/>
      <c r="EA123" s="39"/>
      <c r="EB123" s="39"/>
      <c r="EC123" s="39"/>
      <c r="ED123" s="39"/>
      <c r="EE123" s="39"/>
      <c r="EF123" s="39"/>
      <c r="EG123" s="39"/>
      <c r="EH123" s="39"/>
      <c r="EI123" s="39"/>
      <c r="EJ123" s="39"/>
      <c r="EK123" s="39"/>
      <c r="EL123" s="39"/>
      <c r="EM123" s="39"/>
      <c r="EN123" s="39"/>
      <c r="EO123" s="39"/>
      <c r="EP123" s="39"/>
    </row>
    <row r="124" spans="1:146" outlineLevel="1">
      <c r="A124" s="23">
        <v>9</v>
      </c>
      <c r="B124" s="23">
        <v>0</v>
      </c>
      <c r="C124" s="8">
        <v>0.35975119700745239</v>
      </c>
      <c r="D124" s="8">
        <f t="shared" si="9"/>
        <v>-0.35975119700745239</v>
      </c>
      <c r="E124" s="8">
        <f t="shared" si="10"/>
        <v>0.8917968469961689</v>
      </c>
      <c r="F124" s="8">
        <f t="shared" si="11"/>
        <v>-0.944349960023385</v>
      </c>
      <c r="G124" s="8">
        <f t="shared" si="12"/>
        <v>-0.7495950952802084</v>
      </c>
      <c r="H124" s="8">
        <v>0.11324288773046466</v>
      </c>
      <c r="I124" s="8">
        <f t="shared" si="13"/>
        <v>7.3563496277954882E-3</v>
      </c>
      <c r="J124" s="8">
        <f t="shared" si="14"/>
        <v>-0.79602076339051842</v>
      </c>
      <c r="AS124" s="39"/>
      <c r="AT124" s="39"/>
      <c r="AU124" s="39"/>
      <c r="AV124" s="39"/>
      <c r="AW124" s="39"/>
      <c r="AX124" s="39"/>
      <c r="AY124" s="39"/>
      <c r="AZ124" s="50"/>
      <c r="BA124" s="39"/>
      <c r="BB124" s="39"/>
      <c r="BC124" s="39"/>
      <c r="BD124" s="39">
        <f t="shared" si="15"/>
        <v>1</v>
      </c>
      <c r="BE124" s="39">
        <f t="shared" si="16"/>
        <v>0.35975119700745239</v>
      </c>
      <c r="BF124" s="39" t="e">
        <f t="shared" si="17"/>
        <v>#N/A</v>
      </c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  <c r="CK124" s="39"/>
      <c r="CL124" s="39"/>
      <c r="CM124" s="39"/>
      <c r="CN124" s="39"/>
      <c r="CO124" s="39"/>
      <c r="CP124" s="39"/>
      <c r="CQ124" s="39"/>
      <c r="CR124" s="39"/>
      <c r="CS124" s="39"/>
      <c r="CT124" s="39"/>
      <c r="CU124" s="39"/>
      <c r="CV124" s="39"/>
      <c r="CW124" s="39"/>
      <c r="CX124" s="39"/>
      <c r="CY124" s="39"/>
      <c r="CZ124" s="39"/>
      <c r="DA124" s="39"/>
      <c r="DB124" s="39"/>
      <c r="DC124" s="39"/>
      <c r="DD124" s="39"/>
      <c r="DE124" s="39"/>
      <c r="DF124" s="39"/>
      <c r="DG124" s="39"/>
      <c r="DH124" s="39"/>
      <c r="DI124" s="39"/>
      <c r="DJ124" s="39"/>
      <c r="DK124" s="39"/>
      <c r="DL124" s="39"/>
      <c r="DM124" s="39"/>
      <c r="DN124" s="39"/>
      <c r="DO124" s="39"/>
      <c r="DP124" s="39"/>
      <c r="DQ124" s="39"/>
      <c r="DR124" s="39"/>
      <c r="DS124" s="39"/>
      <c r="DT124" s="39"/>
      <c r="DU124" s="39"/>
      <c r="DV124" s="39"/>
      <c r="DW124" s="39"/>
      <c r="DX124" s="39"/>
      <c r="DY124" s="39"/>
      <c r="DZ124" s="39"/>
      <c r="EA124" s="39"/>
      <c r="EB124" s="39"/>
      <c r="EC124" s="39"/>
      <c r="ED124" s="39"/>
      <c r="EE124" s="39"/>
      <c r="EF124" s="39"/>
      <c r="EG124" s="39"/>
      <c r="EH124" s="39"/>
      <c r="EI124" s="39"/>
      <c r="EJ124" s="39"/>
      <c r="EK124" s="39"/>
      <c r="EL124" s="39"/>
      <c r="EM124" s="39"/>
      <c r="EN124" s="39"/>
      <c r="EO124" s="39"/>
      <c r="EP124" s="39"/>
    </row>
    <row r="125" spans="1:146" outlineLevel="1">
      <c r="A125" s="23">
        <v>10</v>
      </c>
      <c r="B125" s="23">
        <v>1</v>
      </c>
      <c r="C125" s="8">
        <v>0.58579304928856457</v>
      </c>
      <c r="D125" s="8">
        <f t="shared" si="9"/>
        <v>0.41420695071143543</v>
      </c>
      <c r="E125" s="8">
        <f t="shared" si="10"/>
        <v>1.0695774199816239</v>
      </c>
      <c r="F125" s="8">
        <f t="shared" si="11"/>
        <v>1.0342037613457147</v>
      </c>
      <c r="G125" s="8">
        <f t="shared" si="12"/>
        <v>0.84088495860607404</v>
      </c>
      <c r="H125" s="8">
        <v>0.10949278393080189</v>
      </c>
      <c r="I125" s="8">
        <f t="shared" si="13"/>
        <v>8.8754645777625041E-3</v>
      </c>
      <c r="J125" s="8">
        <f t="shared" si="14"/>
        <v>0.89108239315286863</v>
      </c>
      <c r="AS125" s="39"/>
      <c r="AT125" s="39"/>
      <c r="AU125" s="39"/>
      <c r="AV125" s="39"/>
      <c r="AW125" s="39"/>
      <c r="AX125" s="39"/>
      <c r="AY125" s="39"/>
      <c r="AZ125" s="50"/>
      <c r="BA125" s="39"/>
      <c r="BB125" s="39"/>
      <c r="BC125" s="39"/>
      <c r="BD125" s="39">
        <f t="shared" si="15"/>
        <v>0</v>
      </c>
      <c r="BE125" s="39" t="e">
        <f t="shared" si="16"/>
        <v>#N/A</v>
      </c>
      <c r="BF125" s="39">
        <f t="shared" si="17"/>
        <v>0.58579304928856457</v>
      </c>
      <c r="BG125" s="39"/>
      <c r="BH125" s="39"/>
      <c r="BI125" s="39"/>
      <c r="BJ125" s="39"/>
      <c r="BK125" s="39"/>
      <c r="BL125" s="39"/>
      <c r="BM125" s="39"/>
      <c r="BN125" s="39"/>
      <c r="BO125" s="39"/>
      <c r="BP125" s="39"/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  <c r="CE125" s="39"/>
      <c r="CF125" s="39"/>
      <c r="CG125" s="39"/>
      <c r="CH125" s="39"/>
      <c r="CI125" s="39"/>
      <c r="CJ125" s="39"/>
      <c r="CK125" s="39"/>
      <c r="CL125" s="39"/>
      <c r="CM125" s="39"/>
      <c r="CN125" s="39"/>
      <c r="CO125" s="39"/>
      <c r="CP125" s="39"/>
      <c r="CQ125" s="39"/>
      <c r="CR125" s="39"/>
      <c r="CS125" s="39"/>
      <c r="CT125" s="39"/>
      <c r="CU125" s="39"/>
      <c r="CV125" s="39"/>
      <c r="CW125" s="39"/>
      <c r="CX125" s="39"/>
      <c r="CY125" s="39"/>
      <c r="CZ125" s="39"/>
      <c r="DA125" s="39"/>
      <c r="DB125" s="39"/>
      <c r="DC125" s="39"/>
      <c r="DD125" s="39"/>
      <c r="DE125" s="39"/>
      <c r="DF125" s="39"/>
      <c r="DG125" s="39"/>
      <c r="DH125" s="39"/>
      <c r="DI125" s="39"/>
      <c r="DJ125" s="39"/>
      <c r="DK125" s="39"/>
      <c r="DL125" s="39"/>
      <c r="DM125" s="39"/>
      <c r="DN125" s="39"/>
      <c r="DO125" s="39"/>
      <c r="DP125" s="39"/>
      <c r="DQ125" s="39"/>
      <c r="DR125" s="39"/>
      <c r="DS125" s="39"/>
      <c r="DT125" s="39"/>
      <c r="DU125" s="39"/>
      <c r="DV125" s="39"/>
      <c r="DW125" s="39"/>
      <c r="DX125" s="39"/>
      <c r="DY125" s="39"/>
      <c r="DZ125" s="39"/>
      <c r="EA125" s="39"/>
      <c r="EB125" s="39"/>
      <c r="EC125" s="39"/>
      <c r="ED125" s="39"/>
      <c r="EE125" s="39"/>
      <c r="EF125" s="39"/>
      <c r="EG125" s="39"/>
      <c r="EH125" s="39"/>
      <c r="EI125" s="39"/>
      <c r="EJ125" s="39"/>
      <c r="EK125" s="39"/>
      <c r="EL125" s="39"/>
      <c r="EM125" s="39"/>
      <c r="EN125" s="39"/>
      <c r="EO125" s="39"/>
      <c r="EP125" s="39"/>
    </row>
    <row r="126" spans="1:146" outlineLevel="1">
      <c r="A126" s="23">
        <v>11</v>
      </c>
      <c r="B126" s="23">
        <v>0</v>
      </c>
      <c r="C126" s="8">
        <v>0.67331955818660538</v>
      </c>
      <c r="D126" s="8">
        <f t="shared" si="9"/>
        <v>-0.67331955818660538</v>
      </c>
      <c r="E126" s="8">
        <f t="shared" si="10"/>
        <v>2.2375456561163891</v>
      </c>
      <c r="F126" s="8">
        <f t="shared" si="11"/>
        <v>-1.4958427912439158</v>
      </c>
      <c r="G126" s="8">
        <f t="shared" si="12"/>
        <v>-1.4356515618440873</v>
      </c>
      <c r="H126" s="8">
        <v>0.10577590167775509</v>
      </c>
      <c r="I126" s="8">
        <f t="shared" si="13"/>
        <v>2.4785598345768281E-2</v>
      </c>
      <c r="J126" s="8">
        <f t="shared" si="14"/>
        <v>-1.518189079027612</v>
      </c>
      <c r="AS126" s="39"/>
      <c r="AT126" s="39"/>
      <c r="AU126" s="39"/>
      <c r="AV126" s="39"/>
      <c r="AW126" s="39"/>
      <c r="AX126" s="39"/>
      <c r="AY126" s="39"/>
      <c r="AZ126" s="50"/>
      <c r="BA126" s="39"/>
      <c r="BB126" s="39"/>
      <c r="BC126" s="39"/>
      <c r="BD126" s="39">
        <f t="shared" si="15"/>
        <v>1</v>
      </c>
      <c r="BE126" s="39">
        <f t="shared" si="16"/>
        <v>0.67331955818660538</v>
      </c>
      <c r="BF126" s="39" t="e">
        <f t="shared" si="17"/>
        <v>#N/A</v>
      </c>
      <c r="BG126" s="39"/>
      <c r="BH126" s="39"/>
      <c r="BI126" s="39"/>
      <c r="BJ126" s="39"/>
      <c r="BK126" s="39"/>
      <c r="BL126" s="39"/>
      <c r="BM126" s="39"/>
      <c r="BN126" s="39"/>
      <c r="BO126" s="39"/>
      <c r="BP126" s="39"/>
      <c r="BQ126" s="39"/>
      <c r="BR126" s="39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39"/>
      <c r="CD126" s="39"/>
      <c r="CE126" s="39"/>
      <c r="CF126" s="39"/>
      <c r="CG126" s="39"/>
      <c r="CH126" s="39"/>
      <c r="CI126" s="39"/>
      <c r="CJ126" s="39"/>
      <c r="CK126" s="39"/>
      <c r="CL126" s="39"/>
      <c r="CM126" s="39"/>
      <c r="CN126" s="39"/>
      <c r="CO126" s="39"/>
      <c r="CP126" s="39"/>
      <c r="CQ126" s="39"/>
      <c r="CR126" s="39"/>
      <c r="CS126" s="39"/>
      <c r="CT126" s="39"/>
      <c r="CU126" s="39"/>
      <c r="CV126" s="39"/>
      <c r="CW126" s="39"/>
      <c r="CX126" s="39"/>
      <c r="CY126" s="39"/>
      <c r="CZ126" s="39"/>
      <c r="DA126" s="39"/>
      <c r="DB126" s="39"/>
      <c r="DC126" s="39"/>
      <c r="DD126" s="39"/>
      <c r="DE126" s="39"/>
      <c r="DF126" s="39"/>
      <c r="DG126" s="39"/>
      <c r="DH126" s="39"/>
      <c r="DI126" s="39"/>
      <c r="DJ126" s="39"/>
      <c r="DK126" s="39"/>
      <c r="DL126" s="39"/>
      <c r="DM126" s="39"/>
      <c r="DN126" s="39"/>
      <c r="DO126" s="39"/>
      <c r="DP126" s="39"/>
      <c r="DQ126" s="39"/>
      <c r="DR126" s="39"/>
      <c r="DS126" s="39"/>
      <c r="DT126" s="39"/>
      <c r="DU126" s="39"/>
      <c r="DV126" s="39"/>
      <c r="DW126" s="39"/>
      <c r="DX126" s="39"/>
      <c r="DY126" s="39"/>
      <c r="DZ126" s="39"/>
      <c r="EA126" s="39"/>
      <c r="EB126" s="39"/>
      <c r="EC126" s="39"/>
      <c r="ED126" s="39"/>
      <c r="EE126" s="39"/>
      <c r="EF126" s="39"/>
      <c r="EG126" s="39"/>
      <c r="EH126" s="39"/>
      <c r="EI126" s="39"/>
      <c r="EJ126" s="39"/>
      <c r="EK126" s="39"/>
      <c r="EL126" s="39"/>
      <c r="EM126" s="39"/>
      <c r="EN126" s="39"/>
      <c r="EO126" s="39"/>
      <c r="EP126" s="39"/>
    </row>
    <row r="127" spans="1:146" outlineLevel="1">
      <c r="A127" s="23">
        <v>12</v>
      </c>
      <c r="B127" s="23">
        <v>1</v>
      </c>
      <c r="C127" s="8">
        <v>0.66066678783147603</v>
      </c>
      <c r="D127" s="8">
        <f t="shared" si="9"/>
        <v>0.33933321216852397</v>
      </c>
      <c r="E127" s="8">
        <f t="shared" si="10"/>
        <v>0.82901133872507216</v>
      </c>
      <c r="F127" s="8">
        <f t="shared" si="11"/>
        <v>0.91050059787189164</v>
      </c>
      <c r="G127" s="8">
        <f t="shared" si="12"/>
        <v>0.71667449085054091</v>
      </c>
      <c r="H127" s="8">
        <v>0.18153740733337756</v>
      </c>
      <c r="I127" s="8">
        <f t="shared" si="13"/>
        <v>1.2653762141763791E-2</v>
      </c>
      <c r="J127" s="8">
        <f t="shared" si="14"/>
        <v>0.79217754733441181</v>
      </c>
      <c r="AS127" s="39"/>
      <c r="AT127" s="39"/>
      <c r="AU127" s="39"/>
      <c r="AV127" s="39"/>
      <c r="AW127" s="39"/>
      <c r="AX127" s="39"/>
      <c r="AY127" s="39"/>
      <c r="AZ127" s="50"/>
      <c r="BA127" s="39"/>
      <c r="BB127" s="39"/>
      <c r="BC127" s="39"/>
      <c r="BD127" s="39">
        <f t="shared" si="15"/>
        <v>0</v>
      </c>
      <c r="BE127" s="39" t="e">
        <f t="shared" si="16"/>
        <v>#N/A</v>
      </c>
      <c r="BF127" s="39">
        <f t="shared" si="17"/>
        <v>0.66066678783147603</v>
      </c>
      <c r="BG127" s="39"/>
      <c r="BH127" s="39"/>
      <c r="BI127" s="39"/>
      <c r="BJ127" s="39"/>
      <c r="BK127" s="39"/>
      <c r="BL127" s="39"/>
      <c r="BM127" s="39"/>
      <c r="BN127" s="39"/>
      <c r="BO127" s="39"/>
      <c r="BP127" s="39"/>
      <c r="BQ127" s="39"/>
      <c r="BR127" s="39"/>
      <c r="BS127" s="39"/>
      <c r="BT127" s="39"/>
      <c r="BU127" s="39"/>
      <c r="BV127" s="39"/>
      <c r="BW127" s="39"/>
      <c r="BX127" s="39"/>
      <c r="BY127" s="39"/>
      <c r="BZ127" s="39"/>
      <c r="CA127" s="39"/>
      <c r="CB127" s="39"/>
      <c r="CC127" s="39"/>
      <c r="CD127" s="39"/>
      <c r="CE127" s="39"/>
      <c r="CF127" s="39"/>
      <c r="CG127" s="39"/>
      <c r="CH127" s="39"/>
      <c r="CI127" s="39"/>
      <c r="CJ127" s="39"/>
      <c r="CK127" s="39"/>
      <c r="CL127" s="39"/>
      <c r="CM127" s="39"/>
      <c r="CN127" s="39"/>
      <c r="CO127" s="39"/>
      <c r="CP127" s="39"/>
      <c r="CQ127" s="39"/>
      <c r="CR127" s="39"/>
      <c r="CS127" s="39"/>
      <c r="CT127" s="39"/>
      <c r="CU127" s="39"/>
      <c r="CV127" s="39"/>
      <c r="CW127" s="39"/>
      <c r="CX127" s="39"/>
      <c r="CY127" s="39"/>
      <c r="CZ127" s="39"/>
      <c r="DA127" s="39"/>
      <c r="DB127" s="39"/>
      <c r="DC127" s="39"/>
      <c r="DD127" s="39"/>
      <c r="DE127" s="39"/>
      <c r="DF127" s="39"/>
      <c r="DG127" s="39"/>
      <c r="DH127" s="39"/>
      <c r="DI127" s="39"/>
      <c r="DJ127" s="39"/>
      <c r="DK127" s="39"/>
      <c r="DL127" s="39"/>
      <c r="DM127" s="39"/>
      <c r="DN127" s="39"/>
      <c r="DO127" s="39"/>
      <c r="DP127" s="39"/>
      <c r="DQ127" s="39"/>
      <c r="DR127" s="39"/>
      <c r="DS127" s="39"/>
      <c r="DT127" s="39"/>
      <c r="DU127" s="39"/>
      <c r="DV127" s="39"/>
      <c r="DW127" s="39"/>
      <c r="DX127" s="39"/>
      <c r="DY127" s="39"/>
      <c r="DZ127" s="39"/>
      <c r="EA127" s="39"/>
      <c r="EB127" s="39"/>
      <c r="EC127" s="39"/>
      <c r="ED127" s="39"/>
      <c r="EE127" s="39"/>
      <c r="EF127" s="39"/>
      <c r="EG127" s="39"/>
      <c r="EH127" s="39"/>
      <c r="EI127" s="39"/>
      <c r="EJ127" s="39"/>
      <c r="EK127" s="39"/>
      <c r="EL127" s="39"/>
      <c r="EM127" s="39"/>
      <c r="EN127" s="39"/>
      <c r="EO127" s="39"/>
      <c r="EP127" s="39"/>
    </row>
    <row r="128" spans="1:146" outlineLevel="1">
      <c r="A128" s="23">
        <v>13</v>
      </c>
      <c r="B128" s="23">
        <v>1</v>
      </c>
      <c r="C128" s="8">
        <v>0.31309295724831837</v>
      </c>
      <c r="D128" s="8">
        <f t="shared" si="9"/>
        <v>0.68690704275168168</v>
      </c>
      <c r="E128" s="8">
        <f t="shared" si="10"/>
        <v>2.3225102890407952</v>
      </c>
      <c r="F128" s="8">
        <f t="shared" si="11"/>
        <v>1.5239784411338617</v>
      </c>
      <c r="G128" s="8">
        <f t="shared" si="12"/>
        <v>1.4811953338876882</v>
      </c>
      <c r="H128" s="8">
        <v>0.15483662054647132</v>
      </c>
      <c r="I128" s="8">
        <f t="shared" si="13"/>
        <v>4.3233891389188879E-2</v>
      </c>
      <c r="J128" s="8">
        <f t="shared" si="14"/>
        <v>1.6111723484525828</v>
      </c>
      <c r="AS128" s="39"/>
      <c r="AT128" s="39"/>
      <c r="AU128" s="39"/>
      <c r="AV128" s="39"/>
      <c r="AW128" s="39"/>
      <c r="AX128" s="39"/>
      <c r="AY128" s="39"/>
      <c r="AZ128" s="50"/>
      <c r="BA128" s="39"/>
      <c r="BB128" s="39"/>
      <c r="BC128" s="39"/>
      <c r="BD128" s="39">
        <f t="shared" si="15"/>
        <v>0</v>
      </c>
      <c r="BE128" s="39" t="e">
        <f t="shared" si="16"/>
        <v>#N/A</v>
      </c>
      <c r="BF128" s="39">
        <f t="shared" si="17"/>
        <v>0.31309295724831837</v>
      </c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  <c r="CM128" s="39"/>
      <c r="CN128" s="39"/>
      <c r="CO128" s="39"/>
      <c r="CP128" s="39"/>
      <c r="CQ128" s="39"/>
      <c r="CR128" s="39"/>
      <c r="CS128" s="39"/>
      <c r="CT128" s="39"/>
      <c r="CU128" s="39"/>
      <c r="CV128" s="39"/>
      <c r="CW128" s="39"/>
      <c r="CX128" s="39"/>
      <c r="CY128" s="39"/>
      <c r="CZ128" s="39"/>
      <c r="DA128" s="39"/>
      <c r="DB128" s="39"/>
      <c r="DC128" s="39"/>
      <c r="DD128" s="39"/>
      <c r="DE128" s="39"/>
      <c r="DF128" s="39"/>
      <c r="DG128" s="39"/>
      <c r="DH128" s="39"/>
      <c r="DI128" s="39"/>
      <c r="DJ128" s="39"/>
      <c r="DK128" s="39"/>
      <c r="DL128" s="39"/>
      <c r="DM128" s="39"/>
      <c r="DN128" s="39"/>
      <c r="DO128" s="39"/>
      <c r="DP128" s="39"/>
      <c r="DQ128" s="39"/>
      <c r="DR128" s="39"/>
      <c r="DS128" s="39"/>
      <c r="DT128" s="39"/>
      <c r="DU128" s="39"/>
      <c r="DV128" s="39"/>
      <c r="DW128" s="39"/>
      <c r="DX128" s="39"/>
      <c r="DY128" s="39"/>
      <c r="DZ128" s="39"/>
      <c r="EA128" s="39"/>
      <c r="EB128" s="39"/>
      <c r="EC128" s="39"/>
      <c r="ED128" s="39"/>
      <c r="EE128" s="39"/>
      <c r="EF128" s="39"/>
      <c r="EG128" s="39"/>
      <c r="EH128" s="39"/>
      <c r="EI128" s="39"/>
      <c r="EJ128" s="39"/>
      <c r="EK128" s="39"/>
      <c r="EL128" s="39"/>
      <c r="EM128" s="39"/>
      <c r="EN128" s="39"/>
      <c r="EO128" s="39"/>
      <c r="EP128" s="39"/>
    </row>
    <row r="129" spans="1:146" outlineLevel="1">
      <c r="A129" s="23">
        <v>14</v>
      </c>
      <c r="B129" s="23">
        <v>1</v>
      </c>
      <c r="C129" s="8">
        <v>0.48632996796948491</v>
      </c>
      <c r="D129" s="8">
        <f t="shared" si="9"/>
        <v>0.51367003203051509</v>
      </c>
      <c r="E129" s="8">
        <f t="shared" si="10"/>
        <v>1.4417358780444729</v>
      </c>
      <c r="F129" s="8">
        <f t="shared" si="11"/>
        <v>1.2007230646758114</v>
      </c>
      <c r="G129" s="8">
        <f t="shared" si="12"/>
        <v>1.0277242370601261</v>
      </c>
      <c r="H129" s="8">
        <v>9.519627272032477E-2</v>
      </c>
      <c r="I129" s="8">
        <f t="shared" si="13"/>
        <v>1.1165333376663384E-2</v>
      </c>
      <c r="J129" s="8">
        <f t="shared" si="14"/>
        <v>1.0804369001712202</v>
      </c>
      <c r="AS129" s="39"/>
      <c r="AT129" s="39"/>
      <c r="AU129" s="39"/>
      <c r="AV129" s="39"/>
      <c r="AW129" s="39"/>
      <c r="AX129" s="39"/>
      <c r="AY129" s="39"/>
      <c r="AZ129" s="50"/>
      <c r="BA129" s="39"/>
      <c r="BB129" s="39"/>
      <c r="BC129" s="39"/>
      <c r="BD129" s="39">
        <f t="shared" si="15"/>
        <v>0</v>
      </c>
      <c r="BE129" s="39" t="e">
        <f t="shared" si="16"/>
        <v>#N/A</v>
      </c>
      <c r="BF129" s="39">
        <f t="shared" si="17"/>
        <v>0.48632996796948491</v>
      </c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  <c r="CE129" s="39"/>
      <c r="CF129" s="39"/>
      <c r="CG129" s="39"/>
      <c r="CH129" s="39"/>
      <c r="CI129" s="39"/>
      <c r="CJ129" s="39"/>
      <c r="CK129" s="39"/>
      <c r="CL129" s="39"/>
      <c r="CM129" s="39"/>
      <c r="CN129" s="39"/>
      <c r="CO129" s="39"/>
      <c r="CP129" s="39"/>
      <c r="CQ129" s="39"/>
      <c r="CR129" s="39"/>
      <c r="CS129" s="39"/>
      <c r="CT129" s="39"/>
      <c r="CU129" s="39"/>
      <c r="CV129" s="39"/>
      <c r="CW129" s="39"/>
      <c r="CX129" s="39"/>
      <c r="CY129" s="39"/>
      <c r="CZ129" s="39"/>
      <c r="DA129" s="39"/>
      <c r="DB129" s="39"/>
      <c r="DC129" s="39"/>
      <c r="DD129" s="39"/>
      <c r="DE129" s="39"/>
      <c r="DF129" s="39"/>
      <c r="DG129" s="39"/>
      <c r="DH129" s="39"/>
      <c r="DI129" s="39"/>
      <c r="DJ129" s="39"/>
      <c r="DK129" s="39"/>
      <c r="DL129" s="39"/>
      <c r="DM129" s="39"/>
      <c r="DN129" s="39"/>
      <c r="DO129" s="39"/>
      <c r="DP129" s="39"/>
      <c r="DQ129" s="39"/>
      <c r="DR129" s="39"/>
      <c r="DS129" s="39"/>
      <c r="DT129" s="39"/>
      <c r="DU129" s="39"/>
      <c r="DV129" s="39"/>
      <c r="DW129" s="39"/>
      <c r="DX129" s="39"/>
      <c r="DY129" s="39"/>
      <c r="DZ129" s="39"/>
      <c r="EA129" s="39"/>
      <c r="EB129" s="39"/>
      <c r="EC129" s="39"/>
      <c r="ED129" s="39"/>
      <c r="EE129" s="39"/>
      <c r="EF129" s="39"/>
      <c r="EG129" s="39"/>
      <c r="EH129" s="39"/>
      <c r="EI129" s="39"/>
      <c r="EJ129" s="39"/>
      <c r="EK129" s="39"/>
      <c r="EL129" s="39"/>
      <c r="EM129" s="39"/>
      <c r="EN129" s="39"/>
      <c r="EO129" s="39"/>
      <c r="EP129" s="39"/>
    </row>
    <row r="130" spans="1:146" outlineLevel="1">
      <c r="A130" s="23">
        <v>15</v>
      </c>
      <c r="B130" s="23">
        <v>1</v>
      </c>
      <c r="C130" s="8">
        <v>0.61277125403928789</v>
      </c>
      <c r="D130" s="8">
        <f t="shared" si="9"/>
        <v>0.38722874596071211</v>
      </c>
      <c r="E130" s="8">
        <f t="shared" si="10"/>
        <v>0.9795271417216882</v>
      </c>
      <c r="F130" s="8">
        <f t="shared" si="11"/>
        <v>0.98971063534837711</v>
      </c>
      <c r="G130" s="8">
        <f t="shared" si="12"/>
        <v>0.79494046220787984</v>
      </c>
      <c r="H130" s="8">
        <v>0.10414351099314542</v>
      </c>
      <c r="I130" s="8">
        <f t="shared" si="13"/>
        <v>7.4547287931680355E-3</v>
      </c>
      <c r="J130" s="8">
        <f t="shared" si="14"/>
        <v>0.83987640593713653</v>
      </c>
      <c r="AS130" s="39"/>
      <c r="AT130" s="39"/>
      <c r="AU130" s="39"/>
      <c r="AV130" s="39"/>
      <c r="AW130" s="39"/>
      <c r="AX130" s="39"/>
      <c r="AY130" s="39"/>
      <c r="AZ130" s="50"/>
      <c r="BA130" s="39"/>
      <c r="BB130" s="39"/>
      <c r="BC130" s="39"/>
      <c r="BD130" s="39">
        <f t="shared" si="15"/>
        <v>0</v>
      </c>
      <c r="BE130" s="39" t="e">
        <f t="shared" si="16"/>
        <v>#N/A</v>
      </c>
      <c r="BF130" s="39">
        <f t="shared" si="17"/>
        <v>0.61277125403928789</v>
      </c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  <c r="CE130" s="39"/>
      <c r="CF130" s="39"/>
      <c r="CG130" s="39"/>
      <c r="CH130" s="39"/>
      <c r="CI130" s="39"/>
      <c r="CJ130" s="39"/>
      <c r="CK130" s="39"/>
      <c r="CL130" s="39"/>
      <c r="CM130" s="39"/>
      <c r="CN130" s="39"/>
      <c r="CO130" s="39"/>
      <c r="CP130" s="39"/>
      <c r="CQ130" s="39"/>
      <c r="CR130" s="39"/>
      <c r="CS130" s="39"/>
      <c r="CT130" s="39"/>
      <c r="CU130" s="39"/>
      <c r="CV130" s="39"/>
      <c r="CW130" s="39"/>
      <c r="CX130" s="39"/>
      <c r="CY130" s="39"/>
      <c r="CZ130" s="39"/>
      <c r="DA130" s="39"/>
      <c r="DB130" s="39"/>
      <c r="DC130" s="39"/>
      <c r="DD130" s="39"/>
      <c r="DE130" s="39"/>
      <c r="DF130" s="39"/>
      <c r="DG130" s="39"/>
      <c r="DH130" s="39"/>
      <c r="DI130" s="39"/>
      <c r="DJ130" s="39"/>
      <c r="DK130" s="39"/>
      <c r="DL130" s="39"/>
      <c r="DM130" s="39"/>
      <c r="DN130" s="39"/>
      <c r="DO130" s="39"/>
      <c r="DP130" s="39"/>
      <c r="DQ130" s="39"/>
      <c r="DR130" s="39"/>
      <c r="DS130" s="39"/>
      <c r="DT130" s="39"/>
      <c r="DU130" s="39"/>
      <c r="DV130" s="39"/>
      <c r="DW130" s="39"/>
      <c r="DX130" s="39"/>
      <c r="DY130" s="39"/>
      <c r="DZ130" s="39"/>
      <c r="EA130" s="39"/>
      <c r="EB130" s="39"/>
      <c r="EC130" s="39"/>
      <c r="ED130" s="39"/>
      <c r="EE130" s="39"/>
      <c r="EF130" s="39"/>
      <c r="EG130" s="39"/>
      <c r="EH130" s="39"/>
      <c r="EI130" s="39"/>
      <c r="EJ130" s="39"/>
      <c r="EK130" s="39"/>
      <c r="EL130" s="39"/>
      <c r="EM130" s="39"/>
      <c r="EN130" s="39"/>
      <c r="EO130" s="39"/>
      <c r="EP130" s="39"/>
    </row>
    <row r="131" spans="1:146" outlineLevel="1">
      <c r="A131" s="23">
        <v>16</v>
      </c>
      <c r="B131" s="23">
        <v>1</v>
      </c>
      <c r="C131" s="8">
        <v>0.56853177019636869</v>
      </c>
      <c r="D131" s="8">
        <f t="shared" si="9"/>
        <v>0.43146822980363131</v>
      </c>
      <c r="E131" s="8">
        <f t="shared" si="10"/>
        <v>1.1293961662051686</v>
      </c>
      <c r="F131" s="8">
        <f t="shared" si="11"/>
        <v>1.0627305237947993</v>
      </c>
      <c r="G131" s="8">
        <f t="shared" si="12"/>
        <v>0.87115822666620557</v>
      </c>
      <c r="H131" s="8">
        <v>9.4606047823865433E-2</v>
      </c>
      <c r="I131" s="8">
        <f t="shared" si="13"/>
        <v>7.9624207166265303E-3</v>
      </c>
      <c r="J131" s="8">
        <f t="shared" si="14"/>
        <v>0.91554194828248026</v>
      </c>
      <c r="AS131" s="39"/>
      <c r="AT131" s="39"/>
      <c r="AU131" s="39"/>
      <c r="AV131" s="39"/>
      <c r="AW131" s="39"/>
      <c r="AX131" s="39"/>
      <c r="AY131" s="39"/>
      <c r="AZ131" s="50"/>
      <c r="BA131" s="39"/>
      <c r="BB131" s="39"/>
      <c r="BC131" s="39"/>
      <c r="BD131" s="39">
        <f t="shared" si="15"/>
        <v>0</v>
      </c>
      <c r="BE131" s="39" t="e">
        <f t="shared" si="16"/>
        <v>#N/A</v>
      </c>
      <c r="BF131" s="39">
        <f t="shared" si="17"/>
        <v>0.56853177019636869</v>
      </c>
      <c r="BG131" s="39"/>
      <c r="BH131" s="39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  <c r="CE131" s="39"/>
      <c r="CF131" s="39"/>
      <c r="CG131" s="39"/>
      <c r="CH131" s="39"/>
      <c r="CI131" s="39"/>
      <c r="CJ131" s="39"/>
      <c r="CK131" s="39"/>
      <c r="CL131" s="39"/>
      <c r="CM131" s="39"/>
      <c r="CN131" s="39"/>
      <c r="CO131" s="39"/>
      <c r="CP131" s="39"/>
      <c r="CQ131" s="39"/>
      <c r="CR131" s="39"/>
      <c r="CS131" s="39"/>
      <c r="CT131" s="39"/>
      <c r="CU131" s="39"/>
      <c r="CV131" s="39"/>
      <c r="CW131" s="39"/>
      <c r="CX131" s="39"/>
      <c r="CY131" s="39"/>
      <c r="CZ131" s="39"/>
      <c r="DA131" s="39"/>
      <c r="DB131" s="39"/>
      <c r="DC131" s="39"/>
      <c r="DD131" s="39"/>
      <c r="DE131" s="39"/>
      <c r="DF131" s="39"/>
      <c r="DG131" s="39"/>
      <c r="DH131" s="39"/>
      <c r="DI131" s="39"/>
      <c r="DJ131" s="39"/>
      <c r="DK131" s="39"/>
      <c r="DL131" s="39"/>
      <c r="DM131" s="39"/>
      <c r="DN131" s="39"/>
      <c r="DO131" s="39"/>
      <c r="DP131" s="39"/>
      <c r="DQ131" s="39"/>
      <c r="DR131" s="39"/>
      <c r="DS131" s="39"/>
      <c r="DT131" s="39"/>
      <c r="DU131" s="39"/>
      <c r="DV131" s="39"/>
      <c r="DW131" s="39"/>
      <c r="DX131" s="39"/>
      <c r="DY131" s="39"/>
      <c r="DZ131" s="39"/>
      <c r="EA131" s="39"/>
      <c r="EB131" s="39"/>
      <c r="EC131" s="39"/>
      <c r="ED131" s="39"/>
      <c r="EE131" s="39"/>
      <c r="EF131" s="39"/>
      <c r="EG131" s="39"/>
      <c r="EH131" s="39"/>
      <c r="EI131" s="39"/>
      <c r="EJ131" s="39"/>
      <c r="EK131" s="39"/>
      <c r="EL131" s="39"/>
      <c r="EM131" s="39"/>
      <c r="EN131" s="39"/>
      <c r="EO131" s="39"/>
      <c r="EP131" s="39"/>
    </row>
    <row r="132" spans="1:146" outlineLevel="1">
      <c r="A132" s="23">
        <v>17</v>
      </c>
      <c r="B132" s="23">
        <v>0</v>
      </c>
      <c r="C132" s="8">
        <v>0.45460139056852661</v>
      </c>
      <c r="D132" s="8">
        <f t="shared" si="9"/>
        <v>-0.45460139056852661</v>
      </c>
      <c r="E132" s="8">
        <f t="shared" si="10"/>
        <v>1.2124767164089891</v>
      </c>
      <c r="F132" s="8">
        <f t="shared" si="11"/>
        <v>-1.1011252046924496</v>
      </c>
      <c r="G132" s="8">
        <f t="shared" si="12"/>
        <v>-0.91297390970607117</v>
      </c>
      <c r="H132" s="8">
        <v>0.13945268549281392</v>
      </c>
      <c r="I132" s="8">
        <f t="shared" si="13"/>
        <v>1.4269259074463079E-2</v>
      </c>
      <c r="J132" s="8">
        <f t="shared" si="14"/>
        <v>-0.9841719657386564</v>
      </c>
      <c r="AS132" s="39"/>
      <c r="AT132" s="39"/>
      <c r="AU132" s="39"/>
      <c r="AV132" s="39"/>
      <c r="AW132" s="39"/>
      <c r="AX132" s="39"/>
      <c r="AY132" s="39"/>
      <c r="AZ132" s="50"/>
      <c r="BA132" s="39"/>
      <c r="BB132" s="39"/>
      <c r="BC132" s="39"/>
      <c r="BD132" s="39">
        <f t="shared" si="15"/>
        <v>1</v>
      </c>
      <c r="BE132" s="39">
        <f t="shared" si="16"/>
        <v>0.45460139056852661</v>
      </c>
      <c r="BF132" s="39" t="e">
        <f t="shared" si="17"/>
        <v>#N/A</v>
      </c>
      <c r="BG132" s="39"/>
      <c r="BH132" s="39"/>
      <c r="BI132" s="39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  <c r="CD132" s="39"/>
      <c r="CE132" s="39"/>
      <c r="CF132" s="39"/>
      <c r="CG132" s="39"/>
      <c r="CH132" s="39"/>
      <c r="CI132" s="39"/>
      <c r="CJ132" s="39"/>
      <c r="CK132" s="39"/>
      <c r="CL132" s="39"/>
      <c r="CM132" s="39"/>
      <c r="CN132" s="39"/>
      <c r="CO132" s="39"/>
      <c r="CP132" s="39"/>
      <c r="CQ132" s="39"/>
      <c r="CR132" s="39"/>
      <c r="CS132" s="39"/>
      <c r="CT132" s="39"/>
      <c r="CU132" s="39"/>
      <c r="CV132" s="39"/>
      <c r="CW132" s="39"/>
      <c r="CX132" s="39"/>
      <c r="CY132" s="39"/>
      <c r="CZ132" s="39"/>
      <c r="DA132" s="39"/>
      <c r="DB132" s="39"/>
      <c r="DC132" s="39"/>
      <c r="DD132" s="39"/>
      <c r="DE132" s="39"/>
      <c r="DF132" s="39"/>
      <c r="DG132" s="39"/>
      <c r="DH132" s="39"/>
      <c r="DI132" s="39"/>
      <c r="DJ132" s="39"/>
      <c r="DK132" s="39"/>
      <c r="DL132" s="39"/>
      <c r="DM132" s="39"/>
      <c r="DN132" s="39"/>
      <c r="DO132" s="39"/>
      <c r="DP132" s="39"/>
      <c r="DQ132" s="39"/>
      <c r="DR132" s="39"/>
      <c r="DS132" s="39"/>
      <c r="DT132" s="39"/>
      <c r="DU132" s="39"/>
      <c r="DV132" s="39"/>
      <c r="DW132" s="39"/>
      <c r="DX132" s="39"/>
      <c r="DY132" s="39"/>
      <c r="DZ132" s="39"/>
      <c r="EA132" s="39"/>
      <c r="EB132" s="39"/>
      <c r="EC132" s="39"/>
      <c r="ED132" s="39"/>
      <c r="EE132" s="39"/>
      <c r="EF132" s="39"/>
      <c r="EG132" s="39"/>
      <c r="EH132" s="39"/>
      <c r="EI132" s="39"/>
      <c r="EJ132" s="39"/>
      <c r="EK132" s="39"/>
      <c r="EL132" s="39"/>
      <c r="EM132" s="39"/>
      <c r="EN132" s="39"/>
      <c r="EO132" s="39"/>
      <c r="EP132" s="39"/>
    </row>
    <row r="133" spans="1:146" outlineLevel="1">
      <c r="A133" s="23">
        <v>18</v>
      </c>
      <c r="B133" s="23">
        <v>0</v>
      </c>
      <c r="C133" s="8">
        <v>0.30003800046496082</v>
      </c>
      <c r="D133" s="8">
        <f t="shared" si="9"/>
        <v>-0.30003800046496082</v>
      </c>
      <c r="E133" s="8">
        <f t="shared" si="10"/>
        <v>0.71345846358161313</v>
      </c>
      <c r="F133" s="8">
        <f t="shared" si="11"/>
        <v>-0.84466470482766898</v>
      </c>
      <c r="G133" s="8">
        <f t="shared" si="12"/>
        <v>-0.65471290253895287</v>
      </c>
      <c r="H133" s="8">
        <v>0.12529606425101608</v>
      </c>
      <c r="I133" s="8">
        <f t="shared" si="13"/>
        <v>6.3815236388606155E-3</v>
      </c>
      <c r="J133" s="8">
        <f t="shared" si="14"/>
        <v>-0.70003597552113883</v>
      </c>
      <c r="AS133" s="39"/>
      <c r="AT133" s="39"/>
      <c r="AU133" s="39"/>
      <c r="AV133" s="39"/>
      <c r="AW133" s="39"/>
      <c r="AX133" s="39"/>
      <c r="AY133" s="39"/>
      <c r="AZ133" s="50"/>
      <c r="BA133" s="39"/>
      <c r="BB133" s="39"/>
      <c r="BC133" s="39"/>
      <c r="BD133" s="39">
        <f t="shared" si="15"/>
        <v>1</v>
      </c>
      <c r="BE133" s="39">
        <f t="shared" si="16"/>
        <v>0.30003800046496082</v>
      </c>
      <c r="BF133" s="39" t="e">
        <f t="shared" si="17"/>
        <v>#N/A</v>
      </c>
      <c r="BG133" s="39"/>
      <c r="BH133" s="39"/>
      <c r="BI133" s="39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  <c r="CE133" s="39"/>
      <c r="CF133" s="39"/>
      <c r="CG133" s="39"/>
      <c r="CH133" s="39"/>
      <c r="CI133" s="39"/>
      <c r="CJ133" s="39"/>
      <c r="CK133" s="39"/>
      <c r="CL133" s="39"/>
      <c r="CM133" s="39"/>
      <c r="CN133" s="39"/>
      <c r="CO133" s="39"/>
      <c r="CP133" s="39"/>
      <c r="CQ133" s="39"/>
      <c r="CR133" s="39"/>
      <c r="CS133" s="39"/>
      <c r="CT133" s="39"/>
      <c r="CU133" s="39"/>
      <c r="CV133" s="39"/>
      <c r="CW133" s="39"/>
      <c r="CX133" s="39"/>
      <c r="CY133" s="39"/>
      <c r="CZ133" s="39"/>
      <c r="DA133" s="39"/>
      <c r="DB133" s="39"/>
      <c r="DC133" s="39"/>
      <c r="DD133" s="39"/>
      <c r="DE133" s="39"/>
      <c r="DF133" s="39"/>
      <c r="DG133" s="39"/>
      <c r="DH133" s="39"/>
      <c r="DI133" s="39"/>
      <c r="DJ133" s="39"/>
      <c r="DK133" s="39"/>
      <c r="DL133" s="39"/>
      <c r="DM133" s="39"/>
      <c r="DN133" s="39"/>
      <c r="DO133" s="39"/>
      <c r="DP133" s="39"/>
      <c r="DQ133" s="39"/>
      <c r="DR133" s="39"/>
      <c r="DS133" s="39"/>
      <c r="DT133" s="39"/>
      <c r="DU133" s="39"/>
      <c r="DV133" s="39"/>
      <c r="DW133" s="39"/>
      <c r="DX133" s="39"/>
      <c r="DY133" s="39"/>
      <c r="DZ133" s="39"/>
      <c r="EA133" s="39"/>
      <c r="EB133" s="39"/>
      <c r="EC133" s="39"/>
      <c r="ED133" s="39"/>
      <c r="EE133" s="39"/>
      <c r="EF133" s="39"/>
      <c r="EG133" s="39"/>
      <c r="EH133" s="39"/>
      <c r="EI133" s="39"/>
      <c r="EJ133" s="39"/>
      <c r="EK133" s="39"/>
      <c r="EL133" s="39"/>
      <c r="EM133" s="39"/>
      <c r="EN133" s="39"/>
      <c r="EO133" s="39"/>
      <c r="EP133" s="39"/>
    </row>
    <row r="134" spans="1:146" outlineLevel="1">
      <c r="A134" s="23">
        <v>19</v>
      </c>
      <c r="B134" s="23">
        <v>0</v>
      </c>
      <c r="C134" s="8">
        <v>0.477661175774661</v>
      </c>
      <c r="D134" s="8">
        <f t="shared" si="9"/>
        <v>-0.477661175774661</v>
      </c>
      <c r="E134" s="8">
        <f t="shared" si="10"/>
        <v>1.2988776262241437</v>
      </c>
      <c r="F134" s="8">
        <f t="shared" si="11"/>
        <v>-1.1396831253572828</v>
      </c>
      <c r="G134" s="8">
        <f t="shared" si="12"/>
        <v>-0.95627723709825685</v>
      </c>
      <c r="H134" s="8">
        <v>0.15002371823963087</v>
      </c>
      <c r="I134" s="8">
        <f t="shared" si="13"/>
        <v>1.7263198403830844E-2</v>
      </c>
      <c r="J134" s="8">
        <f t="shared" si="14"/>
        <v>-1.0372427658405974</v>
      </c>
      <c r="AS134" s="39"/>
      <c r="AT134" s="39"/>
      <c r="AU134" s="39"/>
      <c r="AV134" s="39"/>
      <c r="AW134" s="39"/>
      <c r="AX134" s="39"/>
      <c r="AY134" s="39"/>
      <c r="AZ134" s="50"/>
      <c r="BA134" s="39"/>
      <c r="BB134" s="39"/>
      <c r="BC134" s="39"/>
      <c r="BD134" s="39">
        <f t="shared" si="15"/>
        <v>1</v>
      </c>
      <c r="BE134" s="39">
        <f t="shared" si="16"/>
        <v>0.477661175774661</v>
      </c>
      <c r="BF134" s="39" t="e">
        <f t="shared" si="17"/>
        <v>#N/A</v>
      </c>
      <c r="BG134" s="39"/>
      <c r="BH134" s="39"/>
      <c r="BI134" s="39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  <c r="CE134" s="39"/>
      <c r="CF134" s="39"/>
      <c r="CG134" s="39"/>
      <c r="CH134" s="39"/>
      <c r="CI134" s="39"/>
      <c r="CJ134" s="39"/>
      <c r="CK134" s="39"/>
      <c r="CL134" s="39"/>
      <c r="CM134" s="39"/>
      <c r="CN134" s="39"/>
      <c r="CO134" s="39"/>
      <c r="CP134" s="39"/>
      <c r="CQ134" s="39"/>
      <c r="CR134" s="39"/>
      <c r="CS134" s="39"/>
      <c r="CT134" s="39"/>
      <c r="CU134" s="39"/>
      <c r="CV134" s="39"/>
      <c r="CW134" s="39"/>
      <c r="CX134" s="39"/>
      <c r="CY134" s="39"/>
      <c r="CZ134" s="39"/>
      <c r="DA134" s="39"/>
      <c r="DB134" s="39"/>
      <c r="DC134" s="39"/>
      <c r="DD134" s="39"/>
      <c r="DE134" s="39"/>
      <c r="DF134" s="39"/>
      <c r="DG134" s="39"/>
      <c r="DH134" s="39"/>
      <c r="DI134" s="39"/>
      <c r="DJ134" s="39"/>
      <c r="DK134" s="39"/>
      <c r="DL134" s="39"/>
      <c r="DM134" s="39"/>
      <c r="DN134" s="39"/>
      <c r="DO134" s="39"/>
      <c r="DP134" s="39"/>
      <c r="DQ134" s="39"/>
      <c r="DR134" s="39"/>
      <c r="DS134" s="39"/>
      <c r="DT134" s="39"/>
      <c r="DU134" s="39"/>
      <c r="DV134" s="39"/>
      <c r="DW134" s="39"/>
      <c r="DX134" s="39"/>
      <c r="DY134" s="39"/>
      <c r="DZ134" s="39"/>
      <c r="EA134" s="39"/>
      <c r="EB134" s="39"/>
      <c r="EC134" s="39"/>
      <c r="ED134" s="39"/>
      <c r="EE134" s="39"/>
      <c r="EF134" s="39"/>
      <c r="EG134" s="39"/>
      <c r="EH134" s="39"/>
      <c r="EI134" s="39"/>
      <c r="EJ134" s="39"/>
      <c r="EK134" s="39"/>
      <c r="EL134" s="39"/>
      <c r="EM134" s="39"/>
      <c r="EN134" s="39"/>
      <c r="EO134" s="39"/>
      <c r="EP134" s="39"/>
    </row>
    <row r="135" spans="1:146" outlineLevel="1">
      <c r="A135" s="23">
        <v>20</v>
      </c>
      <c r="B135" s="23">
        <v>1</v>
      </c>
      <c r="C135" s="8">
        <v>0.66781870876075433</v>
      </c>
      <c r="D135" s="8">
        <f t="shared" si="9"/>
        <v>0.33218129123924567</v>
      </c>
      <c r="E135" s="8">
        <f t="shared" si="10"/>
        <v>0.8074770727005075</v>
      </c>
      <c r="F135" s="8">
        <f t="shared" si="11"/>
        <v>0.89859728059932809</v>
      </c>
      <c r="G135" s="8">
        <f t="shared" si="12"/>
        <v>0.70527468185414566</v>
      </c>
      <c r="H135" s="8">
        <v>9.6789154340631567E-2</v>
      </c>
      <c r="I135" s="8">
        <f t="shared" si="13"/>
        <v>5.3650319151399908E-3</v>
      </c>
      <c r="J135" s="8">
        <f t="shared" si="14"/>
        <v>0.74210220455686593</v>
      </c>
      <c r="AS135" s="39"/>
      <c r="AT135" s="39"/>
      <c r="AU135" s="39"/>
      <c r="AV135" s="39"/>
      <c r="AW135" s="39"/>
      <c r="AX135" s="39"/>
      <c r="AY135" s="39"/>
      <c r="AZ135" s="50"/>
      <c r="BA135" s="39"/>
      <c r="BB135" s="39"/>
      <c r="BC135" s="39"/>
      <c r="BD135" s="39">
        <f t="shared" si="15"/>
        <v>0</v>
      </c>
      <c r="BE135" s="39" t="e">
        <f t="shared" si="16"/>
        <v>#N/A</v>
      </c>
      <c r="BF135" s="39">
        <f t="shared" si="17"/>
        <v>0.66781870876075433</v>
      </c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  <c r="CE135" s="39"/>
      <c r="CF135" s="39"/>
      <c r="CG135" s="39"/>
      <c r="CH135" s="39"/>
      <c r="CI135" s="39"/>
      <c r="CJ135" s="39"/>
      <c r="CK135" s="39"/>
      <c r="CL135" s="39"/>
      <c r="CM135" s="39"/>
      <c r="CN135" s="39"/>
      <c r="CO135" s="39"/>
      <c r="CP135" s="39"/>
      <c r="CQ135" s="39"/>
      <c r="CR135" s="39"/>
      <c r="CS135" s="39"/>
      <c r="CT135" s="39"/>
      <c r="CU135" s="39"/>
      <c r="CV135" s="39"/>
      <c r="CW135" s="39"/>
      <c r="CX135" s="39"/>
      <c r="CY135" s="39"/>
      <c r="CZ135" s="39"/>
      <c r="DA135" s="39"/>
      <c r="DB135" s="39"/>
      <c r="DC135" s="39"/>
      <c r="DD135" s="39"/>
      <c r="DE135" s="39"/>
      <c r="DF135" s="39"/>
      <c r="DG135" s="39"/>
      <c r="DH135" s="39"/>
      <c r="DI135" s="39"/>
      <c r="DJ135" s="39"/>
      <c r="DK135" s="39"/>
      <c r="DL135" s="39"/>
      <c r="DM135" s="39"/>
      <c r="DN135" s="39"/>
      <c r="DO135" s="39"/>
      <c r="DP135" s="39"/>
      <c r="DQ135" s="39"/>
      <c r="DR135" s="39"/>
      <c r="DS135" s="39"/>
      <c r="DT135" s="39"/>
      <c r="DU135" s="39"/>
      <c r="DV135" s="39"/>
      <c r="DW135" s="39"/>
      <c r="DX135" s="39"/>
      <c r="DY135" s="39"/>
      <c r="DZ135" s="39"/>
      <c r="EA135" s="39"/>
      <c r="EB135" s="39"/>
      <c r="EC135" s="39"/>
      <c r="ED135" s="39"/>
      <c r="EE135" s="39"/>
      <c r="EF135" s="39"/>
      <c r="EG135" s="39"/>
      <c r="EH135" s="39"/>
      <c r="EI135" s="39"/>
      <c r="EJ135" s="39"/>
      <c r="EK135" s="39"/>
      <c r="EL135" s="39"/>
      <c r="EM135" s="39"/>
      <c r="EN135" s="39"/>
      <c r="EO135" s="39"/>
      <c r="EP135" s="39"/>
    </row>
    <row r="136" spans="1:146" outlineLevel="1">
      <c r="A136" s="23">
        <v>21</v>
      </c>
      <c r="B136" s="23">
        <v>1</v>
      </c>
      <c r="C136" s="8">
        <v>0.77632933030525419</v>
      </c>
      <c r="D136" s="8">
        <f t="shared" si="9"/>
        <v>0.22367066969474581</v>
      </c>
      <c r="E136" s="8">
        <f t="shared" si="10"/>
        <v>0.50635690821124368</v>
      </c>
      <c r="F136" s="8">
        <f t="shared" si="11"/>
        <v>0.71158759700492513</v>
      </c>
      <c r="G136" s="8">
        <f t="shared" si="12"/>
        <v>0.53676170262141787</v>
      </c>
      <c r="H136" s="8">
        <v>0.19281109422842591</v>
      </c>
      <c r="I136" s="8">
        <f t="shared" si="13"/>
        <v>7.7508977798228249E-3</v>
      </c>
      <c r="J136" s="8">
        <f t="shared" si="14"/>
        <v>0.59743949574422262</v>
      </c>
      <c r="AS136" s="39"/>
      <c r="AT136" s="39"/>
      <c r="AU136" s="39"/>
      <c r="AV136" s="39"/>
      <c r="AW136" s="39"/>
      <c r="AX136" s="39"/>
      <c r="AY136" s="39"/>
      <c r="AZ136" s="50"/>
      <c r="BA136" s="39"/>
      <c r="BB136" s="39"/>
      <c r="BC136" s="39"/>
      <c r="BD136" s="39">
        <f t="shared" si="15"/>
        <v>0</v>
      </c>
      <c r="BE136" s="39" t="e">
        <f t="shared" si="16"/>
        <v>#N/A</v>
      </c>
      <c r="BF136" s="39">
        <f t="shared" si="17"/>
        <v>0.77632933030525419</v>
      </c>
      <c r="BG136" s="39"/>
      <c r="BH136" s="39"/>
      <c r="BI136" s="39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39"/>
      <c r="CD136" s="39"/>
      <c r="CE136" s="39"/>
      <c r="CF136" s="39"/>
      <c r="CG136" s="39"/>
      <c r="CH136" s="39"/>
      <c r="CI136" s="39"/>
      <c r="CJ136" s="39"/>
      <c r="CK136" s="39"/>
      <c r="CL136" s="39"/>
      <c r="CM136" s="39"/>
      <c r="CN136" s="39"/>
      <c r="CO136" s="39"/>
      <c r="CP136" s="39"/>
      <c r="CQ136" s="39"/>
      <c r="CR136" s="39"/>
      <c r="CS136" s="39"/>
      <c r="CT136" s="39"/>
      <c r="CU136" s="39"/>
      <c r="CV136" s="39"/>
      <c r="CW136" s="39"/>
      <c r="CX136" s="39"/>
      <c r="CY136" s="39"/>
      <c r="CZ136" s="39"/>
      <c r="DA136" s="39"/>
      <c r="DB136" s="39"/>
      <c r="DC136" s="39"/>
      <c r="DD136" s="39"/>
      <c r="DE136" s="39"/>
      <c r="DF136" s="39"/>
      <c r="DG136" s="39"/>
      <c r="DH136" s="39"/>
      <c r="DI136" s="39"/>
      <c r="DJ136" s="39"/>
      <c r="DK136" s="39"/>
      <c r="DL136" s="39"/>
      <c r="DM136" s="39"/>
      <c r="DN136" s="39"/>
      <c r="DO136" s="39"/>
      <c r="DP136" s="39"/>
      <c r="DQ136" s="39"/>
      <c r="DR136" s="39"/>
      <c r="DS136" s="39"/>
      <c r="DT136" s="39"/>
      <c r="DU136" s="39"/>
      <c r="DV136" s="39"/>
      <c r="DW136" s="39"/>
      <c r="DX136" s="39"/>
      <c r="DY136" s="39"/>
      <c r="DZ136" s="39"/>
      <c r="EA136" s="39"/>
      <c r="EB136" s="39"/>
      <c r="EC136" s="39"/>
      <c r="ED136" s="39"/>
      <c r="EE136" s="39"/>
      <c r="EF136" s="39"/>
      <c r="EG136" s="39"/>
      <c r="EH136" s="39"/>
      <c r="EI136" s="39"/>
      <c r="EJ136" s="39"/>
      <c r="EK136" s="39"/>
      <c r="EL136" s="39"/>
      <c r="EM136" s="39"/>
      <c r="EN136" s="39"/>
      <c r="EO136" s="39"/>
      <c r="EP136" s="39"/>
    </row>
    <row r="137" spans="1:146" outlineLevel="1">
      <c r="A137" s="23">
        <v>22</v>
      </c>
      <c r="B137" s="23">
        <v>1</v>
      </c>
      <c r="C137" s="8">
        <v>0.55315262256863806</v>
      </c>
      <c r="D137" s="8">
        <f t="shared" si="9"/>
        <v>0.44684737743136194</v>
      </c>
      <c r="E137" s="8">
        <f t="shared" si="10"/>
        <v>1.1842426507194332</v>
      </c>
      <c r="F137" s="8">
        <f t="shared" si="11"/>
        <v>1.0882291352097835</v>
      </c>
      <c r="G137" s="8">
        <f t="shared" si="12"/>
        <v>0.89878769664302649</v>
      </c>
      <c r="H137" s="8">
        <v>9.5054894793944369E-2</v>
      </c>
      <c r="I137" s="8">
        <f t="shared" si="13"/>
        <v>8.5241594982911895E-3</v>
      </c>
      <c r="J137" s="8">
        <f t="shared" si="14"/>
        <v>0.94481330652705908</v>
      </c>
      <c r="AS137" s="39"/>
      <c r="AT137" s="39"/>
      <c r="AU137" s="39"/>
      <c r="AV137" s="39"/>
      <c r="AW137" s="39"/>
      <c r="AX137" s="39"/>
      <c r="AY137" s="39"/>
      <c r="AZ137" s="50"/>
      <c r="BA137" s="39"/>
      <c r="BB137" s="39"/>
      <c r="BC137" s="39"/>
      <c r="BD137" s="39">
        <f t="shared" si="15"/>
        <v>0</v>
      </c>
      <c r="BE137" s="39" t="e">
        <f t="shared" si="16"/>
        <v>#N/A</v>
      </c>
      <c r="BF137" s="39">
        <f t="shared" si="17"/>
        <v>0.55315262256863806</v>
      </c>
      <c r="BG137" s="39"/>
      <c r="BH137" s="39"/>
      <c r="BI137" s="39"/>
      <c r="BJ137" s="39"/>
      <c r="BK137" s="39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  <c r="CE137" s="39"/>
      <c r="CF137" s="39"/>
      <c r="CG137" s="39"/>
      <c r="CH137" s="39"/>
      <c r="CI137" s="39"/>
      <c r="CJ137" s="39"/>
      <c r="CK137" s="39"/>
      <c r="CL137" s="39"/>
      <c r="CM137" s="39"/>
      <c r="CN137" s="39"/>
      <c r="CO137" s="39"/>
      <c r="CP137" s="39"/>
      <c r="CQ137" s="39"/>
      <c r="CR137" s="39"/>
      <c r="CS137" s="39"/>
      <c r="CT137" s="39"/>
      <c r="CU137" s="39"/>
      <c r="CV137" s="39"/>
      <c r="CW137" s="39"/>
      <c r="CX137" s="39"/>
      <c r="CY137" s="39"/>
      <c r="CZ137" s="39"/>
      <c r="DA137" s="39"/>
      <c r="DB137" s="39"/>
      <c r="DC137" s="39"/>
      <c r="DD137" s="39"/>
      <c r="DE137" s="39"/>
      <c r="DF137" s="39"/>
      <c r="DG137" s="39"/>
      <c r="DH137" s="39"/>
      <c r="DI137" s="39"/>
      <c r="DJ137" s="39"/>
      <c r="DK137" s="39"/>
      <c r="DL137" s="39"/>
      <c r="DM137" s="39"/>
      <c r="DN137" s="39"/>
      <c r="DO137" s="39"/>
      <c r="DP137" s="39"/>
      <c r="DQ137" s="39"/>
      <c r="DR137" s="39"/>
      <c r="DS137" s="39"/>
      <c r="DT137" s="39"/>
      <c r="DU137" s="39"/>
      <c r="DV137" s="39"/>
      <c r="DW137" s="39"/>
      <c r="DX137" s="39"/>
      <c r="DY137" s="39"/>
      <c r="DZ137" s="39"/>
      <c r="EA137" s="39"/>
      <c r="EB137" s="39"/>
      <c r="EC137" s="39"/>
      <c r="ED137" s="39"/>
      <c r="EE137" s="39"/>
      <c r="EF137" s="39"/>
      <c r="EG137" s="39"/>
      <c r="EH137" s="39"/>
      <c r="EI137" s="39"/>
      <c r="EJ137" s="39"/>
      <c r="EK137" s="39"/>
      <c r="EL137" s="39"/>
      <c r="EM137" s="39"/>
      <c r="EN137" s="39"/>
      <c r="EO137" s="39"/>
      <c r="EP137" s="39"/>
    </row>
    <row r="138" spans="1:146" outlineLevel="1">
      <c r="A138" s="23">
        <v>23</v>
      </c>
      <c r="B138" s="23">
        <v>1</v>
      </c>
      <c r="C138" s="8">
        <v>0.4403836164417147</v>
      </c>
      <c r="D138" s="8">
        <f t="shared" si="9"/>
        <v>0.55961638355828525</v>
      </c>
      <c r="E138" s="8">
        <f t="shared" si="10"/>
        <v>1.640218152731528</v>
      </c>
      <c r="F138" s="8">
        <f t="shared" si="11"/>
        <v>1.2807100189861591</v>
      </c>
      <c r="G138" s="8">
        <f t="shared" si="12"/>
        <v>1.1272743716196392</v>
      </c>
      <c r="H138" s="8">
        <v>9.292346525824012E-2</v>
      </c>
      <c r="I138" s="8">
        <f t="shared" si="13"/>
        <v>1.3046803283023704E-2</v>
      </c>
      <c r="J138" s="8">
        <f t="shared" si="14"/>
        <v>1.1836073880878324</v>
      </c>
      <c r="AS138" s="39"/>
      <c r="AT138" s="39"/>
      <c r="AU138" s="39"/>
      <c r="AV138" s="39"/>
      <c r="AW138" s="39"/>
      <c r="AX138" s="39"/>
      <c r="AY138" s="39"/>
      <c r="AZ138" s="50"/>
      <c r="BA138" s="39"/>
      <c r="BB138" s="39"/>
      <c r="BC138" s="39"/>
      <c r="BD138" s="39">
        <f t="shared" si="15"/>
        <v>0</v>
      </c>
      <c r="BE138" s="39" t="e">
        <f t="shared" si="16"/>
        <v>#N/A</v>
      </c>
      <c r="BF138" s="39">
        <f t="shared" si="17"/>
        <v>0.4403836164417147</v>
      </c>
      <c r="BG138" s="39"/>
      <c r="BH138" s="39"/>
      <c r="BI138" s="39"/>
      <c r="BJ138" s="39"/>
      <c r="BK138" s="39"/>
      <c r="BL138" s="39"/>
      <c r="BM138" s="39"/>
      <c r="BN138" s="39"/>
      <c r="BO138" s="39"/>
      <c r="BP138" s="39"/>
      <c r="BQ138" s="39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  <c r="CE138" s="39"/>
      <c r="CF138" s="39"/>
      <c r="CG138" s="39"/>
      <c r="CH138" s="39"/>
      <c r="CI138" s="39"/>
      <c r="CJ138" s="39"/>
      <c r="CK138" s="39"/>
      <c r="CL138" s="39"/>
      <c r="CM138" s="39"/>
      <c r="CN138" s="39"/>
      <c r="CO138" s="39"/>
      <c r="CP138" s="39"/>
      <c r="CQ138" s="39"/>
      <c r="CR138" s="39"/>
      <c r="CS138" s="39"/>
      <c r="CT138" s="39"/>
      <c r="CU138" s="39"/>
      <c r="CV138" s="39"/>
      <c r="CW138" s="39"/>
      <c r="CX138" s="39"/>
      <c r="CY138" s="39"/>
      <c r="CZ138" s="39"/>
      <c r="DA138" s="39"/>
      <c r="DB138" s="39"/>
      <c r="DC138" s="39"/>
      <c r="DD138" s="39"/>
      <c r="DE138" s="39"/>
      <c r="DF138" s="39"/>
      <c r="DG138" s="39"/>
      <c r="DH138" s="39"/>
      <c r="DI138" s="39"/>
      <c r="DJ138" s="39"/>
      <c r="DK138" s="39"/>
      <c r="DL138" s="39"/>
      <c r="DM138" s="39"/>
      <c r="DN138" s="39"/>
      <c r="DO138" s="39"/>
      <c r="DP138" s="39"/>
      <c r="DQ138" s="39"/>
      <c r="DR138" s="39"/>
      <c r="DS138" s="39"/>
      <c r="DT138" s="39"/>
      <c r="DU138" s="39"/>
      <c r="DV138" s="39"/>
      <c r="DW138" s="39"/>
      <c r="DX138" s="39"/>
      <c r="DY138" s="39"/>
      <c r="DZ138" s="39"/>
      <c r="EA138" s="39"/>
      <c r="EB138" s="39"/>
      <c r="EC138" s="39"/>
      <c r="ED138" s="39"/>
      <c r="EE138" s="39"/>
      <c r="EF138" s="39"/>
      <c r="EG138" s="39"/>
      <c r="EH138" s="39"/>
      <c r="EI138" s="39"/>
      <c r="EJ138" s="39"/>
      <c r="EK138" s="39"/>
      <c r="EL138" s="39"/>
      <c r="EM138" s="39"/>
      <c r="EN138" s="39"/>
      <c r="EO138" s="39"/>
      <c r="EP138" s="39"/>
    </row>
    <row r="139" spans="1:146" outlineLevel="1">
      <c r="A139" s="23">
        <v>24</v>
      </c>
      <c r="B139" s="23">
        <v>1</v>
      </c>
      <c r="C139" s="8">
        <v>0.66166027643580139</v>
      </c>
      <c r="D139" s="8">
        <f t="shared" si="9"/>
        <v>0.33833972356419861</v>
      </c>
      <c r="E139" s="8">
        <f t="shared" si="10"/>
        <v>0.82600606471047577</v>
      </c>
      <c r="F139" s="8">
        <f t="shared" si="11"/>
        <v>0.90884875788575281</v>
      </c>
      <c r="G139" s="8">
        <f t="shared" si="12"/>
        <v>0.7150871337647936</v>
      </c>
      <c r="H139" s="8">
        <v>0.10841128457574226</v>
      </c>
      <c r="I139" s="8">
        <f t="shared" si="13"/>
        <v>6.339727735611516E-3</v>
      </c>
      <c r="J139" s="8">
        <f t="shared" si="14"/>
        <v>0.75731521552337455</v>
      </c>
      <c r="AS139" s="39"/>
      <c r="AT139" s="39"/>
      <c r="AU139" s="39"/>
      <c r="AV139" s="39"/>
      <c r="AW139" s="39"/>
      <c r="AX139" s="39"/>
      <c r="AY139" s="39"/>
      <c r="AZ139" s="50"/>
      <c r="BA139" s="39"/>
      <c r="BB139" s="39"/>
      <c r="BC139" s="39"/>
      <c r="BD139" s="39">
        <f t="shared" si="15"/>
        <v>0</v>
      </c>
      <c r="BE139" s="39" t="e">
        <f t="shared" si="16"/>
        <v>#N/A</v>
      </c>
      <c r="BF139" s="39">
        <f t="shared" si="17"/>
        <v>0.66166027643580139</v>
      </c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  <c r="CM139" s="39"/>
      <c r="CN139" s="39"/>
      <c r="CO139" s="39"/>
      <c r="CP139" s="39"/>
      <c r="CQ139" s="39"/>
      <c r="CR139" s="39"/>
      <c r="CS139" s="39"/>
      <c r="CT139" s="39"/>
      <c r="CU139" s="39"/>
      <c r="CV139" s="39"/>
      <c r="CW139" s="39"/>
      <c r="CX139" s="39"/>
      <c r="CY139" s="39"/>
      <c r="CZ139" s="39"/>
      <c r="DA139" s="39"/>
      <c r="DB139" s="39"/>
      <c r="DC139" s="39"/>
      <c r="DD139" s="39"/>
      <c r="DE139" s="39"/>
      <c r="DF139" s="39"/>
      <c r="DG139" s="39"/>
      <c r="DH139" s="39"/>
      <c r="DI139" s="39"/>
      <c r="DJ139" s="39"/>
      <c r="DK139" s="39"/>
      <c r="DL139" s="39"/>
      <c r="DM139" s="39"/>
      <c r="DN139" s="39"/>
      <c r="DO139" s="39"/>
      <c r="DP139" s="39"/>
      <c r="DQ139" s="39"/>
      <c r="DR139" s="39"/>
      <c r="DS139" s="39"/>
      <c r="DT139" s="39"/>
      <c r="DU139" s="39"/>
      <c r="DV139" s="39"/>
      <c r="DW139" s="39"/>
      <c r="DX139" s="39"/>
      <c r="DY139" s="39"/>
      <c r="DZ139" s="39"/>
      <c r="EA139" s="39"/>
      <c r="EB139" s="39"/>
      <c r="EC139" s="39"/>
      <c r="ED139" s="39"/>
      <c r="EE139" s="39"/>
      <c r="EF139" s="39"/>
      <c r="EG139" s="39"/>
      <c r="EH139" s="39"/>
      <c r="EI139" s="39"/>
      <c r="EJ139" s="39"/>
      <c r="EK139" s="39"/>
      <c r="EL139" s="39"/>
      <c r="EM139" s="39"/>
      <c r="EN139" s="39"/>
      <c r="EO139" s="39"/>
      <c r="EP139" s="39"/>
    </row>
    <row r="140" spans="1:146" outlineLevel="1">
      <c r="A140" s="23">
        <v>25</v>
      </c>
      <c r="B140" s="23">
        <v>1</v>
      </c>
      <c r="C140" s="8">
        <v>0.33710023198068795</v>
      </c>
      <c r="D140" s="8">
        <f t="shared" si="9"/>
        <v>0.66289976801931205</v>
      </c>
      <c r="E140" s="8">
        <f t="shared" si="10"/>
        <v>2.1747499371531367</v>
      </c>
      <c r="F140" s="8">
        <f t="shared" si="11"/>
        <v>1.4747033386932902</v>
      </c>
      <c r="G140" s="8">
        <f t="shared" si="12"/>
        <v>1.4023112166166387</v>
      </c>
      <c r="H140" s="8">
        <v>0.26389353778959657</v>
      </c>
      <c r="I140" s="8">
        <f t="shared" si="13"/>
        <v>8.7065004159204762E-2</v>
      </c>
      <c r="J140" s="8">
        <f t="shared" si="14"/>
        <v>1.6344592324014895</v>
      </c>
      <c r="AS140" s="39"/>
      <c r="AT140" s="39"/>
      <c r="AU140" s="39"/>
      <c r="AV140" s="39"/>
      <c r="AW140" s="39"/>
      <c r="AX140" s="39"/>
      <c r="AY140" s="39"/>
      <c r="AZ140" s="50"/>
      <c r="BA140" s="39"/>
      <c r="BB140" s="39"/>
      <c r="BC140" s="39"/>
      <c r="BD140" s="39">
        <f t="shared" si="15"/>
        <v>0</v>
      </c>
      <c r="BE140" s="39" t="e">
        <f t="shared" si="16"/>
        <v>#N/A</v>
      </c>
      <c r="BF140" s="39">
        <f t="shared" si="17"/>
        <v>0.33710023198068795</v>
      </c>
      <c r="BG140" s="39"/>
      <c r="BH140" s="39"/>
      <c r="BI140" s="39"/>
      <c r="BJ140" s="39"/>
      <c r="BK140" s="39"/>
      <c r="BL140" s="39"/>
      <c r="BM140" s="39"/>
      <c r="BN140" s="39"/>
      <c r="BO140" s="39"/>
      <c r="BP140" s="39"/>
      <c r="BQ140" s="39"/>
      <c r="BR140" s="39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  <c r="CE140" s="39"/>
      <c r="CF140" s="39"/>
      <c r="CG140" s="39"/>
      <c r="CH140" s="39"/>
      <c r="CI140" s="39"/>
      <c r="CJ140" s="39"/>
      <c r="CK140" s="39"/>
      <c r="CL140" s="39"/>
      <c r="CM140" s="39"/>
      <c r="CN140" s="39"/>
      <c r="CO140" s="39"/>
      <c r="CP140" s="39"/>
      <c r="CQ140" s="39"/>
      <c r="CR140" s="39"/>
      <c r="CS140" s="39"/>
      <c r="CT140" s="39"/>
      <c r="CU140" s="39"/>
      <c r="CV140" s="39"/>
      <c r="CW140" s="39"/>
      <c r="CX140" s="39"/>
      <c r="CY140" s="39"/>
      <c r="CZ140" s="39"/>
      <c r="DA140" s="39"/>
      <c r="DB140" s="39"/>
      <c r="DC140" s="39"/>
      <c r="DD140" s="39"/>
      <c r="DE140" s="39"/>
      <c r="DF140" s="39"/>
      <c r="DG140" s="39"/>
      <c r="DH140" s="39"/>
      <c r="DI140" s="39"/>
      <c r="DJ140" s="39"/>
      <c r="DK140" s="39"/>
      <c r="DL140" s="39"/>
      <c r="DM140" s="39"/>
      <c r="DN140" s="39"/>
      <c r="DO140" s="39"/>
      <c r="DP140" s="39"/>
      <c r="DQ140" s="39"/>
      <c r="DR140" s="39"/>
      <c r="DS140" s="39"/>
      <c r="DT140" s="39"/>
      <c r="DU140" s="39"/>
      <c r="DV140" s="39"/>
      <c r="DW140" s="39"/>
      <c r="DX140" s="39"/>
      <c r="DY140" s="39"/>
      <c r="DZ140" s="39"/>
      <c r="EA140" s="39"/>
      <c r="EB140" s="39"/>
      <c r="EC140" s="39"/>
      <c r="ED140" s="39"/>
      <c r="EE140" s="39"/>
      <c r="EF140" s="39"/>
      <c r="EG140" s="39"/>
      <c r="EH140" s="39"/>
      <c r="EI140" s="39"/>
      <c r="EJ140" s="39"/>
      <c r="EK140" s="39"/>
      <c r="EL140" s="39"/>
      <c r="EM140" s="39"/>
      <c r="EN140" s="39"/>
      <c r="EO140" s="39"/>
      <c r="EP140" s="39"/>
    </row>
    <row r="141" spans="1:146" outlineLevel="1">
      <c r="A141" s="23">
        <v>26</v>
      </c>
      <c r="B141" s="23">
        <v>0</v>
      </c>
      <c r="C141" s="8">
        <v>0.41220881483535238</v>
      </c>
      <c r="D141" s="8">
        <f t="shared" si="9"/>
        <v>-0.41220881483535238</v>
      </c>
      <c r="E141" s="8">
        <f t="shared" si="10"/>
        <v>1.0627670428542799</v>
      </c>
      <c r="F141" s="8">
        <f t="shared" si="11"/>
        <v>-1.0309059330774462</v>
      </c>
      <c r="G141" s="8">
        <f t="shared" si="12"/>
        <v>-0.83742727720732002</v>
      </c>
      <c r="H141" s="8">
        <v>9.8651651344145275E-2</v>
      </c>
      <c r="I141" s="8">
        <f t="shared" si="13"/>
        <v>7.7414184857721178E-3</v>
      </c>
      <c r="J141" s="8">
        <f t="shared" si="14"/>
        <v>-0.88206536439388461</v>
      </c>
      <c r="AS141" s="39"/>
      <c r="AT141" s="39"/>
      <c r="AU141" s="39"/>
      <c r="AV141" s="39"/>
      <c r="AW141" s="39"/>
      <c r="AX141" s="39"/>
      <c r="AY141" s="39"/>
      <c r="AZ141" s="50"/>
      <c r="BA141" s="39"/>
      <c r="BB141" s="39"/>
      <c r="BC141" s="39"/>
      <c r="BD141" s="39">
        <f t="shared" si="15"/>
        <v>1</v>
      </c>
      <c r="BE141" s="39">
        <f t="shared" si="16"/>
        <v>0.41220881483535238</v>
      </c>
      <c r="BF141" s="39" t="e">
        <f t="shared" si="17"/>
        <v>#N/A</v>
      </c>
      <c r="BG141" s="39"/>
      <c r="BH141" s="39"/>
      <c r="BI141" s="39"/>
      <c r="BJ141" s="39"/>
      <c r="BK141" s="39"/>
      <c r="BL141" s="39"/>
      <c r="BM141" s="39"/>
      <c r="BN141" s="39"/>
      <c r="BO141" s="39"/>
      <c r="BP141" s="39"/>
      <c r="BQ141" s="39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  <c r="CE141" s="39"/>
      <c r="CF141" s="39"/>
      <c r="CG141" s="39"/>
      <c r="CH141" s="39"/>
      <c r="CI141" s="39"/>
      <c r="CJ141" s="39"/>
      <c r="CK141" s="39"/>
      <c r="CL141" s="39"/>
      <c r="CM141" s="39"/>
      <c r="CN141" s="39"/>
      <c r="CO141" s="39"/>
      <c r="CP141" s="39"/>
      <c r="CQ141" s="39"/>
      <c r="CR141" s="39"/>
      <c r="CS141" s="39"/>
      <c r="CT141" s="39"/>
      <c r="CU141" s="39"/>
      <c r="CV141" s="39"/>
      <c r="CW141" s="39"/>
      <c r="CX141" s="39"/>
      <c r="CY141" s="39"/>
      <c r="CZ141" s="39"/>
      <c r="DA141" s="39"/>
      <c r="DB141" s="39"/>
      <c r="DC141" s="39"/>
      <c r="DD141" s="39"/>
      <c r="DE141" s="39"/>
      <c r="DF141" s="39"/>
      <c r="DG141" s="39"/>
      <c r="DH141" s="39"/>
      <c r="DI141" s="39"/>
      <c r="DJ141" s="39"/>
      <c r="DK141" s="39"/>
      <c r="DL141" s="39"/>
      <c r="DM141" s="39"/>
      <c r="DN141" s="39"/>
      <c r="DO141" s="39"/>
      <c r="DP141" s="39"/>
      <c r="DQ141" s="39"/>
      <c r="DR141" s="39"/>
      <c r="DS141" s="39"/>
      <c r="DT141" s="39"/>
      <c r="DU141" s="39"/>
      <c r="DV141" s="39"/>
      <c r="DW141" s="39"/>
      <c r="DX141" s="39"/>
      <c r="DY141" s="39"/>
      <c r="DZ141" s="39"/>
      <c r="EA141" s="39"/>
      <c r="EB141" s="39"/>
      <c r="EC141" s="39"/>
      <c r="ED141" s="39"/>
      <c r="EE141" s="39"/>
      <c r="EF141" s="39"/>
      <c r="EG141" s="39"/>
      <c r="EH141" s="39"/>
      <c r="EI141" s="39"/>
      <c r="EJ141" s="39"/>
      <c r="EK141" s="39"/>
      <c r="EL141" s="39"/>
      <c r="EM141" s="39"/>
      <c r="EN141" s="39"/>
      <c r="EO141" s="39"/>
      <c r="EP141" s="39"/>
    </row>
    <row r="142" spans="1:146" outlineLevel="1">
      <c r="A142" s="23">
        <v>27</v>
      </c>
      <c r="B142" s="23">
        <v>0</v>
      </c>
      <c r="C142" s="8">
        <v>0.38739691826707445</v>
      </c>
      <c r="D142" s="8">
        <f t="shared" si="9"/>
        <v>-0.38739691826707445</v>
      </c>
      <c r="E142" s="8">
        <f t="shared" si="10"/>
        <v>0.98007610803347966</v>
      </c>
      <c r="F142" s="8">
        <f t="shared" si="11"/>
        <v>-0.98998793327670398</v>
      </c>
      <c r="G142" s="8">
        <f t="shared" si="12"/>
        <v>-0.79522219368302216</v>
      </c>
      <c r="H142" s="8">
        <v>0.27509877881724609</v>
      </c>
      <c r="I142" s="8">
        <f t="shared" si="13"/>
        <v>3.0096451885376276E-2</v>
      </c>
      <c r="J142" s="8">
        <f t="shared" si="14"/>
        <v>-0.9340047319477498</v>
      </c>
      <c r="AS142" s="39"/>
      <c r="AT142" s="39"/>
      <c r="AU142" s="39"/>
      <c r="AV142" s="39"/>
      <c r="AW142" s="39"/>
      <c r="AX142" s="39"/>
      <c r="AY142" s="39"/>
      <c r="AZ142" s="50"/>
      <c r="BA142" s="39"/>
      <c r="BB142" s="39"/>
      <c r="BC142" s="39"/>
      <c r="BD142" s="39">
        <f t="shared" si="15"/>
        <v>1</v>
      </c>
      <c r="BE142" s="39">
        <f t="shared" si="16"/>
        <v>0.38739691826707445</v>
      </c>
      <c r="BF142" s="39" t="e">
        <f t="shared" si="17"/>
        <v>#N/A</v>
      </c>
      <c r="BG142" s="39"/>
      <c r="BH142" s="39"/>
      <c r="BI142" s="39"/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  <c r="CE142" s="39"/>
      <c r="CF142" s="39"/>
      <c r="CG142" s="39"/>
      <c r="CH142" s="39"/>
      <c r="CI142" s="39"/>
      <c r="CJ142" s="39"/>
      <c r="CK142" s="39"/>
      <c r="CL142" s="39"/>
      <c r="CM142" s="39"/>
      <c r="CN142" s="39"/>
      <c r="CO142" s="39"/>
      <c r="CP142" s="39"/>
      <c r="CQ142" s="39"/>
      <c r="CR142" s="39"/>
      <c r="CS142" s="39"/>
      <c r="CT142" s="39"/>
      <c r="CU142" s="39"/>
      <c r="CV142" s="39"/>
      <c r="CW142" s="39"/>
      <c r="CX142" s="39"/>
      <c r="CY142" s="39"/>
      <c r="CZ142" s="39"/>
      <c r="DA142" s="39"/>
      <c r="DB142" s="39"/>
      <c r="DC142" s="39"/>
      <c r="DD142" s="39"/>
      <c r="DE142" s="39"/>
      <c r="DF142" s="39"/>
      <c r="DG142" s="39"/>
      <c r="DH142" s="39"/>
      <c r="DI142" s="39"/>
      <c r="DJ142" s="39"/>
      <c r="DK142" s="39"/>
      <c r="DL142" s="39"/>
      <c r="DM142" s="39"/>
      <c r="DN142" s="39"/>
      <c r="DO142" s="39"/>
      <c r="DP142" s="39"/>
      <c r="DQ142" s="39"/>
      <c r="DR142" s="39"/>
      <c r="DS142" s="39"/>
      <c r="DT142" s="39"/>
      <c r="DU142" s="39"/>
      <c r="DV142" s="39"/>
      <c r="DW142" s="39"/>
      <c r="DX142" s="39"/>
      <c r="DY142" s="39"/>
      <c r="DZ142" s="39"/>
      <c r="EA142" s="39"/>
      <c r="EB142" s="39"/>
      <c r="EC142" s="39"/>
      <c r="ED142" s="39"/>
      <c r="EE142" s="39"/>
      <c r="EF142" s="39"/>
      <c r="EG142" s="39"/>
      <c r="EH142" s="39"/>
      <c r="EI142" s="39"/>
      <c r="EJ142" s="39"/>
      <c r="EK142" s="39"/>
      <c r="EL142" s="39"/>
      <c r="EM142" s="39"/>
      <c r="EN142" s="39"/>
      <c r="EO142" s="39"/>
      <c r="EP142" s="39"/>
    </row>
    <row r="143" spans="1:146" outlineLevel="1">
      <c r="A143" s="23">
        <v>28</v>
      </c>
      <c r="B143" s="23">
        <v>0</v>
      </c>
      <c r="C143" s="8">
        <v>0.77098235580718877</v>
      </c>
      <c r="D143" s="8">
        <f t="shared" si="9"/>
        <v>-0.77098235580718877</v>
      </c>
      <c r="E143" s="8">
        <f t="shared" si="10"/>
        <v>2.9479124590382098</v>
      </c>
      <c r="F143" s="8">
        <f t="shared" si="11"/>
        <v>-1.7169485895151928</v>
      </c>
      <c r="G143" s="8">
        <f t="shared" si="12"/>
        <v>-1.8347958455965059</v>
      </c>
      <c r="H143" s="8">
        <v>0.10356884786165757</v>
      </c>
      <c r="I143" s="8">
        <f t="shared" si="13"/>
        <v>3.9443738896174751E-2</v>
      </c>
      <c r="J143" s="8">
        <f t="shared" si="14"/>
        <v>-1.9378906972156498</v>
      </c>
      <c r="AS143" s="39"/>
      <c r="AT143" s="39"/>
      <c r="AU143" s="39"/>
      <c r="AV143" s="39"/>
      <c r="AW143" s="39"/>
      <c r="AX143" s="39"/>
      <c r="AY143" s="39"/>
      <c r="AZ143" s="50"/>
      <c r="BA143" s="39"/>
      <c r="BB143" s="39"/>
      <c r="BC143" s="39"/>
      <c r="BD143" s="39">
        <f t="shared" si="15"/>
        <v>1</v>
      </c>
      <c r="BE143" s="39">
        <f t="shared" si="16"/>
        <v>0.77098235580718877</v>
      </c>
      <c r="BF143" s="39" t="e">
        <f t="shared" si="17"/>
        <v>#N/A</v>
      </c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  <c r="CE143" s="39"/>
      <c r="CF143" s="39"/>
      <c r="CG143" s="39"/>
      <c r="CH143" s="39"/>
      <c r="CI143" s="39"/>
      <c r="CJ143" s="39"/>
      <c r="CK143" s="39"/>
      <c r="CL143" s="39"/>
      <c r="CM143" s="39"/>
      <c r="CN143" s="39"/>
      <c r="CO143" s="39"/>
      <c r="CP143" s="39"/>
      <c r="CQ143" s="39"/>
      <c r="CR143" s="39"/>
      <c r="CS143" s="39"/>
      <c r="CT143" s="39"/>
      <c r="CU143" s="39"/>
      <c r="CV143" s="39"/>
      <c r="CW143" s="39"/>
      <c r="CX143" s="39"/>
      <c r="CY143" s="39"/>
      <c r="CZ143" s="39"/>
      <c r="DA143" s="39"/>
      <c r="DB143" s="39"/>
      <c r="DC143" s="39"/>
      <c r="DD143" s="39"/>
      <c r="DE143" s="39"/>
      <c r="DF143" s="39"/>
      <c r="DG143" s="39"/>
      <c r="DH143" s="39"/>
      <c r="DI143" s="39"/>
      <c r="DJ143" s="39"/>
      <c r="DK143" s="39"/>
      <c r="DL143" s="39"/>
      <c r="DM143" s="39"/>
      <c r="DN143" s="39"/>
      <c r="DO143" s="39"/>
      <c r="DP143" s="39"/>
      <c r="DQ143" s="39"/>
      <c r="DR143" s="39"/>
      <c r="DS143" s="39"/>
      <c r="DT143" s="39"/>
      <c r="DU143" s="39"/>
      <c r="DV143" s="39"/>
      <c r="DW143" s="39"/>
      <c r="DX143" s="39"/>
      <c r="DY143" s="39"/>
      <c r="DZ143" s="39"/>
      <c r="EA143" s="39"/>
      <c r="EB143" s="39"/>
      <c r="EC143" s="39"/>
      <c r="ED143" s="39"/>
      <c r="EE143" s="39"/>
      <c r="EF143" s="39"/>
      <c r="EG143" s="39"/>
      <c r="EH143" s="39"/>
      <c r="EI143" s="39"/>
      <c r="EJ143" s="39"/>
      <c r="EK143" s="39"/>
      <c r="EL143" s="39"/>
      <c r="EM143" s="39"/>
      <c r="EN143" s="39"/>
      <c r="EO143" s="39"/>
      <c r="EP143" s="39"/>
    </row>
    <row r="144" spans="1:146" outlineLevel="1">
      <c r="A144" s="23">
        <v>29</v>
      </c>
      <c r="B144" s="23">
        <v>1</v>
      </c>
      <c r="C144" s="8">
        <v>0.65603043197099808</v>
      </c>
      <c r="D144" s="8">
        <f t="shared" si="9"/>
        <v>0.34396956802900192</v>
      </c>
      <c r="E144" s="8">
        <f t="shared" si="10"/>
        <v>0.84309620182869571</v>
      </c>
      <c r="F144" s="8">
        <f t="shared" si="11"/>
        <v>0.91820270192844444</v>
      </c>
      <c r="G144" s="8">
        <f t="shared" si="12"/>
        <v>0.72409911643022218</v>
      </c>
      <c r="H144" s="8">
        <v>0.18058287400461009</v>
      </c>
      <c r="I144" s="8">
        <f t="shared" si="13"/>
        <v>1.2819463123747016E-2</v>
      </c>
      <c r="J144" s="8">
        <f t="shared" si="14"/>
        <v>0.79991805476644895</v>
      </c>
      <c r="AS144" s="39"/>
      <c r="AT144" s="39"/>
      <c r="AU144" s="39"/>
      <c r="AV144" s="39"/>
      <c r="AW144" s="39"/>
      <c r="AX144" s="39"/>
      <c r="AY144" s="39"/>
      <c r="AZ144" s="50"/>
      <c r="BA144" s="39"/>
      <c r="BB144" s="39"/>
      <c r="BC144" s="39"/>
      <c r="BD144" s="39">
        <f t="shared" si="15"/>
        <v>0</v>
      </c>
      <c r="BE144" s="39" t="e">
        <f t="shared" si="16"/>
        <v>#N/A</v>
      </c>
      <c r="BF144" s="39">
        <f t="shared" si="17"/>
        <v>0.65603043197099808</v>
      </c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  <c r="CE144" s="39"/>
      <c r="CF144" s="39"/>
      <c r="CG144" s="39"/>
      <c r="CH144" s="39"/>
      <c r="CI144" s="39"/>
      <c r="CJ144" s="39"/>
      <c r="CK144" s="39"/>
      <c r="CL144" s="39"/>
      <c r="CM144" s="39"/>
      <c r="CN144" s="39"/>
      <c r="CO144" s="39"/>
      <c r="CP144" s="39"/>
      <c r="CQ144" s="39"/>
      <c r="CR144" s="39"/>
      <c r="CS144" s="39"/>
      <c r="CT144" s="39"/>
      <c r="CU144" s="39"/>
      <c r="CV144" s="39"/>
      <c r="CW144" s="39"/>
      <c r="CX144" s="39"/>
      <c r="CY144" s="39"/>
      <c r="CZ144" s="39"/>
      <c r="DA144" s="39"/>
      <c r="DB144" s="39"/>
      <c r="DC144" s="39"/>
      <c r="DD144" s="39"/>
      <c r="DE144" s="39"/>
      <c r="DF144" s="39"/>
      <c r="DG144" s="39"/>
      <c r="DH144" s="39"/>
      <c r="DI144" s="39"/>
      <c r="DJ144" s="39"/>
      <c r="DK144" s="39"/>
      <c r="DL144" s="39"/>
      <c r="DM144" s="39"/>
      <c r="DN144" s="39"/>
      <c r="DO144" s="39"/>
      <c r="DP144" s="39"/>
      <c r="DQ144" s="39"/>
      <c r="DR144" s="39"/>
      <c r="DS144" s="39"/>
      <c r="DT144" s="39"/>
      <c r="DU144" s="39"/>
      <c r="DV144" s="39"/>
      <c r="DW144" s="39"/>
      <c r="DX144" s="39"/>
      <c r="DY144" s="39"/>
      <c r="DZ144" s="39"/>
      <c r="EA144" s="39"/>
      <c r="EB144" s="39"/>
      <c r="EC144" s="39"/>
      <c r="ED144" s="39"/>
      <c r="EE144" s="39"/>
      <c r="EF144" s="39"/>
      <c r="EG144" s="39"/>
      <c r="EH144" s="39"/>
      <c r="EI144" s="39"/>
      <c r="EJ144" s="39"/>
      <c r="EK144" s="39"/>
      <c r="EL144" s="39"/>
      <c r="EM144" s="39"/>
      <c r="EN144" s="39"/>
      <c r="EO144" s="39"/>
      <c r="EP144" s="39"/>
    </row>
    <row r="145" spans="1:146" outlineLevel="1">
      <c r="A145" s="23">
        <v>30</v>
      </c>
      <c r="B145" s="23">
        <v>1</v>
      </c>
      <c r="C145" s="8">
        <v>0.42199274863834102</v>
      </c>
      <c r="D145" s="8">
        <f t="shared" si="9"/>
        <v>0.57800725136165898</v>
      </c>
      <c r="E145" s="8">
        <f t="shared" si="10"/>
        <v>1.7255342968304539</v>
      </c>
      <c r="F145" s="8">
        <f t="shared" si="11"/>
        <v>1.3135959412355285</v>
      </c>
      <c r="G145" s="8">
        <f t="shared" si="12"/>
        <v>1.1703456608696601</v>
      </c>
      <c r="H145" s="8">
        <v>0.13713990312320842</v>
      </c>
      <c r="I145" s="8">
        <f t="shared" si="13"/>
        <v>2.293605286449521E-2</v>
      </c>
      <c r="J145" s="8">
        <f t="shared" si="14"/>
        <v>1.2599228621940974</v>
      </c>
      <c r="AS145" s="39"/>
      <c r="AT145" s="39"/>
      <c r="AU145" s="39"/>
      <c r="AV145" s="39"/>
      <c r="AW145" s="39"/>
      <c r="AX145" s="39"/>
      <c r="AY145" s="39"/>
      <c r="AZ145" s="50"/>
      <c r="BA145" s="39"/>
      <c r="BB145" s="39"/>
      <c r="BC145" s="39"/>
      <c r="BD145" s="39">
        <f t="shared" si="15"/>
        <v>0</v>
      </c>
      <c r="BE145" s="39" t="e">
        <f t="shared" si="16"/>
        <v>#N/A</v>
      </c>
      <c r="BF145" s="39">
        <f t="shared" si="17"/>
        <v>0.42199274863834102</v>
      </c>
      <c r="BG145" s="39"/>
      <c r="BH145" s="39"/>
      <c r="BI145" s="39"/>
      <c r="BJ145" s="39"/>
      <c r="BK145" s="39"/>
      <c r="BL145" s="39"/>
      <c r="BM145" s="39"/>
      <c r="BN145" s="39"/>
      <c r="BO145" s="39"/>
      <c r="BP145" s="39"/>
      <c r="BQ145" s="39"/>
      <c r="BR145" s="39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  <c r="CE145" s="39"/>
      <c r="CF145" s="39"/>
      <c r="CG145" s="39"/>
      <c r="CH145" s="39"/>
      <c r="CI145" s="39"/>
      <c r="CJ145" s="39"/>
      <c r="CK145" s="39"/>
      <c r="CL145" s="39"/>
      <c r="CM145" s="39"/>
      <c r="CN145" s="39"/>
      <c r="CO145" s="39"/>
      <c r="CP145" s="39"/>
      <c r="CQ145" s="39"/>
      <c r="CR145" s="39"/>
      <c r="CS145" s="39"/>
      <c r="CT145" s="39"/>
      <c r="CU145" s="39"/>
      <c r="CV145" s="39"/>
      <c r="CW145" s="39"/>
      <c r="CX145" s="39"/>
      <c r="CY145" s="39"/>
      <c r="CZ145" s="39"/>
      <c r="DA145" s="39"/>
      <c r="DB145" s="39"/>
      <c r="DC145" s="39"/>
      <c r="DD145" s="39"/>
      <c r="DE145" s="39"/>
      <c r="DF145" s="39"/>
      <c r="DG145" s="39"/>
      <c r="DH145" s="39"/>
      <c r="DI145" s="39"/>
      <c r="DJ145" s="39"/>
      <c r="DK145" s="39"/>
      <c r="DL145" s="39"/>
      <c r="DM145" s="39"/>
      <c r="DN145" s="39"/>
      <c r="DO145" s="39"/>
      <c r="DP145" s="39"/>
      <c r="DQ145" s="39"/>
      <c r="DR145" s="39"/>
      <c r="DS145" s="39"/>
      <c r="DT145" s="39"/>
      <c r="DU145" s="39"/>
      <c r="DV145" s="39"/>
      <c r="DW145" s="39"/>
      <c r="DX145" s="39"/>
      <c r="DY145" s="39"/>
      <c r="DZ145" s="39"/>
      <c r="EA145" s="39"/>
      <c r="EB145" s="39"/>
      <c r="EC145" s="39"/>
      <c r="ED145" s="39"/>
      <c r="EE145" s="39"/>
      <c r="EF145" s="39"/>
      <c r="EG145" s="39"/>
      <c r="EH145" s="39"/>
      <c r="EI145" s="39"/>
      <c r="EJ145" s="39"/>
      <c r="EK145" s="39"/>
      <c r="EL145" s="39"/>
      <c r="EM145" s="39"/>
      <c r="EN145" s="39"/>
      <c r="EO145" s="39"/>
      <c r="EP145" s="39"/>
    </row>
    <row r="146" spans="1:146" outlineLevel="1">
      <c r="A146" s="23">
        <v>31</v>
      </c>
      <c r="B146" s="23">
        <v>1</v>
      </c>
      <c r="C146" s="8">
        <v>0.41725275365613945</v>
      </c>
      <c r="D146" s="8">
        <f t="shared" si="9"/>
        <v>0.58274724634386055</v>
      </c>
      <c r="E146" s="8">
        <f t="shared" si="10"/>
        <v>1.7481262338531685</v>
      </c>
      <c r="F146" s="8">
        <f t="shared" si="11"/>
        <v>1.3221672488203482</v>
      </c>
      <c r="G146" s="8">
        <f t="shared" si="12"/>
        <v>1.1817905401493545</v>
      </c>
      <c r="H146" s="8">
        <v>0.27534208941100502</v>
      </c>
      <c r="I146" s="8">
        <f t="shared" si="13"/>
        <v>6.6572499359886184E-2</v>
      </c>
      <c r="J146" s="8">
        <f t="shared" si="14"/>
        <v>1.3882701653365417</v>
      </c>
      <c r="AS146" s="39"/>
      <c r="AT146" s="39"/>
      <c r="AU146" s="39"/>
      <c r="AV146" s="39"/>
      <c r="AW146" s="39"/>
      <c r="AX146" s="39"/>
      <c r="AY146" s="39"/>
      <c r="AZ146" s="50"/>
      <c r="BA146" s="39"/>
      <c r="BB146" s="39"/>
      <c r="BC146" s="39"/>
      <c r="BD146" s="39">
        <f t="shared" si="15"/>
        <v>0</v>
      </c>
      <c r="BE146" s="39" t="e">
        <f t="shared" si="16"/>
        <v>#N/A</v>
      </c>
      <c r="BF146" s="39">
        <f t="shared" si="17"/>
        <v>0.41725275365613945</v>
      </c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  <c r="CM146" s="39"/>
      <c r="CN146" s="39"/>
      <c r="CO146" s="39"/>
      <c r="CP146" s="39"/>
      <c r="CQ146" s="39"/>
      <c r="CR146" s="39"/>
      <c r="CS146" s="39"/>
      <c r="CT146" s="39"/>
      <c r="CU146" s="39"/>
      <c r="CV146" s="39"/>
      <c r="CW146" s="39"/>
      <c r="CX146" s="39"/>
      <c r="CY146" s="39"/>
      <c r="CZ146" s="39"/>
      <c r="DA146" s="39"/>
      <c r="DB146" s="39"/>
      <c r="DC146" s="39"/>
      <c r="DD146" s="39"/>
      <c r="DE146" s="39"/>
      <c r="DF146" s="39"/>
      <c r="DG146" s="39"/>
      <c r="DH146" s="39"/>
      <c r="DI146" s="39"/>
      <c r="DJ146" s="39"/>
      <c r="DK146" s="39"/>
      <c r="DL146" s="39"/>
      <c r="DM146" s="39"/>
      <c r="DN146" s="39"/>
      <c r="DO146" s="39"/>
      <c r="DP146" s="39"/>
      <c r="DQ146" s="39"/>
      <c r="DR146" s="39"/>
      <c r="DS146" s="39"/>
      <c r="DT146" s="39"/>
      <c r="DU146" s="39"/>
      <c r="DV146" s="39"/>
      <c r="DW146" s="39"/>
      <c r="DX146" s="39"/>
      <c r="DY146" s="39"/>
      <c r="DZ146" s="39"/>
      <c r="EA146" s="39"/>
      <c r="EB146" s="39"/>
      <c r="EC146" s="39"/>
      <c r="ED146" s="39"/>
      <c r="EE146" s="39"/>
      <c r="EF146" s="39"/>
      <c r="EG146" s="39"/>
      <c r="EH146" s="39"/>
      <c r="EI146" s="39"/>
      <c r="EJ146" s="39"/>
      <c r="EK146" s="39"/>
      <c r="EL146" s="39"/>
      <c r="EM146" s="39"/>
      <c r="EN146" s="39"/>
      <c r="EO146" s="39"/>
      <c r="EP146" s="39"/>
    </row>
    <row r="147" spans="1:146" outlineLevel="1">
      <c r="A147" s="23">
        <v>32</v>
      </c>
      <c r="B147" s="23">
        <v>1</v>
      </c>
      <c r="C147" s="8">
        <v>0.69729704211768107</v>
      </c>
      <c r="D147" s="8">
        <f t="shared" si="9"/>
        <v>0.30270295788231893</v>
      </c>
      <c r="E147" s="8">
        <f t="shared" si="10"/>
        <v>0.72108757334396667</v>
      </c>
      <c r="F147" s="8">
        <f t="shared" si="11"/>
        <v>0.84916875433800942</v>
      </c>
      <c r="G147" s="8">
        <f t="shared" si="12"/>
        <v>0.65886952574203872</v>
      </c>
      <c r="H147" s="8">
        <v>0.16591032415087248</v>
      </c>
      <c r="I147" s="8">
        <f t="shared" si="13"/>
        <v>9.4113966433848929E-3</v>
      </c>
      <c r="J147" s="8">
        <f t="shared" si="14"/>
        <v>0.72142808961308968</v>
      </c>
      <c r="AS147" s="39"/>
      <c r="AT147" s="39"/>
      <c r="AU147" s="39"/>
      <c r="AV147" s="39"/>
      <c r="AW147" s="39"/>
      <c r="AX147" s="39"/>
      <c r="AY147" s="39"/>
      <c r="AZ147" s="50"/>
      <c r="BA147" s="39"/>
      <c r="BB147" s="39"/>
      <c r="BC147" s="39"/>
      <c r="BD147" s="39">
        <f t="shared" si="15"/>
        <v>0</v>
      </c>
      <c r="BE147" s="39" t="e">
        <f t="shared" si="16"/>
        <v>#N/A</v>
      </c>
      <c r="BF147" s="39">
        <f t="shared" si="17"/>
        <v>0.69729704211768107</v>
      </c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  <c r="CE147" s="39"/>
      <c r="CF147" s="39"/>
      <c r="CG147" s="39"/>
      <c r="CH147" s="39"/>
      <c r="CI147" s="39"/>
      <c r="CJ147" s="39"/>
      <c r="CK147" s="39"/>
      <c r="CL147" s="39"/>
      <c r="CM147" s="39"/>
      <c r="CN147" s="39"/>
      <c r="CO147" s="39"/>
      <c r="CP147" s="39"/>
      <c r="CQ147" s="39"/>
      <c r="CR147" s="39"/>
      <c r="CS147" s="39"/>
      <c r="CT147" s="39"/>
      <c r="CU147" s="39"/>
      <c r="CV147" s="39"/>
      <c r="CW147" s="39"/>
      <c r="CX147" s="39"/>
      <c r="CY147" s="39"/>
      <c r="CZ147" s="39"/>
      <c r="DA147" s="39"/>
      <c r="DB147" s="39"/>
      <c r="DC147" s="39"/>
      <c r="DD147" s="39"/>
      <c r="DE147" s="39"/>
      <c r="DF147" s="39"/>
      <c r="DG147" s="39"/>
      <c r="DH147" s="39"/>
      <c r="DI147" s="39"/>
      <c r="DJ147" s="39"/>
      <c r="DK147" s="39"/>
      <c r="DL147" s="39"/>
      <c r="DM147" s="39"/>
      <c r="DN147" s="39"/>
      <c r="DO147" s="39"/>
      <c r="DP147" s="39"/>
      <c r="DQ147" s="39"/>
      <c r="DR147" s="39"/>
      <c r="DS147" s="39"/>
      <c r="DT147" s="39"/>
      <c r="DU147" s="39"/>
      <c r="DV147" s="39"/>
      <c r="DW147" s="39"/>
      <c r="DX147" s="39"/>
      <c r="DY147" s="39"/>
      <c r="DZ147" s="39"/>
      <c r="EA147" s="39"/>
      <c r="EB147" s="39"/>
      <c r="EC147" s="39"/>
      <c r="ED147" s="39"/>
      <c r="EE147" s="39"/>
      <c r="EF147" s="39"/>
      <c r="EG147" s="39"/>
      <c r="EH147" s="39"/>
      <c r="EI147" s="39"/>
      <c r="EJ147" s="39"/>
      <c r="EK147" s="39"/>
      <c r="EL147" s="39"/>
      <c r="EM147" s="39"/>
      <c r="EN147" s="39"/>
      <c r="EO147" s="39"/>
      <c r="EP147" s="39"/>
    </row>
    <row r="148" spans="1:146" outlineLevel="1">
      <c r="A148" s="23">
        <v>33</v>
      </c>
      <c r="B148" s="23">
        <v>1</v>
      </c>
      <c r="C148" s="8">
        <v>0.66909222667219426</v>
      </c>
      <c r="D148" s="8">
        <f t="shared" si="9"/>
        <v>0.33090777332780574</v>
      </c>
      <c r="E148" s="8">
        <f t="shared" si="10"/>
        <v>0.80366674169672925</v>
      </c>
      <c r="F148" s="8">
        <f t="shared" si="11"/>
        <v>0.89647461854573951</v>
      </c>
      <c r="G148" s="8">
        <f t="shared" si="12"/>
        <v>0.7032512170502051</v>
      </c>
      <c r="H148" s="8">
        <v>0.27296313561642604</v>
      </c>
      <c r="I148" s="8">
        <f t="shared" si="13"/>
        <v>2.3217712733651332E-2</v>
      </c>
      <c r="J148" s="8">
        <f t="shared" si="14"/>
        <v>0.82476889974522649</v>
      </c>
      <c r="AS148" s="39"/>
      <c r="AT148" s="39"/>
      <c r="AU148" s="39"/>
      <c r="AV148" s="39"/>
      <c r="AW148" s="39"/>
      <c r="AX148" s="39"/>
      <c r="AY148" s="39"/>
      <c r="AZ148" s="50"/>
      <c r="BA148" s="39"/>
      <c r="BB148" s="39"/>
      <c r="BC148" s="39"/>
      <c r="BD148" s="39">
        <f t="shared" si="15"/>
        <v>0</v>
      </c>
      <c r="BE148" s="39" t="e">
        <f t="shared" si="16"/>
        <v>#N/A</v>
      </c>
      <c r="BF148" s="39">
        <f t="shared" si="17"/>
        <v>0.66909222667219426</v>
      </c>
      <c r="BG148" s="39"/>
      <c r="BH148" s="39"/>
      <c r="BI148" s="39"/>
      <c r="BJ148" s="39"/>
      <c r="BK148" s="39"/>
      <c r="BL148" s="39"/>
      <c r="BM148" s="39"/>
      <c r="BN148" s="39"/>
      <c r="BO148" s="39"/>
      <c r="BP148" s="39"/>
      <c r="BQ148" s="39"/>
      <c r="BR148" s="39"/>
      <c r="BS148" s="39"/>
      <c r="BT148" s="39"/>
      <c r="BU148" s="39"/>
      <c r="BV148" s="39"/>
      <c r="BW148" s="39"/>
      <c r="BX148" s="39"/>
      <c r="BY148" s="39"/>
      <c r="BZ148" s="39"/>
      <c r="CA148" s="39"/>
      <c r="CB148" s="39"/>
      <c r="CC148" s="39"/>
      <c r="CD148" s="39"/>
      <c r="CE148" s="39"/>
      <c r="CF148" s="39"/>
      <c r="CG148" s="39"/>
      <c r="CH148" s="39"/>
      <c r="CI148" s="39"/>
      <c r="CJ148" s="39"/>
      <c r="CK148" s="39"/>
      <c r="CL148" s="39"/>
      <c r="CM148" s="39"/>
      <c r="CN148" s="39"/>
      <c r="CO148" s="39"/>
      <c r="CP148" s="39"/>
      <c r="CQ148" s="39"/>
      <c r="CR148" s="39"/>
      <c r="CS148" s="39"/>
      <c r="CT148" s="39"/>
      <c r="CU148" s="39"/>
      <c r="CV148" s="39"/>
      <c r="CW148" s="39"/>
      <c r="CX148" s="39"/>
      <c r="CY148" s="39"/>
      <c r="CZ148" s="39"/>
      <c r="DA148" s="39"/>
      <c r="DB148" s="39"/>
      <c r="DC148" s="39"/>
      <c r="DD148" s="39"/>
      <c r="DE148" s="39"/>
      <c r="DF148" s="39"/>
      <c r="DG148" s="39"/>
      <c r="DH148" s="39"/>
      <c r="DI148" s="39"/>
      <c r="DJ148" s="39"/>
      <c r="DK148" s="39"/>
      <c r="DL148" s="39"/>
      <c r="DM148" s="39"/>
      <c r="DN148" s="39"/>
      <c r="DO148" s="39"/>
      <c r="DP148" s="39"/>
      <c r="DQ148" s="39"/>
      <c r="DR148" s="39"/>
      <c r="DS148" s="39"/>
      <c r="DT148" s="39"/>
      <c r="DU148" s="39"/>
      <c r="DV148" s="39"/>
      <c r="DW148" s="39"/>
      <c r="DX148" s="39"/>
      <c r="DY148" s="39"/>
      <c r="DZ148" s="39"/>
      <c r="EA148" s="39"/>
      <c r="EB148" s="39"/>
      <c r="EC148" s="39"/>
      <c r="ED148" s="39"/>
      <c r="EE148" s="39"/>
      <c r="EF148" s="39"/>
      <c r="EG148" s="39"/>
      <c r="EH148" s="39"/>
      <c r="EI148" s="39"/>
      <c r="EJ148" s="39"/>
      <c r="EK148" s="39"/>
      <c r="EL148" s="39"/>
      <c r="EM148" s="39"/>
      <c r="EN148" s="39"/>
      <c r="EO148" s="39"/>
      <c r="EP148" s="39"/>
    </row>
    <row r="149" spans="1:146" outlineLevel="1">
      <c r="A149" s="23">
        <v>34</v>
      </c>
      <c r="B149" s="23">
        <v>0</v>
      </c>
      <c r="C149" s="8">
        <v>0.59033631405560327</v>
      </c>
      <c r="D149" s="8">
        <f t="shared" si="9"/>
        <v>-0.59033631405560327</v>
      </c>
      <c r="E149" s="8">
        <f t="shared" si="10"/>
        <v>1.7848374681608428</v>
      </c>
      <c r="F149" s="8">
        <f t="shared" si="11"/>
        <v>-1.335978094191983</v>
      </c>
      <c r="G149" s="8">
        <f t="shared" si="12"/>
        <v>-1.2004277201075604</v>
      </c>
      <c r="H149" s="8">
        <v>0.14982246183050771</v>
      </c>
      <c r="I149" s="8">
        <f t="shared" si="13"/>
        <v>2.7154200573634397E-2</v>
      </c>
      <c r="J149" s="8">
        <f t="shared" si="14"/>
        <v>-1.3019107175777529</v>
      </c>
      <c r="AS149" s="39"/>
      <c r="AT149" s="39"/>
      <c r="AU149" s="39"/>
      <c r="AV149" s="39"/>
      <c r="AW149" s="39"/>
      <c r="AX149" s="39"/>
      <c r="AY149" s="39"/>
      <c r="AZ149" s="50"/>
      <c r="BA149" s="39"/>
      <c r="BB149" s="39"/>
      <c r="BC149" s="39"/>
      <c r="BD149" s="39">
        <f t="shared" si="15"/>
        <v>1</v>
      </c>
      <c r="BE149" s="39">
        <f t="shared" si="16"/>
        <v>0.59033631405560327</v>
      </c>
      <c r="BF149" s="39" t="e">
        <f t="shared" si="17"/>
        <v>#N/A</v>
      </c>
      <c r="BG149" s="39"/>
      <c r="BH149" s="39"/>
      <c r="BI149" s="39"/>
      <c r="BJ149" s="39"/>
      <c r="BK149" s="39"/>
      <c r="BL149" s="39"/>
      <c r="BM149" s="39"/>
      <c r="BN149" s="39"/>
      <c r="BO149" s="39"/>
      <c r="BP149" s="39"/>
      <c r="BQ149" s="39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  <c r="CM149" s="39"/>
      <c r="CN149" s="39"/>
      <c r="CO149" s="39"/>
      <c r="CP149" s="39"/>
      <c r="CQ149" s="39"/>
      <c r="CR149" s="39"/>
      <c r="CS149" s="39"/>
      <c r="CT149" s="39"/>
      <c r="CU149" s="39"/>
      <c r="CV149" s="39"/>
      <c r="CW149" s="39"/>
      <c r="CX149" s="39"/>
      <c r="CY149" s="39"/>
      <c r="CZ149" s="39"/>
      <c r="DA149" s="39"/>
      <c r="DB149" s="39"/>
      <c r="DC149" s="39"/>
      <c r="DD149" s="39"/>
      <c r="DE149" s="39"/>
      <c r="DF149" s="39"/>
      <c r="DG149" s="39"/>
      <c r="DH149" s="39"/>
      <c r="DI149" s="39"/>
      <c r="DJ149" s="39"/>
      <c r="DK149" s="39"/>
      <c r="DL149" s="39"/>
      <c r="DM149" s="39"/>
      <c r="DN149" s="39"/>
      <c r="DO149" s="39"/>
      <c r="DP149" s="39"/>
      <c r="DQ149" s="39"/>
      <c r="DR149" s="39"/>
      <c r="DS149" s="39"/>
      <c r="DT149" s="39"/>
      <c r="DU149" s="39"/>
      <c r="DV149" s="39"/>
      <c r="DW149" s="39"/>
      <c r="DX149" s="39"/>
      <c r="DY149" s="39"/>
      <c r="DZ149" s="39"/>
      <c r="EA149" s="39"/>
      <c r="EB149" s="39"/>
      <c r="EC149" s="39"/>
      <c r="ED149" s="39"/>
      <c r="EE149" s="39"/>
      <c r="EF149" s="39"/>
      <c r="EG149" s="39"/>
      <c r="EH149" s="39"/>
      <c r="EI149" s="39"/>
      <c r="EJ149" s="39"/>
      <c r="EK149" s="39"/>
      <c r="EL149" s="39"/>
      <c r="EM149" s="39"/>
      <c r="EN149" s="39"/>
      <c r="EO149" s="39"/>
      <c r="EP149" s="39"/>
    </row>
    <row r="150" spans="1:146" outlineLevel="1">
      <c r="A150" s="23">
        <v>35</v>
      </c>
      <c r="B150" s="23">
        <v>1</v>
      </c>
      <c r="C150" s="8">
        <v>0.66255350331553864</v>
      </c>
      <c r="D150" s="8">
        <f t="shared" si="9"/>
        <v>0.33744649668446136</v>
      </c>
      <c r="E150" s="8">
        <f t="shared" si="10"/>
        <v>0.82330792932216545</v>
      </c>
      <c r="F150" s="8">
        <f t="shared" si="11"/>
        <v>0.90736317388472709</v>
      </c>
      <c r="G150" s="8">
        <f t="shared" si="12"/>
        <v>0.71366103343363718</v>
      </c>
      <c r="H150" s="8">
        <v>8.8709636728322827E-2</v>
      </c>
      <c r="I150" s="8">
        <f t="shared" si="13"/>
        <v>4.945936420282444E-3</v>
      </c>
      <c r="J150" s="8">
        <f t="shared" si="14"/>
        <v>0.74759019309398578</v>
      </c>
      <c r="AS150" s="39"/>
      <c r="AT150" s="39"/>
      <c r="AU150" s="39"/>
      <c r="AV150" s="39"/>
      <c r="AW150" s="39"/>
      <c r="AX150" s="39"/>
      <c r="AY150" s="39"/>
      <c r="AZ150" s="50"/>
      <c r="BA150" s="39"/>
      <c r="BB150" s="39"/>
      <c r="BC150" s="39"/>
      <c r="BD150" s="39">
        <f t="shared" si="15"/>
        <v>0</v>
      </c>
      <c r="BE150" s="39" t="e">
        <f t="shared" si="16"/>
        <v>#N/A</v>
      </c>
      <c r="BF150" s="39">
        <f t="shared" si="17"/>
        <v>0.66255350331553864</v>
      </c>
      <c r="BG150" s="39"/>
      <c r="BH150" s="39"/>
      <c r="BI150" s="39"/>
      <c r="BJ150" s="39"/>
      <c r="BK150" s="39"/>
      <c r="BL150" s="39"/>
      <c r="BM150" s="39"/>
      <c r="BN150" s="39"/>
      <c r="BO150" s="39"/>
      <c r="BP150" s="39"/>
      <c r="BQ150" s="39"/>
      <c r="BR150" s="39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39"/>
      <c r="CI150" s="39"/>
      <c r="CJ150" s="39"/>
      <c r="CK150" s="39"/>
      <c r="CL150" s="39"/>
      <c r="CM150" s="39"/>
      <c r="CN150" s="39"/>
      <c r="CO150" s="39"/>
      <c r="CP150" s="39"/>
      <c r="CQ150" s="39"/>
      <c r="CR150" s="39"/>
      <c r="CS150" s="39"/>
      <c r="CT150" s="39"/>
      <c r="CU150" s="39"/>
      <c r="CV150" s="39"/>
      <c r="CW150" s="39"/>
      <c r="CX150" s="39"/>
      <c r="CY150" s="39"/>
      <c r="CZ150" s="39"/>
      <c r="DA150" s="39"/>
      <c r="DB150" s="39"/>
      <c r="DC150" s="39"/>
      <c r="DD150" s="39"/>
      <c r="DE150" s="39"/>
      <c r="DF150" s="39"/>
      <c r="DG150" s="39"/>
      <c r="DH150" s="39"/>
      <c r="DI150" s="39"/>
      <c r="DJ150" s="39"/>
      <c r="DK150" s="39"/>
      <c r="DL150" s="39"/>
      <c r="DM150" s="39"/>
      <c r="DN150" s="39"/>
      <c r="DO150" s="39"/>
      <c r="DP150" s="39"/>
      <c r="DQ150" s="39"/>
      <c r="DR150" s="39"/>
      <c r="DS150" s="39"/>
      <c r="DT150" s="39"/>
      <c r="DU150" s="39"/>
      <c r="DV150" s="39"/>
      <c r="DW150" s="39"/>
      <c r="DX150" s="39"/>
      <c r="DY150" s="39"/>
      <c r="DZ150" s="39"/>
      <c r="EA150" s="39"/>
      <c r="EB150" s="39"/>
      <c r="EC150" s="39"/>
      <c r="ED150" s="39"/>
      <c r="EE150" s="39"/>
      <c r="EF150" s="39"/>
      <c r="EG150" s="39"/>
      <c r="EH150" s="39"/>
      <c r="EI150" s="39"/>
      <c r="EJ150" s="39"/>
      <c r="EK150" s="39"/>
      <c r="EL150" s="39"/>
      <c r="EM150" s="39"/>
      <c r="EN150" s="39"/>
      <c r="EO150" s="39"/>
      <c r="EP150" s="39"/>
    </row>
    <row r="151" spans="1:146" outlineLevel="1">
      <c r="A151" s="23">
        <v>36</v>
      </c>
      <c r="B151" s="23">
        <v>0</v>
      </c>
      <c r="C151" s="8">
        <v>0.70255231599072598</v>
      </c>
      <c r="D151" s="8">
        <f t="shared" si="9"/>
        <v>-0.70255231599072598</v>
      </c>
      <c r="E151" s="8">
        <f t="shared" si="10"/>
        <v>2.4250338430598157</v>
      </c>
      <c r="F151" s="8">
        <f t="shared" si="11"/>
        <v>-1.5572520165534594</v>
      </c>
      <c r="G151" s="8">
        <f t="shared" si="12"/>
        <v>-1.5368590505226234</v>
      </c>
      <c r="H151" s="8">
        <v>0.22733249533557287</v>
      </c>
      <c r="I151" s="8">
        <f t="shared" si="13"/>
        <v>8.1762020661919801E-2</v>
      </c>
      <c r="J151" s="8">
        <f t="shared" si="14"/>
        <v>-1.7483875893136898</v>
      </c>
      <c r="AS151" s="39"/>
      <c r="AT151" s="39"/>
      <c r="AU151" s="39"/>
      <c r="AV151" s="39"/>
      <c r="AW151" s="39"/>
      <c r="AX151" s="39"/>
      <c r="AY151" s="39"/>
      <c r="AZ151" s="50"/>
      <c r="BA151" s="39"/>
      <c r="BB151" s="39"/>
      <c r="BC151" s="39"/>
      <c r="BD151" s="39">
        <f t="shared" si="15"/>
        <v>1</v>
      </c>
      <c r="BE151" s="39">
        <f t="shared" si="16"/>
        <v>0.70255231599072598</v>
      </c>
      <c r="BF151" s="39" t="e">
        <f t="shared" si="17"/>
        <v>#N/A</v>
      </c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39"/>
      <c r="CE151" s="39"/>
      <c r="CF151" s="39"/>
      <c r="CG151" s="39"/>
      <c r="CH151" s="39"/>
      <c r="CI151" s="39"/>
      <c r="CJ151" s="39"/>
      <c r="CK151" s="39"/>
      <c r="CL151" s="39"/>
      <c r="CM151" s="39"/>
      <c r="CN151" s="39"/>
      <c r="CO151" s="39"/>
      <c r="CP151" s="39"/>
      <c r="CQ151" s="39"/>
      <c r="CR151" s="39"/>
      <c r="CS151" s="39"/>
      <c r="CT151" s="39"/>
      <c r="CU151" s="39"/>
      <c r="CV151" s="39"/>
      <c r="CW151" s="39"/>
      <c r="CX151" s="39"/>
      <c r="CY151" s="39"/>
      <c r="CZ151" s="39"/>
      <c r="DA151" s="39"/>
      <c r="DB151" s="39"/>
      <c r="DC151" s="39"/>
      <c r="DD151" s="39"/>
      <c r="DE151" s="39"/>
      <c r="DF151" s="39"/>
      <c r="DG151" s="39"/>
      <c r="DH151" s="39"/>
      <c r="DI151" s="39"/>
      <c r="DJ151" s="39"/>
      <c r="DK151" s="39"/>
      <c r="DL151" s="39"/>
      <c r="DM151" s="39"/>
      <c r="DN151" s="39"/>
      <c r="DO151" s="39"/>
      <c r="DP151" s="39"/>
      <c r="DQ151" s="39"/>
      <c r="DR151" s="39"/>
      <c r="DS151" s="39"/>
      <c r="DT151" s="39"/>
      <c r="DU151" s="39"/>
      <c r="DV151" s="39"/>
      <c r="DW151" s="39"/>
      <c r="DX151" s="39"/>
      <c r="DY151" s="39"/>
      <c r="DZ151" s="39"/>
      <c r="EA151" s="39"/>
      <c r="EB151" s="39"/>
      <c r="EC151" s="39"/>
      <c r="ED151" s="39"/>
      <c r="EE151" s="39"/>
      <c r="EF151" s="39"/>
      <c r="EG151" s="39"/>
      <c r="EH151" s="39"/>
      <c r="EI151" s="39"/>
      <c r="EJ151" s="39"/>
      <c r="EK151" s="39"/>
      <c r="EL151" s="39"/>
      <c r="EM151" s="39"/>
      <c r="EN151" s="39"/>
      <c r="EO151" s="39"/>
      <c r="EP151" s="39"/>
    </row>
    <row r="152" spans="1:146" outlineLevel="1">
      <c r="A152" s="23">
        <v>37</v>
      </c>
      <c r="B152" s="23">
        <v>1</v>
      </c>
      <c r="C152" s="8">
        <v>0.53515324619516391</v>
      </c>
      <c r="D152" s="8">
        <f t="shared" si="9"/>
        <v>0.46484675380483609</v>
      </c>
      <c r="E152" s="8">
        <f t="shared" si="10"/>
        <v>1.2504042632327461</v>
      </c>
      <c r="F152" s="8">
        <f t="shared" si="11"/>
        <v>1.1182147661485902</v>
      </c>
      <c r="G152" s="8">
        <f t="shared" si="12"/>
        <v>0.93199979998688431</v>
      </c>
      <c r="H152" s="8">
        <v>0.10943895949353297</v>
      </c>
      <c r="I152" s="8">
        <f t="shared" si="13"/>
        <v>1.0896412212303109E-2</v>
      </c>
      <c r="J152" s="8">
        <f t="shared" si="14"/>
        <v>0.98760657619769254</v>
      </c>
      <c r="AS152" s="39"/>
      <c r="AT152" s="39"/>
      <c r="AU152" s="39"/>
      <c r="AV152" s="39"/>
      <c r="AW152" s="39"/>
      <c r="AX152" s="39"/>
      <c r="AY152" s="39"/>
      <c r="AZ152" s="50"/>
      <c r="BA152" s="39"/>
      <c r="BB152" s="39"/>
      <c r="BC152" s="39"/>
      <c r="BD152" s="39">
        <f t="shared" si="15"/>
        <v>0</v>
      </c>
      <c r="BE152" s="39" t="e">
        <f t="shared" si="16"/>
        <v>#N/A</v>
      </c>
      <c r="BF152" s="39">
        <f t="shared" si="17"/>
        <v>0.53515324619516391</v>
      </c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  <c r="CM152" s="39"/>
      <c r="CN152" s="39"/>
      <c r="CO152" s="39"/>
      <c r="CP152" s="39"/>
      <c r="CQ152" s="39"/>
      <c r="CR152" s="39"/>
      <c r="CS152" s="39"/>
      <c r="CT152" s="39"/>
      <c r="CU152" s="39"/>
      <c r="CV152" s="39"/>
      <c r="CW152" s="39"/>
      <c r="CX152" s="39"/>
      <c r="CY152" s="39"/>
      <c r="CZ152" s="39"/>
      <c r="DA152" s="39"/>
      <c r="DB152" s="39"/>
      <c r="DC152" s="39"/>
      <c r="DD152" s="39"/>
      <c r="DE152" s="39"/>
      <c r="DF152" s="39"/>
      <c r="DG152" s="39"/>
      <c r="DH152" s="39"/>
      <c r="DI152" s="39"/>
      <c r="DJ152" s="39"/>
      <c r="DK152" s="39"/>
      <c r="DL152" s="39"/>
      <c r="DM152" s="39"/>
      <c r="DN152" s="39"/>
      <c r="DO152" s="39"/>
      <c r="DP152" s="39"/>
      <c r="DQ152" s="39"/>
      <c r="DR152" s="39"/>
      <c r="DS152" s="39"/>
      <c r="DT152" s="39"/>
      <c r="DU152" s="39"/>
      <c r="DV152" s="39"/>
      <c r="DW152" s="39"/>
      <c r="DX152" s="39"/>
      <c r="DY152" s="39"/>
      <c r="DZ152" s="39"/>
      <c r="EA152" s="39"/>
      <c r="EB152" s="39"/>
      <c r="EC152" s="39"/>
      <c r="ED152" s="39"/>
      <c r="EE152" s="39"/>
      <c r="EF152" s="39"/>
      <c r="EG152" s="39"/>
      <c r="EH152" s="39"/>
      <c r="EI152" s="39"/>
      <c r="EJ152" s="39"/>
      <c r="EK152" s="39"/>
      <c r="EL152" s="39"/>
      <c r="EM152" s="39"/>
      <c r="EN152" s="39"/>
      <c r="EO152" s="39"/>
      <c r="EP152" s="39"/>
    </row>
    <row r="153" spans="1:146" outlineLevel="1">
      <c r="A153" s="23">
        <v>38</v>
      </c>
      <c r="B153" s="23">
        <v>0</v>
      </c>
      <c r="C153" s="8">
        <v>0.38432696478313122</v>
      </c>
      <c r="D153" s="8">
        <f t="shared" si="9"/>
        <v>-0.38432696478313122</v>
      </c>
      <c r="E153" s="8">
        <f t="shared" si="10"/>
        <v>0.97007848670299779</v>
      </c>
      <c r="F153" s="8">
        <f t="shared" si="11"/>
        <v>-0.98492562496007674</v>
      </c>
      <c r="G153" s="8">
        <f t="shared" si="12"/>
        <v>-0.79008781041455212</v>
      </c>
      <c r="H153" s="8">
        <v>0.18320458866435685</v>
      </c>
      <c r="I153" s="8">
        <f t="shared" si="13"/>
        <v>1.5583600508954685E-2</v>
      </c>
      <c r="J153" s="8">
        <f t="shared" si="14"/>
        <v>-0.8742159318106042</v>
      </c>
      <c r="AS153" s="39"/>
      <c r="AT153" s="39"/>
      <c r="AU153" s="39"/>
      <c r="AV153" s="39"/>
      <c r="AW153" s="39"/>
      <c r="AX153" s="39"/>
      <c r="AY153" s="39"/>
      <c r="AZ153" s="50"/>
      <c r="BA153" s="39"/>
      <c r="BB153" s="39"/>
      <c r="BC153" s="39"/>
      <c r="BD153" s="39">
        <f t="shared" si="15"/>
        <v>1</v>
      </c>
      <c r="BE153" s="39">
        <f t="shared" si="16"/>
        <v>0.38432696478313122</v>
      </c>
      <c r="BF153" s="39" t="e">
        <f t="shared" si="17"/>
        <v>#N/A</v>
      </c>
      <c r="BG153" s="39"/>
      <c r="BH153" s="39"/>
      <c r="BI153" s="39"/>
      <c r="BJ153" s="39"/>
      <c r="BK153" s="39"/>
      <c r="BL153" s="39"/>
      <c r="BM153" s="39"/>
      <c r="BN153" s="39"/>
      <c r="BO153" s="39"/>
      <c r="BP153" s="39"/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  <c r="CK153" s="39"/>
      <c r="CL153" s="39"/>
      <c r="CM153" s="39"/>
      <c r="CN153" s="39"/>
      <c r="CO153" s="39"/>
      <c r="CP153" s="39"/>
      <c r="CQ153" s="39"/>
      <c r="CR153" s="39"/>
      <c r="CS153" s="39"/>
      <c r="CT153" s="39"/>
      <c r="CU153" s="39"/>
      <c r="CV153" s="39"/>
      <c r="CW153" s="39"/>
      <c r="CX153" s="39"/>
      <c r="CY153" s="39"/>
      <c r="CZ153" s="39"/>
      <c r="DA153" s="39"/>
      <c r="DB153" s="39"/>
      <c r="DC153" s="39"/>
      <c r="DD153" s="39"/>
      <c r="DE153" s="39"/>
      <c r="DF153" s="39"/>
      <c r="DG153" s="39"/>
      <c r="DH153" s="39"/>
      <c r="DI153" s="39"/>
      <c r="DJ153" s="39"/>
      <c r="DK153" s="39"/>
      <c r="DL153" s="39"/>
      <c r="DM153" s="39"/>
      <c r="DN153" s="39"/>
      <c r="DO153" s="39"/>
      <c r="DP153" s="39"/>
      <c r="DQ153" s="39"/>
      <c r="DR153" s="39"/>
      <c r="DS153" s="39"/>
      <c r="DT153" s="39"/>
      <c r="DU153" s="39"/>
      <c r="DV153" s="39"/>
      <c r="DW153" s="39"/>
      <c r="DX153" s="39"/>
      <c r="DY153" s="39"/>
      <c r="DZ153" s="39"/>
      <c r="EA153" s="39"/>
      <c r="EB153" s="39"/>
      <c r="EC153" s="39"/>
      <c r="ED153" s="39"/>
      <c r="EE153" s="39"/>
      <c r="EF153" s="39"/>
      <c r="EG153" s="39"/>
      <c r="EH153" s="39"/>
      <c r="EI153" s="39"/>
      <c r="EJ153" s="39"/>
      <c r="EK153" s="39"/>
      <c r="EL153" s="39"/>
      <c r="EM153" s="39"/>
      <c r="EN153" s="39"/>
      <c r="EO153" s="39"/>
      <c r="EP153" s="39"/>
    </row>
    <row r="154" spans="1:146" outlineLevel="1">
      <c r="A154" s="23">
        <v>39</v>
      </c>
      <c r="B154" s="23">
        <v>1</v>
      </c>
      <c r="C154" s="8">
        <v>0.65286122615932607</v>
      </c>
      <c r="D154" s="8">
        <f t="shared" si="9"/>
        <v>0.34713877384067393</v>
      </c>
      <c r="E154" s="8">
        <f t="shared" si="10"/>
        <v>0.85278137931551334</v>
      </c>
      <c r="F154" s="8">
        <f t="shared" si="11"/>
        <v>0.92346162850197155</v>
      </c>
      <c r="G154" s="8">
        <f t="shared" si="12"/>
        <v>0.72919070554554311</v>
      </c>
      <c r="H154" s="8">
        <v>0.10180546625304868</v>
      </c>
      <c r="I154" s="8">
        <f t="shared" si="13"/>
        <v>6.0998596909549478E-3</v>
      </c>
      <c r="J154" s="8">
        <f t="shared" si="14"/>
        <v>0.7694066233113912</v>
      </c>
      <c r="AS154" s="39"/>
      <c r="AT154" s="39"/>
      <c r="AU154" s="39"/>
      <c r="AV154" s="39"/>
      <c r="AW154" s="39"/>
      <c r="AX154" s="39"/>
      <c r="AY154" s="39"/>
      <c r="AZ154" s="50"/>
      <c r="BA154" s="39"/>
      <c r="BB154" s="39"/>
      <c r="BC154" s="39"/>
      <c r="BD154" s="39">
        <f t="shared" si="15"/>
        <v>0</v>
      </c>
      <c r="BE154" s="39" t="e">
        <f t="shared" si="16"/>
        <v>#N/A</v>
      </c>
      <c r="BF154" s="39">
        <f t="shared" si="17"/>
        <v>0.65286122615932607</v>
      </c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  <c r="CU154" s="39"/>
      <c r="CV154" s="39"/>
      <c r="CW154" s="39"/>
      <c r="CX154" s="39"/>
      <c r="CY154" s="39"/>
      <c r="CZ154" s="39"/>
      <c r="DA154" s="39"/>
      <c r="DB154" s="39"/>
      <c r="DC154" s="39"/>
      <c r="DD154" s="39"/>
      <c r="DE154" s="39"/>
      <c r="DF154" s="39"/>
      <c r="DG154" s="39"/>
      <c r="DH154" s="39"/>
      <c r="DI154" s="39"/>
      <c r="DJ154" s="39"/>
      <c r="DK154" s="39"/>
      <c r="DL154" s="39"/>
      <c r="DM154" s="39"/>
      <c r="DN154" s="39"/>
      <c r="DO154" s="39"/>
      <c r="DP154" s="39"/>
      <c r="DQ154" s="39"/>
      <c r="DR154" s="39"/>
      <c r="DS154" s="39"/>
      <c r="DT154" s="39"/>
      <c r="DU154" s="39"/>
      <c r="DV154" s="39"/>
      <c r="DW154" s="39"/>
      <c r="DX154" s="39"/>
      <c r="DY154" s="39"/>
      <c r="DZ154" s="39"/>
      <c r="EA154" s="39"/>
      <c r="EB154" s="39"/>
      <c r="EC154" s="39"/>
      <c r="ED154" s="39"/>
      <c r="EE154" s="39"/>
      <c r="EF154" s="39"/>
      <c r="EG154" s="39"/>
      <c r="EH154" s="39"/>
      <c r="EI154" s="39"/>
      <c r="EJ154" s="39"/>
      <c r="EK154" s="39"/>
      <c r="EL154" s="39"/>
      <c r="EM154" s="39"/>
      <c r="EN154" s="39"/>
      <c r="EO154" s="39"/>
      <c r="EP154" s="39"/>
    </row>
    <row r="155" spans="1:146" outlineLevel="1">
      <c r="A155" s="23">
        <v>40</v>
      </c>
      <c r="B155" s="23">
        <v>0</v>
      </c>
      <c r="C155" s="8">
        <v>0.76469039118261251</v>
      </c>
      <c r="D155" s="8">
        <f t="shared" si="9"/>
        <v>-0.76469039118261251</v>
      </c>
      <c r="E155" s="8">
        <f t="shared" si="10"/>
        <v>2.8937062952592401</v>
      </c>
      <c r="F155" s="8">
        <f t="shared" si="11"/>
        <v>-1.7010897375680214</v>
      </c>
      <c r="G155" s="8">
        <f t="shared" si="12"/>
        <v>-1.8026980360439349</v>
      </c>
      <c r="H155" s="8">
        <v>8.9609739960174031E-2</v>
      </c>
      <c r="I155" s="8">
        <f t="shared" si="13"/>
        <v>3.1941352207915386E-2</v>
      </c>
      <c r="J155" s="8">
        <f t="shared" si="14"/>
        <v>-1.8893359321531797</v>
      </c>
      <c r="AS155" s="39"/>
      <c r="AT155" s="39"/>
      <c r="AU155" s="39"/>
      <c r="AV155" s="39"/>
      <c r="AW155" s="39"/>
      <c r="AX155" s="39"/>
      <c r="AY155" s="39"/>
      <c r="AZ155" s="50"/>
      <c r="BA155" s="39"/>
      <c r="BB155" s="39"/>
      <c r="BC155" s="39"/>
      <c r="BD155" s="39">
        <f t="shared" si="15"/>
        <v>1</v>
      </c>
      <c r="BE155" s="39">
        <f t="shared" si="16"/>
        <v>0.76469039118261251</v>
      </c>
      <c r="BF155" s="39" t="e">
        <f t="shared" si="17"/>
        <v>#N/A</v>
      </c>
      <c r="BG155" s="39"/>
      <c r="BH155" s="39"/>
      <c r="BI155" s="39"/>
      <c r="BJ155" s="39"/>
      <c r="BK155" s="39"/>
      <c r="BL155" s="39"/>
      <c r="BM155" s="39"/>
      <c r="BN155" s="39"/>
      <c r="BO155" s="39"/>
      <c r="BP155" s="39"/>
      <c r="BQ155" s="39"/>
      <c r="BR155" s="39"/>
      <c r="BS155" s="39"/>
      <c r="BT155" s="39"/>
      <c r="BU155" s="39"/>
      <c r="BV155" s="39"/>
      <c r="BW155" s="39"/>
      <c r="BX155" s="39"/>
      <c r="BY155" s="39"/>
      <c r="BZ155" s="39"/>
      <c r="CA155" s="39"/>
      <c r="CB155" s="39"/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  <c r="CM155" s="39"/>
      <c r="CN155" s="39"/>
      <c r="CO155" s="39"/>
      <c r="CP155" s="39"/>
      <c r="CQ155" s="39"/>
      <c r="CR155" s="39"/>
      <c r="CS155" s="39"/>
      <c r="CT155" s="39"/>
      <c r="CU155" s="39"/>
      <c r="CV155" s="39"/>
      <c r="CW155" s="39"/>
      <c r="CX155" s="39"/>
      <c r="CY155" s="39"/>
      <c r="CZ155" s="39"/>
      <c r="DA155" s="39"/>
      <c r="DB155" s="39"/>
      <c r="DC155" s="39"/>
      <c r="DD155" s="39"/>
      <c r="DE155" s="39"/>
      <c r="DF155" s="39"/>
      <c r="DG155" s="39"/>
      <c r="DH155" s="39"/>
      <c r="DI155" s="39"/>
      <c r="DJ155" s="39"/>
      <c r="DK155" s="39"/>
      <c r="DL155" s="39"/>
      <c r="DM155" s="39"/>
      <c r="DN155" s="39"/>
      <c r="DO155" s="39"/>
      <c r="DP155" s="39"/>
      <c r="DQ155" s="39"/>
      <c r="DR155" s="39"/>
      <c r="DS155" s="39"/>
      <c r="DT155" s="39"/>
      <c r="DU155" s="39"/>
      <c r="DV155" s="39"/>
      <c r="DW155" s="39"/>
      <c r="DX155" s="39"/>
      <c r="DY155" s="39"/>
      <c r="DZ155" s="39"/>
      <c r="EA155" s="39"/>
      <c r="EB155" s="39"/>
      <c r="EC155" s="39"/>
      <c r="ED155" s="39"/>
      <c r="EE155" s="39"/>
      <c r="EF155" s="39"/>
      <c r="EG155" s="39"/>
      <c r="EH155" s="39"/>
      <c r="EI155" s="39"/>
      <c r="EJ155" s="39"/>
      <c r="EK155" s="39"/>
      <c r="EL155" s="39"/>
      <c r="EM155" s="39"/>
      <c r="EN155" s="39"/>
      <c r="EO155" s="39"/>
      <c r="EP155" s="39"/>
    </row>
    <row r="156" spans="1:146" outlineLevel="1">
      <c r="A156" s="23">
        <v>41</v>
      </c>
      <c r="B156" s="23">
        <v>1</v>
      </c>
      <c r="C156" s="8">
        <v>0.70922087149855417</v>
      </c>
      <c r="D156" s="8">
        <f t="shared" si="9"/>
        <v>0.29077912850144583</v>
      </c>
      <c r="E156" s="8">
        <f t="shared" si="10"/>
        <v>0.68717655115627252</v>
      </c>
      <c r="F156" s="8">
        <f t="shared" si="11"/>
        <v>0.82896112765091257</v>
      </c>
      <c r="G156" s="8">
        <f t="shared" si="12"/>
        <v>0.64031085058477877</v>
      </c>
      <c r="H156" s="8">
        <v>8.4584429463574376E-2</v>
      </c>
      <c r="I156" s="8">
        <f t="shared" si="13"/>
        <v>3.7622085967098586E-3</v>
      </c>
      <c r="J156" s="8">
        <f t="shared" si="14"/>
        <v>0.66923972759839878</v>
      </c>
      <c r="AS156" s="39"/>
      <c r="AT156" s="39"/>
      <c r="AU156" s="39"/>
      <c r="AV156" s="39"/>
      <c r="AW156" s="39"/>
      <c r="AX156" s="39"/>
      <c r="AY156" s="39"/>
      <c r="AZ156" s="50"/>
      <c r="BA156" s="39"/>
      <c r="BB156" s="39"/>
      <c r="BC156" s="39"/>
      <c r="BD156" s="39">
        <f t="shared" si="15"/>
        <v>0</v>
      </c>
      <c r="BE156" s="39" t="e">
        <f t="shared" si="16"/>
        <v>#N/A</v>
      </c>
      <c r="BF156" s="39">
        <f t="shared" si="17"/>
        <v>0.70922087149855417</v>
      </c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  <c r="CE156" s="39"/>
      <c r="CF156" s="39"/>
      <c r="CG156" s="39"/>
      <c r="CH156" s="39"/>
      <c r="CI156" s="39"/>
      <c r="CJ156" s="39"/>
      <c r="CK156" s="39"/>
      <c r="CL156" s="39"/>
      <c r="CM156" s="39"/>
      <c r="CN156" s="39"/>
      <c r="CO156" s="39"/>
      <c r="CP156" s="39"/>
      <c r="CQ156" s="39"/>
      <c r="CR156" s="39"/>
      <c r="CS156" s="39"/>
      <c r="CT156" s="39"/>
      <c r="CU156" s="39"/>
      <c r="CV156" s="39"/>
      <c r="CW156" s="39"/>
      <c r="CX156" s="39"/>
      <c r="CY156" s="39"/>
      <c r="CZ156" s="39"/>
      <c r="DA156" s="39"/>
      <c r="DB156" s="39"/>
      <c r="DC156" s="39"/>
      <c r="DD156" s="39"/>
      <c r="DE156" s="39"/>
      <c r="DF156" s="39"/>
      <c r="DG156" s="39"/>
      <c r="DH156" s="39"/>
      <c r="DI156" s="39"/>
      <c r="DJ156" s="39"/>
      <c r="DK156" s="39"/>
      <c r="DL156" s="39"/>
      <c r="DM156" s="39"/>
      <c r="DN156" s="39"/>
      <c r="DO156" s="39"/>
      <c r="DP156" s="39"/>
      <c r="DQ156" s="39"/>
      <c r="DR156" s="39"/>
      <c r="DS156" s="39"/>
      <c r="DT156" s="39"/>
      <c r="DU156" s="39"/>
      <c r="DV156" s="39"/>
      <c r="DW156" s="39"/>
      <c r="DX156" s="39"/>
      <c r="DY156" s="39"/>
      <c r="DZ156" s="39"/>
      <c r="EA156" s="39"/>
      <c r="EB156" s="39"/>
      <c r="EC156" s="39"/>
      <c r="ED156" s="39"/>
      <c r="EE156" s="39"/>
      <c r="EF156" s="39"/>
      <c r="EG156" s="39"/>
      <c r="EH156" s="39"/>
      <c r="EI156" s="39"/>
      <c r="EJ156" s="39"/>
      <c r="EK156" s="39"/>
      <c r="EL156" s="39"/>
      <c r="EM156" s="39"/>
      <c r="EN156" s="39"/>
      <c r="EO156" s="39"/>
      <c r="EP156" s="39"/>
    </row>
    <row r="157" spans="1:146" outlineLevel="1">
      <c r="A157" s="23">
        <v>42</v>
      </c>
      <c r="B157" s="23">
        <v>1</v>
      </c>
      <c r="C157" s="8">
        <v>0.62429859810683264</v>
      </c>
      <c r="D157" s="8">
        <f t="shared" si="9"/>
        <v>0.37570140189316736</v>
      </c>
      <c r="E157" s="8">
        <f t="shared" si="10"/>
        <v>0.94225300492207387</v>
      </c>
      <c r="F157" s="8">
        <f t="shared" si="11"/>
        <v>0.97069717467502392</v>
      </c>
      <c r="G157" s="8">
        <f t="shared" si="12"/>
        <v>0.77575615124698349</v>
      </c>
      <c r="H157" s="8">
        <v>8.5864877850831189E-2</v>
      </c>
      <c r="I157" s="8">
        <f t="shared" si="13"/>
        <v>5.6215041606721087E-3</v>
      </c>
      <c r="J157" s="8">
        <f t="shared" si="14"/>
        <v>0.81137202596336244</v>
      </c>
      <c r="AS157" s="39"/>
      <c r="AT157" s="39"/>
      <c r="AU157" s="39"/>
      <c r="AV157" s="39"/>
      <c r="AW157" s="39"/>
      <c r="AX157" s="39"/>
      <c r="AY157" s="39"/>
      <c r="AZ157" s="50"/>
      <c r="BA157" s="39"/>
      <c r="BB157" s="39"/>
      <c r="BC157" s="39"/>
      <c r="BD157" s="39">
        <f t="shared" si="15"/>
        <v>0</v>
      </c>
      <c r="BE157" s="39" t="e">
        <f t="shared" si="16"/>
        <v>#N/A</v>
      </c>
      <c r="BF157" s="39">
        <f t="shared" si="17"/>
        <v>0.62429859810683264</v>
      </c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  <c r="CE157" s="39"/>
      <c r="CF157" s="39"/>
      <c r="CG157" s="39"/>
      <c r="CH157" s="39"/>
      <c r="CI157" s="39"/>
      <c r="CJ157" s="39"/>
      <c r="CK157" s="39"/>
      <c r="CL157" s="39"/>
      <c r="CM157" s="39"/>
      <c r="CN157" s="39"/>
      <c r="CO157" s="39"/>
      <c r="CP157" s="39"/>
      <c r="CQ157" s="39"/>
      <c r="CR157" s="39"/>
      <c r="CS157" s="39"/>
      <c r="CT157" s="39"/>
      <c r="CU157" s="39"/>
      <c r="CV157" s="39"/>
      <c r="CW157" s="39"/>
      <c r="CX157" s="39"/>
      <c r="CY157" s="39"/>
      <c r="CZ157" s="39"/>
      <c r="DA157" s="39"/>
      <c r="DB157" s="39"/>
      <c r="DC157" s="39"/>
      <c r="DD157" s="39"/>
      <c r="DE157" s="39"/>
      <c r="DF157" s="39"/>
      <c r="DG157" s="39"/>
      <c r="DH157" s="39"/>
      <c r="DI157" s="39"/>
      <c r="DJ157" s="39"/>
      <c r="DK157" s="39"/>
      <c r="DL157" s="39"/>
      <c r="DM157" s="39"/>
      <c r="DN157" s="39"/>
      <c r="DO157" s="39"/>
      <c r="DP157" s="39"/>
      <c r="DQ157" s="39"/>
      <c r="DR157" s="39"/>
      <c r="DS157" s="39"/>
      <c r="DT157" s="39"/>
      <c r="DU157" s="39"/>
      <c r="DV157" s="39"/>
      <c r="DW157" s="39"/>
      <c r="DX157" s="39"/>
      <c r="DY157" s="39"/>
      <c r="DZ157" s="39"/>
      <c r="EA157" s="39"/>
      <c r="EB157" s="39"/>
      <c r="EC157" s="39"/>
      <c r="ED157" s="39"/>
      <c r="EE157" s="39"/>
      <c r="EF157" s="39"/>
      <c r="EG157" s="39"/>
      <c r="EH157" s="39"/>
      <c r="EI157" s="39"/>
      <c r="EJ157" s="39"/>
      <c r="EK157" s="39"/>
      <c r="EL157" s="39"/>
      <c r="EM157" s="39"/>
      <c r="EN157" s="39"/>
      <c r="EO157" s="39"/>
      <c r="EP157" s="39"/>
    </row>
    <row r="158" spans="1:146" outlineLevel="1">
      <c r="A158" s="23">
        <v>43</v>
      </c>
      <c r="B158" s="23">
        <v>1</v>
      </c>
      <c r="C158" s="8">
        <v>0.73329769051425919</v>
      </c>
      <c r="D158" s="8">
        <f t="shared" si="9"/>
        <v>0.26670230948574081</v>
      </c>
      <c r="E158" s="8">
        <f t="shared" si="10"/>
        <v>0.62040706665847345</v>
      </c>
      <c r="F158" s="8">
        <f t="shared" si="11"/>
        <v>0.78765923257362602</v>
      </c>
      <c r="G158" s="8">
        <f t="shared" si="12"/>
        <v>0.60307764411163267</v>
      </c>
      <c r="H158" s="8">
        <v>5.032965083029816E-2</v>
      </c>
      <c r="I158" s="8">
        <f t="shared" si="13"/>
        <v>1.8451510910494386E-3</v>
      </c>
      <c r="J158" s="8">
        <f t="shared" si="14"/>
        <v>0.61885198789146878</v>
      </c>
      <c r="AS158" s="39"/>
      <c r="AT158" s="39"/>
      <c r="AU158" s="39"/>
      <c r="AV158" s="39"/>
      <c r="AW158" s="39"/>
      <c r="AX158" s="39"/>
      <c r="AY158" s="39"/>
      <c r="AZ158" s="50"/>
      <c r="BA158" s="39"/>
      <c r="BB158" s="39"/>
      <c r="BC158" s="39"/>
      <c r="BD158" s="39">
        <f t="shared" si="15"/>
        <v>0</v>
      </c>
      <c r="BE158" s="39" t="e">
        <f t="shared" si="16"/>
        <v>#N/A</v>
      </c>
      <c r="BF158" s="39">
        <f t="shared" si="17"/>
        <v>0.73329769051425919</v>
      </c>
      <c r="BG158" s="39"/>
      <c r="BH158" s="39"/>
      <c r="BI158" s="39"/>
      <c r="BJ158" s="39"/>
      <c r="BK158" s="39"/>
      <c r="BL158" s="39"/>
      <c r="BM158" s="39"/>
      <c r="BN158" s="39"/>
      <c r="BO158" s="39"/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  <c r="CE158" s="39"/>
      <c r="CF158" s="39"/>
      <c r="CG158" s="39"/>
      <c r="CH158" s="39"/>
      <c r="CI158" s="39"/>
      <c r="CJ158" s="39"/>
      <c r="CK158" s="39"/>
      <c r="CL158" s="39"/>
      <c r="CM158" s="39"/>
      <c r="CN158" s="39"/>
      <c r="CO158" s="39"/>
      <c r="CP158" s="39"/>
      <c r="CQ158" s="39"/>
      <c r="CR158" s="39"/>
      <c r="CS158" s="39"/>
      <c r="CT158" s="39"/>
      <c r="CU158" s="39"/>
      <c r="CV158" s="39"/>
      <c r="CW158" s="39"/>
      <c r="CX158" s="39"/>
      <c r="CY158" s="39"/>
      <c r="CZ158" s="39"/>
      <c r="DA158" s="39"/>
      <c r="DB158" s="39"/>
      <c r="DC158" s="39"/>
      <c r="DD158" s="39"/>
      <c r="DE158" s="39"/>
      <c r="DF158" s="39"/>
      <c r="DG158" s="39"/>
      <c r="DH158" s="39"/>
      <c r="DI158" s="39"/>
      <c r="DJ158" s="39"/>
      <c r="DK158" s="39"/>
      <c r="DL158" s="39"/>
      <c r="DM158" s="39"/>
      <c r="DN158" s="39"/>
      <c r="DO158" s="39"/>
      <c r="DP158" s="39"/>
      <c r="DQ158" s="39"/>
      <c r="DR158" s="39"/>
      <c r="DS158" s="39"/>
      <c r="DT158" s="39"/>
      <c r="DU158" s="39"/>
      <c r="DV158" s="39"/>
      <c r="DW158" s="39"/>
      <c r="DX158" s="39"/>
      <c r="DY158" s="39"/>
      <c r="DZ158" s="39"/>
      <c r="EA158" s="39"/>
      <c r="EB158" s="39"/>
      <c r="EC158" s="39"/>
      <c r="ED158" s="39"/>
      <c r="EE158" s="39"/>
      <c r="EF158" s="39"/>
      <c r="EG158" s="39"/>
      <c r="EH158" s="39"/>
      <c r="EI158" s="39"/>
      <c r="EJ158" s="39"/>
      <c r="EK158" s="39"/>
      <c r="EL158" s="39"/>
      <c r="EM158" s="39"/>
      <c r="EN158" s="39"/>
      <c r="EO158" s="39"/>
      <c r="EP158" s="39"/>
    </row>
    <row r="159" spans="1:146" outlineLevel="1">
      <c r="A159" s="23">
        <v>44</v>
      </c>
      <c r="B159" s="23">
        <v>0</v>
      </c>
      <c r="C159" s="8">
        <v>0.43281376553468159</v>
      </c>
      <c r="D159" s="8">
        <f t="shared" si="9"/>
        <v>-0.43281376553468159</v>
      </c>
      <c r="E159" s="8">
        <f t="shared" si="10"/>
        <v>1.1341351466741509</v>
      </c>
      <c r="F159" s="8">
        <f t="shared" si="11"/>
        <v>-1.0649578145044765</v>
      </c>
      <c r="G159" s="8">
        <f t="shared" si="12"/>
        <v>-0.8735498459358596</v>
      </c>
      <c r="H159" s="8">
        <v>0.12252107073889289</v>
      </c>
      <c r="I159" s="8">
        <f t="shared" si="13"/>
        <v>1.1038754836169951E-2</v>
      </c>
      <c r="J159" s="8">
        <f t="shared" si="14"/>
        <v>-0.9325440235446073</v>
      </c>
      <c r="AS159" s="39"/>
      <c r="AT159" s="39"/>
      <c r="AU159" s="39"/>
      <c r="AV159" s="39"/>
      <c r="AW159" s="39"/>
      <c r="AX159" s="39"/>
      <c r="AY159" s="39"/>
      <c r="AZ159" s="50"/>
      <c r="BA159" s="39"/>
      <c r="BB159" s="39"/>
      <c r="BC159" s="39"/>
      <c r="BD159" s="39">
        <f t="shared" si="15"/>
        <v>1</v>
      </c>
      <c r="BE159" s="39">
        <f t="shared" si="16"/>
        <v>0.43281376553468159</v>
      </c>
      <c r="BF159" s="39" t="e">
        <f t="shared" si="17"/>
        <v>#N/A</v>
      </c>
      <c r="BG159" s="39"/>
      <c r="BH159" s="39"/>
      <c r="BI159" s="39"/>
      <c r="BJ159" s="39"/>
      <c r="BK159" s="39"/>
      <c r="BL159" s="39"/>
      <c r="BM159" s="39"/>
      <c r="BN159" s="39"/>
      <c r="BO159" s="39"/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  <c r="CE159" s="39"/>
      <c r="CF159" s="39"/>
      <c r="CG159" s="39"/>
      <c r="CH159" s="39"/>
      <c r="CI159" s="39"/>
      <c r="CJ159" s="39"/>
      <c r="CK159" s="39"/>
      <c r="CL159" s="39"/>
      <c r="CM159" s="39"/>
      <c r="CN159" s="39"/>
      <c r="CO159" s="39"/>
      <c r="CP159" s="39"/>
      <c r="CQ159" s="39"/>
      <c r="CR159" s="39"/>
      <c r="CS159" s="39"/>
      <c r="CT159" s="39"/>
      <c r="CU159" s="39"/>
      <c r="CV159" s="39"/>
      <c r="CW159" s="39"/>
      <c r="CX159" s="39"/>
      <c r="CY159" s="39"/>
      <c r="CZ159" s="39"/>
      <c r="DA159" s="39"/>
      <c r="DB159" s="39"/>
      <c r="DC159" s="39"/>
      <c r="DD159" s="39"/>
      <c r="DE159" s="39"/>
      <c r="DF159" s="39"/>
      <c r="DG159" s="39"/>
      <c r="DH159" s="39"/>
      <c r="DI159" s="39"/>
      <c r="DJ159" s="39"/>
      <c r="DK159" s="39"/>
      <c r="DL159" s="39"/>
      <c r="DM159" s="39"/>
      <c r="DN159" s="39"/>
      <c r="DO159" s="39"/>
      <c r="DP159" s="39"/>
      <c r="DQ159" s="39"/>
      <c r="DR159" s="39"/>
      <c r="DS159" s="39"/>
      <c r="DT159" s="39"/>
      <c r="DU159" s="39"/>
      <c r="DV159" s="39"/>
      <c r="DW159" s="39"/>
      <c r="DX159" s="39"/>
      <c r="DY159" s="39"/>
      <c r="DZ159" s="39"/>
      <c r="EA159" s="39"/>
      <c r="EB159" s="39"/>
      <c r="EC159" s="39"/>
      <c r="ED159" s="39"/>
      <c r="EE159" s="39"/>
      <c r="EF159" s="39"/>
      <c r="EG159" s="39"/>
      <c r="EH159" s="39"/>
      <c r="EI159" s="39"/>
      <c r="EJ159" s="39"/>
      <c r="EK159" s="39"/>
      <c r="EL159" s="39"/>
      <c r="EM159" s="39"/>
      <c r="EN159" s="39"/>
      <c r="EO159" s="39"/>
      <c r="EP159" s="39"/>
    </row>
    <row r="160" spans="1:146" outlineLevel="1">
      <c r="A160" s="23">
        <v>45</v>
      </c>
      <c r="B160" s="23">
        <v>0</v>
      </c>
      <c r="C160" s="8">
        <v>0.42231210378978434</v>
      </c>
      <c r="D160" s="8">
        <f t="shared" si="9"/>
        <v>-0.42231210378978434</v>
      </c>
      <c r="E160" s="8">
        <f t="shared" si="10"/>
        <v>1.0974430562035216</v>
      </c>
      <c r="F160" s="8">
        <f t="shared" si="11"/>
        <v>-1.0475891638440717</v>
      </c>
      <c r="G160" s="8">
        <f t="shared" si="12"/>
        <v>-0.8550079055077574</v>
      </c>
      <c r="H160" s="8">
        <v>0.1271609536549182</v>
      </c>
      <c r="I160" s="8">
        <f t="shared" si="13"/>
        <v>1.1092591491392316E-2</v>
      </c>
      <c r="J160" s="8">
        <f t="shared" si="14"/>
        <v>-0.91517268056254231</v>
      </c>
      <c r="AS160" s="39"/>
      <c r="AT160" s="39"/>
      <c r="AU160" s="39"/>
      <c r="AV160" s="39"/>
      <c r="AW160" s="39"/>
      <c r="AX160" s="39"/>
      <c r="AY160" s="39"/>
      <c r="AZ160" s="50"/>
      <c r="BA160" s="39"/>
      <c r="BB160" s="39"/>
      <c r="BC160" s="39"/>
      <c r="BD160" s="39">
        <f t="shared" si="15"/>
        <v>1</v>
      </c>
      <c r="BE160" s="39">
        <f t="shared" si="16"/>
        <v>0.42231210378978434</v>
      </c>
      <c r="BF160" s="39" t="e">
        <f t="shared" si="17"/>
        <v>#N/A</v>
      </c>
      <c r="BG160" s="39"/>
      <c r="BH160" s="39"/>
      <c r="BI160" s="39"/>
      <c r="BJ160" s="39"/>
      <c r="BK160" s="39"/>
      <c r="BL160" s="39"/>
      <c r="BM160" s="39"/>
      <c r="BN160" s="39"/>
      <c r="BO160" s="39"/>
      <c r="BP160" s="39"/>
      <c r="BQ160" s="39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  <c r="CE160" s="39"/>
      <c r="CF160" s="39"/>
      <c r="CG160" s="39"/>
      <c r="CH160" s="39"/>
      <c r="CI160" s="39"/>
      <c r="CJ160" s="39"/>
      <c r="CK160" s="39"/>
      <c r="CL160" s="39"/>
      <c r="CM160" s="39"/>
      <c r="CN160" s="39"/>
      <c r="CO160" s="39"/>
      <c r="CP160" s="39"/>
      <c r="CQ160" s="39"/>
      <c r="CR160" s="39"/>
      <c r="CS160" s="39"/>
      <c r="CT160" s="39"/>
      <c r="CU160" s="39"/>
      <c r="CV160" s="39"/>
      <c r="CW160" s="39"/>
      <c r="CX160" s="39"/>
      <c r="CY160" s="39"/>
      <c r="CZ160" s="39"/>
      <c r="DA160" s="39"/>
      <c r="DB160" s="39"/>
      <c r="DC160" s="39"/>
      <c r="DD160" s="39"/>
      <c r="DE160" s="39"/>
      <c r="DF160" s="39"/>
      <c r="DG160" s="39"/>
      <c r="DH160" s="39"/>
      <c r="DI160" s="39"/>
      <c r="DJ160" s="39"/>
      <c r="DK160" s="39"/>
      <c r="DL160" s="39"/>
      <c r="DM160" s="39"/>
      <c r="DN160" s="39"/>
      <c r="DO160" s="39"/>
      <c r="DP160" s="39"/>
      <c r="DQ160" s="39"/>
      <c r="DR160" s="39"/>
      <c r="DS160" s="39"/>
      <c r="DT160" s="39"/>
      <c r="DU160" s="39"/>
      <c r="DV160" s="39"/>
      <c r="DW160" s="39"/>
      <c r="DX160" s="39"/>
      <c r="DY160" s="39"/>
      <c r="DZ160" s="39"/>
      <c r="EA160" s="39"/>
      <c r="EB160" s="39"/>
      <c r="EC160" s="39"/>
      <c r="ED160" s="39"/>
      <c r="EE160" s="39"/>
      <c r="EF160" s="39"/>
      <c r="EG160" s="39"/>
      <c r="EH160" s="39"/>
      <c r="EI160" s="39"/>
      <c r="EJ160" s="39"/>
      <c r="EK160" s="39"/>
      <c r="EL160" s="39"/>
      <c r="EM160" s="39"/>
      <c r="EN160" s="39"/>
      <c r="EO160" s="39"/>
      <c r="EP160" s="39"/>
    </row>
    <row r="161" spans="1:146" outlineLevel="1">
      <c r="A161" s="23">
        <v>46</v>
      </c>
      <c r="B161" s="23">
        <v>0</v>
      </c>
      <c r="C161" s="8">
        <v>0.65456884022431594</v>
      </c>
      <c r="D161" s="8">
        <f t="shared" si="9"/>
        <v>-0.65456884022431594</v>
      </c>
      <c r="E161" s="8">
        <f t="shared" si="10"/>
        <v>2.1259238074872884</v>
      </c>
      <c r="F161" s="8">
        <f t="shared" si="11"/>
        <v>-1.4580548026351028</v>
      </c>
      <c r="G161" s="8">
        <f t="shared" si="12"/>
        <v>-1.3765655871407583</v>
      </c>
      <c r="H161" s="8">
        <v>0.17399708383249929</v>
      </c>
      <c r="I161" s="8">
        <f t="shared" si="13"/>
        <v>4.3931895319496976E-2</v>
      </c>
      <c r="J161" s="8">
        <f t="shared" si="14"/>
        <v>-1.5146284778167713</v>
      </c>
      <c r="AS161" s="39"/>
      <c r="AT161" s="39"/>
      <c r="AU161" s="39"/>
      <c r="AV161" s="39"/>
      <c r="AW161" s="39"/>
      <c r="AX161" s="39"/>
      <c r="AY161" s="39"/>
      <c r="AZ161" s="50"/>
      <c r="BA161" s="39"/>
      <c r="BB161" s="39"/>
      <c r="BC161" s="39"/>
      <c r="BD161" s="39">
        <f t="shared" si="15"/>
        <v>1</v>
      </c>
      <c r="BE161" s="39">
        <f t="shared" si="16"/>
        <v>0.65456884022431594</v>
      </c>
      <c r="BF161" s="39" t="e">
        <f t="shared" si="17"/>
        <v>#N/A</v>
      </c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39"/>
      <c r="CI161" s="39"/>
      <c r="CJ161" s="39"/>
      <c r="CK161" s="39"/>
      <c r="CL161" s="39"/>
      <c r="CM161" s="39"/>
      <c r="CN161" s="39"/>
      <c r="CO161" s="39"/>
      <c r="CP161" s="39"/>
      <c r="CQ161" s="39"/>
      <c r="CR161" s="39"/>
      <c r="CS161" s="39"/>
      <c r="CT161" s="39"/>
      <c r="CU161" s="39"/>
      <c r="CV161" s="39"/>
      <c r="CW161" s="39"/>
      <c r="CX161" s="39"/>
      <c r="CY161" s="39"/>
      <c r="CZ161" s="39"/>
      <c r="DA161" s="39"/>
      <c r="DB161" s="39"/>
      <c r="DC161" s="39"/>
      <c r="DD161" s="39"/>
      <c r="DE161" s="39"/>
      <c r="DF161" s="39"/>
      <c r="DG161" s="39"/>
      <c r="DH161" s="39"/>
      <c r="DI161" s="39"/>
      <c r="DJ161" s="39"/>
      <c r="DK161" s="39"/>
      <c r="DL161" s="39"/>
      <c r="DM161" s="39"/>
      <c r="DN161" s="39"/>
      <c r="DO161" s="39"/>
      <c r="DP161" s="39"/>
      <c r="DQ161" s="39"/>
      <c r="DR161" s="39"/>
      <c r="DS161" s="39"/>
      <c r="DT161" s="39"/>
      <c r="DU161" s="39"/>
      <c r="DV161" s="39"/>
      <c r="DW161" s="39"/>
      <c r="DX161" s="39"/>
      <c r="DY161" s="39"/>
      <c r="DZ161" s="39"/>
      <c r="EA161" s="39"/>
      <c r="EB161" s="39"/>
      <c r="EC161" s="39"/>
      <c r="ED161" s="39"/>
      <c r="EE161" s="39"/>
      <c r="EF161" s="39"/>
      <c r="EG161" s="39"/>
      <c r="EH161" s="39"/>
      <c r="EI161" s="39"/>
      <c r="EJ161" s="39"/>
      <c r="EK161" s="39"/>
      <c r="EL161" s="39"/>
      <c r="EM161" s="39"/>
      <c r="EN161" s="39"/>
      <c r="EO161" s="39"/>
      <c r="EP161" s="39"/>
    </row>
    <row r="162" spans="1:146" outlineLevel="1">
      <c r="A162" s="23">
        <v>47</v>
      </c>
      <c r="B162" s="23">
        <v>1</v>
      </c>
      <c r="C162" s="8">
        <v>0.42736295376262579</v>
      </c>
      <c r="D162" s="8">
        <f t="shared" si="9"/>
        <v>0.57263704623737421</v>
      </c>
      <c r="E162" s="8">
        <f t="shared" si="10"/>
        <v>1.7002432359892965</v>
      </c>
      <c r="F162" s="8">
        <f t="shared" si="11"/>
        <v>1.3039337544481684</v>
      </c>
      <c r="G162" s="8">
        <f t="shared" si="12"/>
        <v>1.1575540645636353</v>
      </c>
      <c r="H162" s="8">
        <v>0.1776573738058686</v>
      </c>
      <c r="I162" s="8">
        <f t="shared" si="13"/>
        <v>3.2001292267191735E-2</v>
      </c>
      <c r="J162" s="8">
        <f t="shared" si="14"/>
        <v>1.2764825523125982</v>
      </c>
      <c r="AS162" s="39"/>
      <c r="AT162" s="39"/>
      <c r="AU162" s="39"/>
      <c r="AV162" s="39"/>
      <c r="AW162" s="39"/>
      <c r="AX162" s="39"/>
      <c r="AY162" s="39"/>
      <c r="AZ162" s="50"/>
      <c r="BA162" s="39"/>
      <c r="BB162" s="39"/>
      <c r="BC162" s="39"/>
      <c r="BD162" s="39">
        <f t="shared" si="15"/>
        <v>0</v>
      </c>
      <c r="BE162" s="39" t="e">
        <f t="shared" si="16"/>
        <v>#N/A</v>
      </c>
      <c r="BF162" s="39">
        <f t="shared" si="17"/>
        <v>0.42736295376262579</v>
      </c>
      <c r="BG162" s="39"/>
      <c r="BH162" s="39"/>
      <c r="BI162" s="39"/>
      <c r="BJ162" s="39"/>
      <c r="BK162" s="39"/>
      <c r="BL162" s="39"/>
      <c r="BM162" s="39"/>
      <c r="BN162" s="39"/>
      <c r="BO162" s="39"/>
      <c r="BP162" s="39"/>
      <c r="BQ162" s="39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  <c r="CE162" s="39"/>
      <c r="CF162" s="39"/>
      <c r="CG162" s="39"/>
      <c r="CH162" s="39"/>
      <c r="CI162" s="39"/>
      <c r="CJ162" s="39"/>
      <c r="CK162" s="39"/>
      <c r="CL162" s="39"/>
      <c r="CM162" s="39"/>
      <c r="CN162" s="39"/>
      <c r="CO162" s="39"/>
      <c r="CP162" s="39"/>
      <c r="CQ162" s="39"/>
      <c r="CR162" s="39"/>
      <c r="CS162" s="39"/>
      <c r="CT162" s="39"/>
      <c r="CU162" s="39"/>
      <c r="CV162" s="39"/>
      <c r="CW162" s="39"/>
      <c r="CX162" s="39"/>
      <c r="CY162" s="39"/>
      <c r="CZ162" s="39"/>
      <c r="DA162" s="39"/>
      <c r="DB162" s="39"/>
      <c r="DC162" s="39"/>
      <c r="DD162" s="39"/>
      <c r="DE162" s="39"/>
      <c r="DF162" s="39"/>
      <c r="DG162" s="39"/>
      <c r="DH162" s="39"/>
      <c r="DI162" s="39"/>
      <c r="DJ162" s="39"/>
      <c r="DK162" s="39"/>
      <c r="DL162" s="39"/>
      <c r="DM162" s="39"/>
      <c r="DN162" s="39"/>
      <c r="DO162" s="39"/>
      <c r="DP162" s="39"/>
      <c r="DQ162" s="39"/>
      <c r="DR162" s="39"/>
      <c r="DS162" s="39"/>
      <c r="DT162" s="39"/>
      <c r="DU162" s="39"/>
      <c r="DV162" s="39"/>
      <c r="DW162" s="39"/>
      <c r="DX162" s="39"/>
      <c r="DY162" s="39"/>
      <c r="DZ162" s="39"/>
      <c r="EA162" s="39"/>
      <c r="EB162" s="39"/>
      <c r="EC162" s="39"/>
      <c r="ED162" s="39"/>
      <c r="EE162" s="39"/>
      <c r="EF162" s="39"/>
      <c r="EG162" s="39"/>
      <c r="EH162" s="39"/>
      <c r="EI162" s="39"/>
      <c r="EJ162" s="39"/>
      <c r="EK162" s="39"/>
      <c r="EL162" s="39"/>
      <c r="EM162" s="39"/>
      <c r="EN162" s="39"/>
      <c r="EO162" s="39"/>
      <c r="EP162" s="39"/>
    </row>
    <row r="163" spans="1:146" outlineLevel="1">
      <c r="A163" s="23">
        <v>48</v>
      </c>
      <c r="B163" s="23">
        <v>0</v>
      </c>
      <c r="C163" s="8">
        <v>0.39593666844359093</v>
      </c>
      <c r="D163" s="8">
        <f t="shared" si="9"/>
        <v>-0.39593666844359093</v>
      </c>
      <c r="E163" s="8">
        <f t="shared" si="10"/>
        <v>1.0081524659477197</v>
      </c>
      <c r="F163" s="8">
        <f t="shared" si="11"/>
        <v>-1.0040679588293413</v>
      </c>
      <c r="G163" s="8">
        <f t="shared" si="12"/>
        <v>-0.80960209896417223</v>
      </c>
      <c r="H163" s="8">
        <v>0.22844157443474278</v>
      </c>
      <c r="I163" s="8">
        <f t="shared" si="13"/>
        <v>2.2865888109669122E-2</v>
      </c>
      <c r="J163" s="8">
        <f t="shared" si="14"/>
        <v>-0.92169496774514148</v>
      </c>
      <c r="AS163" s="39"/>
      <c r="AT163" s="39"/>
      <c r="AU163" s="39"/>
      <c r="AV163" s="39"/>
      <c r="AW163" s="39"/>
      <c r="AX163" s="39"/>
      <c r="AY163" s="39"/>
      <c r="AZ163" s="50"/>
      <c r="BA163" s="39"/>
      <c r="BB163" s="39"/>
      <c r="BC163" s="39"/>
      <c r="BD163" s="39">
        <f t="shared" si="15"/>
        <v>1</v>
      </c>
      <c r="BE163" s="39">
        <f t="shared" si="16"/>
        <v>0.39593666844359093</v>
      </c>
      <c r="BF163" s="39" t="e">
        <f t="shared" si="17"/>
        <v>#N/A</v>
      </c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  <c r="CE163" s="39"/>
      <c r="CF163" s="39"/>
      <c r="CG163" s="39"/>
      <c r="CH163" s="39"/>
      <c r="CI163" s="39"/>
      <c r="CJ163" s="39"/>
      <c r="CK163" s="39"/>
      <c r="CL163" s="39"/>
      <c r="CM163" s="39"/>
      <c r="CN163" s="39"/>
      <c r="CO163" s="39"/>
      <c r="CP163" s="39"/>
      <c r="CQ163" s="39"/>
      <c r="CR163" s="39"/>
      <c r="CS163" s="39"/>
      <c r="CT163" s="39"/>
      <c r="CU163" s="39"/>
      <c r="CV163" s="39"/>
      <c r="CW163" s="39"/>
      <c r="CX163" s="39"/>
      <c r="CY163" s="39"/>
      <c r="CZ163" s="39"/>
      <c r="DA163" s="39"/>
      <c r="DB163" s="39"/>
      <c r="DC163" s="39"/>
      <c r="DD163" s="39"/>
      <c r="DE163" s="39"/>
      <c r="DF163" s="39"/>
      <c r="DG163" s="39"/>
      <c r="DH163" s="39"/>
      <c r="DI163" s="39"/>
      <c r="DJ163" s="39"/>
      <c r="DK163" s="39"/>
      <c r="DL163" s="39"/>
      <c r="DM163" s="39"/>
      <c r="DN163" s="39"/>
      <c r="DO163" s="39"/>
      <c r="DP163" s="39"/>
      <c r="DQ163" s="39"/>
      <c r="DR163" s="39"/>
      <c r="DS163" s="39"/>
      <c r="DT163" s="39"/>
      <c r="DU163" s="39"/>
      <c r="DV163" s="39"/>
      <c r="DW163" s="39"/>
      <c r="DX163" s="39"/>
      <c r="DY163" s="39"/>
      <c r="DZ163" s="39"/>
      <c r="EA163" s="39"/>
      <c r="EB163" s="39"/>
      <c r="EC163" s="39"/>
      <c r="ED163" s="39"/>
      <c r="EE163" s="39"/>
      <c r="EF163" s="39"/>
      <c r="EG163" s="39"/>
      <c r="EH163" s="39"/>
      <c r="EI163" s="39"/>
      <c r="EJ163" s="39"/>
      <c r="EK163" s="39"/>
      <c r="EL163" s="39"/>
      <c r="EM163" s="39"/>
      <c r="EN163" s="39"/>
      <c r="EO163" s="39"/>
      <c r="EP163" s="39"/>
    </row>
    <row r="164" spans="1:146" outlineLevel="1">
      <c r="A164" s="23">
        <v>49</v>
      </c>
      <c r="B164" s="23">
        <v>1</v>
      </c>
      <c r="C164" s="8">
        <v>0.58498605201629639</v>
      </c>
      <c r="D164" s="8">
        <f t="shared" si="9"/>
        <v>0.41501394798370361</v>
      </c>
      <c r="E164" s="8">
        <f t="shared" si="10"/>
        <v>1.072334549483416</v>
      </c>
      <c r="F164" s="8">
        <f t="shared" si="11"/>
        <v>1.035535875517317</v>
      </c>
      <c r="G164" s="8">
        <f t="shared" si="12"/>
        <v>0.8422840774571867</v>
      </c>
      <c r="H164" s="8">
        <v>0.10273683490698687</v>
      </c>
      <c r="I164" s="8">
        <f t="shared" si="13"/>
        <v>8.2302115793465459E-3</v>
      </c>
      <c r="J164" s="8">
        <f t="shared" si="14"/>
        <v>0.88919839728806882</v>
      </c>
      <c r="AS164" s="39"/>
      <c r="AT164" s="39"/>
      <c r="AU164" s="39"/>
      <c r="AV164" s="39"/>
      <c r="AW164" s="39"/>
      <c r="AX164" s="39"/>
      <c r="AY164" s="39"/>
      <c r="AZ164" s="50"/>
      <c r="BA164" s="39"/>
      <c r="BB164" s="39"/>
      <c r="BC164" s="39"/>
      <c r="BD164" s="39">
        <f t="shared" si="15"/>
        <v>0</v>
      </c>
      <c r="BE164" s="39" t="e">
        <f t="shared" si="16"/>
        <v>#N/A</v>
      </c>
      <c r="BF164" s="39">
        <f t="shared" si="17"/>
        <v>0.58498605201629639</v>
      </c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  <c r="CP164" s="39"/>
      <c r="CQ164" s="39"/>
      <c r="CR164" s="39"/>
      <c r="CS164" s="39"/>
      <c r="CT164" s="39"/>
      <c r="CU164" s="39"/>
      <c r="CV164" s="39"/>
      <c r="CW164" s="39"/>
      <c r="CX164" s="39"/>
      <c r="CY164" s="39"/>
      <c r="CZ164" s="39"/>
      <c r="DA164" s="39"/>
      <c r="DB164" s="39"/>
      <c r="DC164" s="39"/>
      <c r="DD164" s="39"/>
      <c r="DE164" s="39"/>
      <c r="DF164" s="39"/>
      <c r="DG164" s="39"/>
      <c r="DH164" s="39"/>
      <c r="DI164" s="39"/>
      <c r="DJ164" s="39"/>
      <c r="DK164" s="39"/>
      <c r="DL164" s="39"/>
      <c r="DM164" s="39"/>
      <c r="DN164" s="39"/>
      <c r="DO164" s="39"/>
      <c r="DP164" s="39"/>
      <c r="DQ164" s="39"/>
      <c r="DR164" s="39"/>
      <c r="DS164" s="39"/>
      <c r="DT164" s="39"/>
      <c r="DU164" s="39"/>
      <c r="DV164" s="39"/>
      <c r="DW164" s="39"/>
      <c r="DX164" s="39"/>
      <c r="DY164" s="39"/>
      <c r="DZ164" s="39"/>
      <c r="EA164" s="39"/>
      <c r="EB164" s="39"/>
      <c r="EC164" s="39"/>
      <c r="ED164" s="39"/>
      <c r="EE164" s="39"/>
      <c r="EF164" s="39"/>
      <c r="EG164" s="39"/>
      <c r="EH164" s="39"/>
      <c r="EI164" s="39"/>
      <c r="EJ164" s="39"/>
      <c r="EK164" s="39"/>
      <c r="EL164" s="39"/>
      <c r="EM164" s="39"/>
      <c r="EN164" s="39"/>
      <c r="EO164" s="39"/>
      <c r="EP164" s="39"/>
    </row>
    <row r="165" spans="1:146" outlineLevel="1">
      <c r="A165" s="23">
        <v>50</v>
      </c>
      <c r="B165" s="23">
        <v>1</v>
      </c>
      <c r="C165" s="8">
        <v>0.68606508259064314</v>
      </c>
      <c r="D165" s="8">
        <f t="shared" si="9"/>
        <v>0.31393491740935686</v>
      </c>
      <c r="E165" s="8">
        <f t="shared" si="10"/>
        <v>0.75356556635051608</v>
      </c>
      <c r="F165" s="8">
        <f t="shared" si="11"/>
        <v>0.8680815436066569</v>
      </c>
      <c r="G165" s="8">
        <f t="shared" si="12"/>
        <v>0.6764522617436759</v>
      </c>
      <c r="H165" s="8">
        <v>0.13778405315939349</v>
      </c>
      <c r="I165" s="8">
        <f t="shared" si="13"/>
        <v>7.709895212795366E-3</v>
      </c>
      <c r="J165" s="8">
        <f t="shared" si="14"/>
        <v>0.72849928141934295</v>
      </c>
      <c r="AS165" s="39"/>
      <c r="AT165" s="39"/>
      <c r="AU165" s="39"/>
      <c r="AV165" s="39"/>
      <c r="AW165" s="39"/>
      <c r="AX165" s="39"/>
      <c r="AY165" s="39"/>
      <c r="AZ165" s="50"/>
      <c r="BA165" s="39"/>
      <c r="BB165" s="39"/>
      <c r="BC165" s="39"/>
      <c r="BD165" s="39">
        <f t="shared" si="15"/>
        <v>0</v>
      </c>
      <c r="BE165" s="39" t="e">
        <f t="shared" si="16"/>
        <v>#N/A</v>
      </c>
      <c r="BF165" s="39">
        <f t="shared" si="17"/>
        <v>0.68606508259064314</v>
      </c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  <c r="CE165" s="39"/>
      <c r="CF165" s="39"/>
      <c r="CG165" s="39"/>
      <c r="CH165" s="39"/>
      <c r="CI165" s="39"/>
      <c r="CJ165" s="39"/>
      <c r="CK165" s="39"/>
      <c r="CL165" s="39"/>
      <c r="CM165" s="39"/>
      <c r="CN165" s="39"/>
      <c r="CO165" s="39"/>
      <c r="CP165" s="39"/>
      <c r="CQ165" s="39"/>
      <c r="CR165" s="39"/>
      <c r="CS165" s="39"/>
      <c r="CT165" s="39"/>
      <c r="CU165" s="39"/>
      <c r="CV165" s="39"/>
      <c r="CW165" s="39"/>
      <c r="CX165" s="39"/>
      <c r="CY165" s="39"/>
      <c r="CZ165" s="39"/>
      <c r="DA165" s="39"/>
      <c r="DB165" s="39"/>
      <c r="DC165" s="39"/>
      <c r="DD165" s="39"/>
      <c r="DE165" s="39"/>
      <c r="DF165" s="39"/>
      <c r="DG165" s="39"/>
      <c r="DH165" s="39"/>
      <c r="DI165" s="39"/>
      <c r="DJ165" s="39"/>
      <c r="DK165" s="39"/>
      <c r="DL165" s="39"/>
      <c r="DM165" s="39"/>
      <c r="DN165" s="39"/>
      <c r="DO165" s="39"/>
      <c r="DP165" s="39"/>
      <c r="DQ165" s="39"/>
      <c r="DR165" s="39"/>
      <c r="DS165" s="39"/>
      <c r="DT165" s="39"/>
      <c r="DU165" s="39"/>
      <c r="DV165" s="39"/>
      <c r="DW165" s="39"/>
      <c r="DX165" s="39"/>
      <c r="DY165" s="39"/>
      <c r="DZ165" s="39"/>
      <c r="EA165" s="39"/>
      <c r="EB165" s="39"/>
      <c r="EC165" s="39"/>
      <c r="ED165" s="39"/>
      <c r="EE165" s="39"/>
      <c r="EF165" s="39"/>
      <c r="EG165" s="39"/>
      <c r="EH165" s="39"/>
      <c r="EI165" s="39"/>
      <c r="EJ165" s="39"/>
      <c r="EK165" s="39"/>
      <c r="EL165" s="39"/>
      <c r="EM165" s="39"/>
      <c r="EN165" s="39"/>
      <c r="EO165" s="39"/>
      <c r="EP165" s="39"/>
    </row>
    <row r="166" spans="1:146" outlineLevel="1">
      <c r="A166" s="23">
        <v>51</v>
      </c>
      <c r="B166" s="23">
        <v>0</v>
      </c>
      <c r="C166" s="8">
        <v>0.3012467058604667</v>
      </c>
      <c r="D166" s="8">
        <f t="shared" si="9"/>
        <v>-0.3012467058604667</v>
      </c>
      <c r="E166" s="8">
        <f t="shared" si="10"/>
        <v>0.71691508038374274</v>
      </c>
      <c r="F166" s="8">
        <f t="shared" si="11"/>
        <v>-0.84670837977649827</v>
      </c>
      <c r="G166" s="8">
        <f t="shared" si="12"/>
        <v>-0.65659749142545298</v>
      </c>
      <c r="H166" s="8">
        <v>0.22442026866280998</v>
      </c>
      <c r="I166" s="8">
        <f t="shared" si="13"/>
        <v>1.4622274390753661E-2</v>
      </c>
      <c r="J166" s="8">
        <f t="shared" si="14"/>
        <v>-0.74556582662090354</v>
      </c>
      <c r="AS166" s="39"/>
      <c r="AT166" s="39"/>
      <c r="AU166" s="39"/>
      <c r="AV166" s="39"/>
      <c r="AW166" s="39"/>
      <c r="AX166" s="39"/>
      <c r="AY166" s="39"/>
      <c r="AZ166" s="50"/>
      <c r="BA166" s="39"/>
      <c r="BB166" s="39"/>
      <c r="BC166" s="39"/>
      <c r="BD166" s="39">
        <f t="shared" si="15"/>
        <v>1</v>
      </c>
      <c r="BE166" s="39">
        <f t="shared" si="16"/>
        <v>0.3012467058604667</v>
      </c>
      <c r="BF166" s="39" t="e">
        <f t="shared" si="17"/>
        <v>#N/A</v>
      </c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  <c r="CM166" s="39"/>
      <c r="CN166" s="39"/>
      <c r="CO166" s="39"/>
      <c r="CP166" s="39"/>
      <c r="CQ166" s="39"/>
      <c r="CR166" s="39"/>
      <c r="CS166" s="39"/>
      <c r="CT166" s="39"/>
      <c r="CU166" s="39"/>
      <c r="CV166" s="39"/>
      <c r="CW166" s="39"/>
      <c r="CX166" s="39"/>
      <c r="CY166" s="39"/>
      <c r="CZ166" s="39"/>
      <c r="DA166" s="39"/>
      <c r="DB166" s="39"/>
      <c r="DC166" s="39"/>
      <c r="DD166" s="39"/>
      <c r="DE166" s="39"/>
      <c r="DF166" s="39"/>
      <c r="DG166" s="39"/>
      <c r="DH166" s="39"/>
      <c r="DI166" s="39"/>
      <c r="DJ166" s="39"/>
      <c r="DK166" s="39"/>
      <c r="DL166" s="39"/>
      <c r="DM166" s="39"/>
      <c r="DN166" s="39"/>
      <c r="DO166" s="39"/>
      <c r="DP166" s="39"/>
      <c r="DQ166" s="39"/>
      <c r="DR166" s="39"/>
      <c r="DS166" s="39"/>
      <c r="DT166" s="39"/>
      <c r="DU166" s="39"/>
      <c r="DV166" s="39"/>
      <c r="DW166" s="39"/>
      <c r="DX166" s="39"/>
      <c r="DY166" s="39"/>
      <c r="DZ166" s="39"/>
      <c r="EA166" s="39"/>
      <c r="EB166" s="39"/>
      <c r="EC166" s="39"/>
      <c r="ED166" s="39"/>
      <c r="EE166" s="39"/>
      <c r="EF166" s="39"/>
      <c r="EG166" s="39"/>
      <c r="EH166" s="39"/>
      <c r="EI166" s="39"/>
      <c r="EJ166" s="39"/>
      <c r="EK166" s="39"/>
      <c r="EL166" s="39"/>
      <c r="EM166" s="39"/>
      <c r="EN166" s="39"/>
      <c r="EO166" s="39"/>
      <c r="EP166" s="39"/>
    </row>
    <row r="167" spans="1:146" outlineLevel="1">
      <c r="A167" s="23">
        <v>52</v>
      </c>
      <c r="B167" s="23">
        <v>1</v>
      </c>
      <c r="C167" s="8">
        <v>0.78146667370492906</v>
      </c>
      <c r="D167" s="8">
        <f t="shared" si="9"/>
        <v>0.21853332629507094</v>
      </c>
      <c r="E167" s="8">
        <f t="shared" si="10"/>
        <v>0.49316554808298907</v>
      </c>
      <c r="F167" s="8">
        <f t="shared" si="11"/>
        <v>0.70225746566554137</v>
      </c>
      <c r="G167" s="8">
        <f t="shared" si="12"/>
        <v>0.52881480712114859</v>
      </c>
      <c r="H167" s="8">
        <v>9.4892102540223067E-2</v>
      </c>
      <c r="I167" s="8">
        <f t="shared" si="13"/>
        <v>2.9447192132426329E-3</v>
      </c>
      <c r="J167" s="8">
        <f t="shared" si="14"/>
        <v>0.55584465006273065</v>
      </c>
      <c r="AS167" s="39"/>
      <c r="AT167" s="39"/>
      <c r="AU167" s="39"/>
      <c r="AV167" s="39"/>
      <c r="AW167" s="39"/>
      <c r="AX167" s="39"/>
      <c r="AY167" s="39"/>
      <c r="AZ167" s="50"/>
      <c r="BA167" s="39"/>
      <c r="BB167" s="39"/>
      <c r="BC167" s="39"/>
      <c r="BD167" s="39">
        <f t="shared" si="15"/>
        <v>0</v>
      </c>
      <c r="BE167" s="39" t="e">
        <f t="shared" si="16"/>
        <v>#N/A</v>
      </c>
      <c r="BF167" s="39">
        <f t="shared" si="17"/>
        <v>0.78146667370492906</v>
      </c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  <c r="CM167" s="39"/>
      <c r="CN167" s="39"/>
      <c r="CO167" s="39"/>
      <c r="CP167" s="39"/>
      <c r="CQ167" s="39"/>
      <c r="CR167" s="39"/>
      <c r="CS167" s="39"/>
      <c r="CT167" s="39"/>
      <c r="CU167" s="39"/>
      <c r="CV167" s="39"/>
      <c r="CW167" s="39"/>
      <c r="CX167" s="39"/>
      <c r="CY167" s="39"/>
      <c r="CZ167" s="39"/>
      <c r="DA167" s="39"/>
      <c r="DB167" s="39"/>
      <c r="DC167" s="39"/>
      <c r="DD167" s="39"/>
      <c r="DE167" s="39"/>
      <c r="DF167" s="39"/>
      <c r="DG167" s="39"/>
      <c r="DH167" s="39"/>
      <c r="DI167" s="39"/>
      <c r="DJ167" s="39"/>
      <c r="DK167" s="39"/>
      <c r="DL167" s="39"/>
      <c r="DM167" s="39"/>
      <c r="DN167" s="39"/>
      <c r="DO167" s="39"/>
      <c r="DP167" s="39"/>
      <c r="DQ167" s="39"/>
      <c r="DR167" s="39"/>
      <c r="DS167" s="39"/>
      <c r="DT167" s="39"/>
      <c r="DU167" s="39"/>
      <c r="DV167" s="39"/>
      <c r="DW167" s="39"/>
      <c r="DX167" s="39"/>
      <c r="DY167" s="39"/>
      <c r="DZ167" s="39"/>
      <c r="EA167" s="39"/>
      <c r="EB167" s="39"/>
      <c r="EC167" s="39"/>
      <c r="ED167" s="39"/>
      <c r="EE167" s="39"/>
      <c r="EF167" s="39"/>
      <c r="EG167" s="39"/>
      <c r="EH167" s="39"/>
      <c r="EI167" s="39"/>
      <c r="EJ167" s="39"/>
      <c r="EK167" s="39"/>
      <c r="EL167" s="39"/>
      <c r="EM167" s="39"/>
      <c r="EN167" s="39"/>
      <c r="EO167" s="39"/>
      <c r="EP167" s="39"/>
    </row>
    <row r="168" spans="1:146" outlineLevel="1">
      <c r="A168" s="23">
        <v>53</v>
      </c>
      <c r="B168" s="23">
        <v>0</v>
      </c>
      <c r="C168" s="8">
        <v>0.47437372663980437</v>
      </c>
      <c r="D168" s="8">
        <f t="shared" si="9"/>
        <v>-0.47437372663980437</v>
      </c>
      <c r="E168" s="8">
        <f t="shared" si="10"/>
        <v>1.286329651387744</v>
      </c>
      <c r="F168" s="8">
        <f t="shared" si="11"/>
        <v>-1.1341647373233503</v>
      </c>
      <c r="G168" s="8">
        <f t="shared" si="12"/>
        <v>-0.94999600969623887</v>
      </c>
      <c r="H168" s="8">
        <v>0.20387073158922236</v>
      </c>
      <c r="I168" s="8">
        <f t="shared" si="13"/>
        <v>2.6389950629868656E-2</v>
      </c>
      <c r="J168" s="8">
        <f t="shared" si="14"/>
        <v>-1.0647066973634893</v>
      </c>
      <c r="AS168" s="39"/>
      <c r="AT168" s="39"/>
      <c r="AU168" s="39"/>
      <c r="AV168" s="39"/>
      <c r="AW168" s="39"/>
      <c r="AX168" s="39"/>
      <c r="AY168" s="39"/>
      <c r="AZ168" s="50"/>
      <c r="BA168" s="39"/>
      <c r="BB168" s="39"/>
      <c r="BC168" s="39"/>
      <c r="BD168" s="39">
        <f t="shared" si="15"/>
        <v>1</v>
      </c>
      <c r="BE168" s="39">
        <f t="shared" si="16"/>
        <v>0.47437372663980437</v>
      </c>
      <c r="BF168" s="39" t="e">
        <f t="shared" si="17"/>
        <v>#N/A</v>
      </c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  <c r="CE168" s="39"/>
      <c r="CF168" s="39"/>
      <c r="CG168" s="39"/>
      <c r="CH168" s="39"/>
      <c r="CI168" s="39"/>
      <c r="CJ168" s="39"/>
      <c r="CK168" s="39"/>
      <c r="CL168" s="39"/>
      <c r="CM168" s="39"/>
      <c r="CN168" s="39"/>
      <c r="CO168" s="39"/>
      <c r="CP168" s="39"/>
      <c r="CQ168" s="39"/>
      <c r="CR168" s="39"/>
      <c r="CS168" s="39"/>
      <c r="CT168" s="39"/>
      <c r="CU168" s="39"/>
      <c r="CV168" s="39"/>
      <c r="CW168" s="39"/>
      <c r="CX168" s="39"/>
      <c r="CY168" s="39"/>
      <c r="CZ168" s="39"/>
      <c r="DA168" s="39"/>
      <c r="DB168" s="39"/>
      <c r="DC168" s="39"/>
      <c r="DD168" s="39"/>
      <c r="DE168" s="39"/>
      <c r="DF168" s="39"/>
      <c r="DG168" s="39"/>
      <c r="DH168" s="39"/>
      <c r="DI168" s="39"/>
      <c r="DJ168" s="39"/>
      <c r="DK168" s="39"/>
      <c r="DL168" s="39"/>
      <c r="DM168" s="39"/>
      <c r="DN168" s="39"/>
      <c r="DO168" s="39"/>
      <c r="DP168" s="39"/>
      <c r="DQ168" s="39"/>
      <c r="DR168" s="39"/>
      <c r="DS168" s="39"/>
      <c r="DT168" s="39"/>
      <c r="DU168" s="39"/>
      <c r="DV168" s="39"/>
      <c r="DW168" s="39"/>
      <c r="DX168" s="39"/>
      <c r="DY168" s="39"/>
      <c r="DZ168" s="39"/>
      <c r="EA168" s="39"/>
      <c r="EB168" s="39"/>
      <c r="EC168" s="39"/>
      <c r="ED168" s="39"/>
      <c r="EE168" s="39"/>
      <c r="EF168" s="39"/>
      <c r="EG168" s="39"/>
      <c r="EH168" s="39"/>
      <c r="EI168" s="39"/>
      <c r="EJ168" s="39"/>
      <c r="EK168" s="39"/>
      <c r="EL168" s="39"/>
      <c r="EM168" s="39"/>
      <c r="EN168" s="39"/>
      <c r="EO168" s="39"/>
      <c r="EP168" s="39"/>
    </row>
    <row r="169" spans="1:146" outlineLevel="1">
      <c r="A169" s="23">
        <v>54</v>
      </c>
      <c r="B169" s="23">
        <v>0</v>
      </c>
      <c r="C169" s="8">
        <v>0.66222258639435783</v>
      </c>
      <c r="D169" s="8">
        <f t="shared" si="9"/>
        <v>-0.66222258639435783</v>
      </c>
      <c r="E169" s="8">
        <f t="shared" si="10"/>
        <v>2.1707362801197223</v>
      </c>
      <c r="F169" s="8">
        <f t="shared" si="11"/>
        <v>-1.4733418748273335</v>
      </c>
      <c r="G169" s="8">
        <f t="shared" si="12"/>
        <v>-1.4001890971073454</v>
      </c>
      <c r="H169" s="8">
        <v>0.1194951799870503</v>
      </c>
      <c r="I169" s="8">
        <f t="shared" si="13"/>
        <v>2.7470566171015707E-2</v>
      </c>
      <c r="J169" s="8">
        <f t="shared" si="14"/>
        <v>-1.4921786531112777</v>
      </c>
      <c r="AS169" s="39"/>
      <c r="AT169" s="39"/>
      <c r="AU169" s="39"/>
      <c r="AV169" s="39"/>
      <c r="AW169" s="39"/>
      <c r="AX169" s="39"/>
      <c r="AY169" s="39"/>
      <c r="AZ169" s="50"/>
      <c r="BA169" s="39"/>
      <c r="BB169" s="39"/>
      <c r="BC169" s="39"/>
      <c r="BD169" s="39">
        <f t="shared" si="15"/>
        <v>1</v>
      </c>
      <c r="BE169" s="39">
        <f t="shared" si="16"/>
        <v>0.66222258639435783</v>
      </c>
      <c r="BF169" s="39" t="e">
        <f t="shared" si="17"/>
        <v>#N/A</v>
      </c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  <c r="CM169" s="39"/>
      <c r="CN169" s="39"/>
      <c r="CO169" s="39"/>
      <c r="CP169" s="39"/>
      <c r="CQ169" s="39"/>
      <c r="CR169" s="39"/>
      <c r="CS169" s="39"/>
      <c r="CT169" s="39"/>
      <c r="CU169" s="39"/>
      <c r="CV169" s="39"/>
      <c r="CW169" s="39"/>
      <c r="CX169" s="39"/>
      <c r="CY169" s="39"/>
      <c r="CZ169" s="39"/>
      <c r="DA169" s="39"/>
      <c r="DB169" s="39"/>
      <c r="DC169" s="39"/>
      <c r="DD169" s="39"/>
      <c r="DE169" s="39"/>
      <c r="DF169" s="39"/>
      <c r="DG169" s="39"/>
      <c r="DH169" s="39"/>
      <c r="DI169" s="39"/>
      <c r="DJ169" s="39"/>
      <c r="DK169" s="39"/>
      <c r="DL169" s="39"/>
      <c r="DM169" s="39"/>
      <c r="DN169" s="39"/>
      <c r="DO169" s="39"/>
      <c r="DP169" s="39"/>
      <c r="DQ169" s="39"/>
      <c r="DR169" s="39"/>
      <c r="DS169" s="39"/>
      <c r="DT169" s="39"/>
      <c r="DU169" s="39"/>
      <c r="DV169" s="39"/>
      <c r="DW169" s="39"/>
      <c r="DX169" s="39"/>
      <c r="DY169" s="39"/>
      <c r="DZ169" s="39"/>
      <c r="EA169" s="39"/>
      <c r="EB169" s="39"/>
      <c r="EC169" s="39"/>
      <c r="ED169" s="39"/>
      <c r="EE169" s="39"/>
      <c r="EF169" s="39"/>
      <c r="EG169" s="39"/>
      <c r="EH169" s="39"/>
      <c r="EI169" s="39"/>
      <c r="EJ169" s="39"/>
      <c r="EK169" s="39"/>
      <c r="EL169" s="39"/>
      <c r="EM169" s="39"/>
      <c r="EN169" s="39"/>
      <c r="EO169" s="39"/>
      <c r="EP169" s="39"/>
    </row>
    <row r="170" spans="1:146" outlineLevel="1">
      <c r="A170" s="23">
        <v>55</v>
      </c>
      <c r="B170" s="23">
        <v>1</v>
      </c>
      <c r="C170" s="8">
        <v>0.74311870791661316</v>
      </c>
      <c r="D170" s="8">
        <f t="shared" si="9"/>
        <v>0.25688129208338684</v>
      </c>
      <c r="E170" s="8">
        <f t="shared" si="10"/>
        <v>0.59379895726432375</v>
      </c>
      <c r="F170" s="8">
        <f t="shared" si="11"/>
        <v>0.77058351738427666</v>
      </c>
      <c r="G170" s="8">
        <f t="shared" si="12"/>
        <v>0.58794559531689472</v>
      </c>
      <c r="H170" s="8">
        <v>0.15193306674476767</v>
      </c>
      <c r="I170" s="8">
        <f t="shared" si="13"/>
        <v>6.6385562737159495E-3</v>
      </c>
      <c r="J170" s="8">
        <f t="shared" si="14"/>
        <v>0.6384429212668552</v>
      </c>
      <c r="AS170" s="39"/>
      <c r="AT170" s="39"/>
      <c r="AU170" s="39"/>
      <c r="AV170" s="39"/>
      <c r="AW170" s="39"/>
      <c r="AX170" s="39"/>
      <c r="AY170" s="39"/>
      <c r="AZ170" s="50"/>
      <c r="BA170" s="39"/>
      <c r="BB170" s="39"/>
      <c r="BC170" s="39"/>
      <c r="BD170" s="39">
        <f t="shared" si="15"/>
        <v>0</v>
      </c>
      <c r="BE170" s="39" t="e">
        <f t="shared" si="16"/>
        <v>#N/A</v>
      </c>
      <c r="BF170" s="39">
        <f t="shared" si="17"/>
        <v>0.74311870791661316</v>
      </c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  <c r="CM170" s="39"/>
      <c r="CN170" s="39"/>
      <c r="CO170" s="39"/>
      <c r="CP170" s="39"/>
      <c r="CQ170" s="39"/>
      <c r="CR170" s="39"/>
      <c r="CS170" s="39"/>
      <c r="CT170" s="39"/>
      <c r="CU170" s="39"/>
      <c r="CV170" s="39"/>
      <c r="CW170" s="39"/>
      <c r="CX170" s="39"/>
      <c r="CY170" s="39"/>
      <c r="CZ170" s="39"/>
      <c r="DA170" s="39"/>
      <c r="DB170" s="39"/>
      <c r="DC170" s="39"/>
      <c r="DD170" s="39"/>
      <c r="DE170" s="39"/>
      <c r="DF170" s="39"/>
      <c r="DG170" s="39"/>
      <c r="DH170" s="39"/>
      <c r="DI170" s="39"/>
      <c r="DJ170" s="39"/>
      <c r="DK170" s="39"/>
      <c r="DL170" s="39"/>
      <c r="DM170" s="39"/>
      <c r="DN170" s="39"/>
      <c r="DO170" s="39"/>
      <c r="DP170" s="39"/>
      <c r="DQ170" s="39"/>
      <c r="DR170" s="39"/>
      <c r="DS170" s="39"/>
      <c r="DT170" s="39"/>
      <c r="DU170" s="39"/>
      <c r="DV170" s="39"/>
      <c r="DW170" s="39"/>
      <c r="DX170" s="39"/>
      <c r="DY170" s="39"/>
      <c r="DZ170" s="39"/>
      <c r="EA170" s="39"/>
      <c r="EB170" s="39"/>
      <c r="EC170" s="39"/>
      <c r="ED170" s="39"/>
      <c r="EE170" s="39"/>
      <c r="EF170" s="39"/>
      <c r="EG170" s="39"/>
      <c r="EH170" s="39"/>
      <c r="EI170" s="39"/>
      <c r="EJ170" s="39"/>
      <c r="EK170" s="39"/>
      <c r="EL170" s="39"/>
      <c r="EM170" s="39"/>
      <c r="EN170" s="39"/>
      <c r="EO170" s="39"/>
      <c r="EP170" s="39"/>
    </row>
    <row r="171" spans="1:146" outlineLevel="1">
      <c r="A171" s="23">
        <v>56</v>
      </c>
      <c r="B171" s="23">
        <v>0</v>
      </c>
      <c r="C171" s="8">
        <v>0.70682265319428728</v>
      </c>
      <c r="D171" s="8">
        <f t="shared" si="9"/>
        <v>-0.70682265319428728</v>
      </c>
      <c r="E171" s="8">
        <f t="shared" si="10"/>
        <v>2.4539551477445132</v>
      </c>
      <c r="F171" s="8">
        <f t="shared" si="11"/>
        <v>-1.566510500362035</v>
      </c>
      <c r="G171" s="8">
        <f t="shared" si="12"/>
        <v>-1.5527088373506208</v>
      </c>
      <c r="H171" s="8">
        <v>0.12449177399206567</v>
      </c>
      <c r="I171" s="8">
        <f t="shared" si="13"/>
        <v>3.5596521299860809E-2</v>
      </c>
      <c r="J171" s="8">
        <f t="shared" si="14"/>
        <v>-1.6594337145408851</v>
      </c>
      <c r="AS171" s="39"/>
      <c r="AT171" s="39"/>
      <c r="AU171" s="39"/>
      <c r="AV171" s="39"/>
      <c r="AW171" s="39"/>
      <c r="AX171" s="39"/>
      <c r="AY171" s="39"/>
      <c r="AZ171" s="50"/>
      <c r="BA171" s="39"/>
      <c r="BB171" s="39"/>
      <c r="BC171" s="39"/>
      <c r="BD171" s="39">
        <f t="shared" si="15"/>
        <v>1</v>
      </c>
      <c r="BE171" s="39">
        <f t="shared" si="16"/>
        <v>0.70682265319428728</v>
      </c>
      <c r="BF171" s="39" t="e">
        <f t="shared" si="17"/>
        <v>#N/A</v>
      </c>
      <c r="BG171" s="39"/>
      <c r="BH171" s="39"/>
      <c r="BI171" s="39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  <c r="CE171" s="39"/>
      <c r="CF171" s="39"/>
      <c r="CG171" s="39"/>
      <c r="CH171" s="39"/>
      <c r="CI171" s="39"/>
      <c r="CJ171" s="39"/>
      <c r="CK171" s="39"/>
      <c r="CL171" s="39"/>
      <c r="CM171" s="39"/>
      <c r="CN171" s="39"/>
      <c r="CO171" s="39"/>
      <c r="CP171" s="39"/>
      <c r="CQ171" s="39"/>
      <c r="CR171" s="39"/>
      <c r="CS171" s="39"/>
      <c r="CT171" s="39"/>
      <c r="CU171" s="39"/>
      <c r="CV171" s="39"/>
      <c r="CW171" s="39"/>
      <c r="CX171" s="39"/>
      <c r="CY171" s="39"/>
      <c r="CZ171" s="39"/>
      <c r="DA171" s="39"/>
      <c r="DB171" s="39"/>
      <c r="DC171" s="39"/>
      <c r="DD171" s="39"/>
      <c r="DE171" s="39"/>
      <c r="DF171" s="39"/>
      <c r="DG171" s="39"/>
      <c r="DH171" s="39"/>
      <c r="DI171" s="39"/>
      <c r="DJ171" s="39"/>
      <c r="DK171" s="39"/>
      <c r="DL171" s="39"/>
      <c r="DM171" s="39"/>
      <c r="DN171" s="39"/>
      <c r="DO171" s="39"/>
      <c r="DP171" s="39"/>
      <c r="DQ171" s="39"/>
      <c r="DR171" s="39"/>
      <c r="DS171" s="39"/>
      <c r="DT171" s="39"/>
      <c r="DU171" s="39"/>
      <c r="DV171" s="39"/>
      <c r="DW171" s="39"/>
      <c r="DX171" s="39"/>
      <c r="DY171" s="39"/>
      <c r="DZ171" s="39"/>
      <c r="EA171" s="39"/>
      <c r="EB171" s="39"/>
      <c r="EC171" s="39"/>
      <c r="ED171" s="39"/>
      <c r="EE171" s="39"/>
      <c r="EF171" s="39"/>
      <c r="EG171" s="39"/>
      <c r="EH171" s="39"/>
      <c r="EI171" s="39"/>
      <c r="EJ171" s="39"/>
      <c r="EK171" s="39"/>
      <c r="EL171" s="39"/>
      <c r="EM171" s="39"/>
      <c r="EN171" s="39"/>
      <c r="EO171" s="39"/>
      <c r="EP171" s="39"/>
    </row>
    <row r="172" spans="1:146" outlineLevel="1">
      <c r="A172" s="23">
        <v>57</v>
      </c>
      <c r="B172" s="23">
        <v>0</v>
      </c>
      <c r="C172" s="8">
        <v>0.44273918666645534</v>
      </c>
      <c r="D172" s="8">
        <f t="shared" si="9"/>
        <v>-0.44273918666645534</v>
      </c>
      <c r="E172" s="8">
        <f t="shared" si="10"/>
        <v>1.1694438041774746</v>
      </c>
      <c r="F172" s="8">
        <f t="shared" si="11"/>
        <v>-1.081408250466712</v>
      </c>
      <c r="G172" s="8">
        <f t="shared" si="12"/>
        <v>-0.89134273531595754</v>
      </c>
      <c r="H172" s="8">
        <v>0.16674760369033792</v>
      </c>
      <c r="I172" s="8">
        <f t="shared" si="13"/>
        <v>1.7346155372207035E-2</v>
      </c>
      <c r="J172" s="8">
        <f t="shared" si="14"/>
        <v>-0.97646446562980294</v>
      </c>
      <c r="AS172" s="39"/>
      <c r="AT172" s="39"/>
      <c r="AU172" s="39"/>
      <c r="AV172" s="39"/>
      <c r="AW172" s="39"/>
      <c r="AX172" s="39"/>
      <c r="AY172" s="39"/>
      <c r="AZ172" s="50"/>
      <c r="BA172" s="39"/>
      <c r="BB172" s="39"/>
      <c r="BC172" s="39"/>
      <c r="BD172" s="39">
        <f t="shared" si="15"/>
        <v>1</v>
      </c>
      <c r="BE172" s="39">
        <f t="shared" si="16"/>
        <v>0.44273918666645534</v>
      </c>
      <c r="BF172" s="39" t="e">
        <f t="shared" si="17"/>
        <v>#N/A</v>
      </c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39"/>
      <c r="CO172" s="39"/>
      <c r="CP172" s="39"/>
      <c r="CQ172" s="39"/>
      <c r="CR172" s="39"/>
      <c r="CS172" s="39"/>
      <c r="CT172" s="39"/>
      <c r="CU172" s="39"/>
      <c r="CV172" s="39"/>
      <c r="CW172" s="39"/>
      <c r="CX172" s="39"/>
      <c r="CY172" s="39"/>
      <c r="CZ172" s="39"/>
      <c r="DA172" s="39"/>
      <c r="DB172" s="39"/>
      <c r="DC172" s="39"/>
      <c r="DD172" s="39"/>
      <c r="DE172" s="39"/>
      <c r="DF172" s="39"/>
      <c r="DG172" s="39"/>
      <c r="DH172" s="39"/>
      <c r="DI172" s="39"/>
      <c r="DJ172" s="39"/>
      <c r="DK172" s="39"/>
      <c r="DL172" s="39"/>
      <c r="DM172" s="39"/>
      <c r="DN172" s="39"/>
      <c r="DO172" s="39"/>
      <c r="DP172" s="39"/>
      <c r="DQ172" s="39"/>
      <c r="DR172" s="39"/>
      <c r="DS172" s="39"/>
      <c r="DT172" s="39"/>
      <c r="DU172" s="39"/>
      <c r="DV172" s="39"/>
      <c r="DW172" s="39"/>
      <c r="DX172" s="39"/>
      <c r="DY172" s="39"/>
      <c r="DZ172" s="39"/>
      <c r="EA172" s="39"/>
      <c r="EB172" s="39"/>
      <c r="EC172" s="39"/>
      <c r="ED172" s="39"/>
      <c r="EE172" s="39"/>
      <c r="EF172" s="39"/>
      <c r="EG172" s="39"/>
      <c r="EH172" s="39"/>
      <c r="EI172" s="39"/>
      <c r="EJ172" s="39"/>
      <c r="EK172" s="39"/>
      <c r="EL172" s="39"/>
      <c r="EM172" s="39"/>
      <c r="EN172" s="39"/>
      <c r="EO172" s="39"/>
      <c r="EP172" s="39"/>
    </row>
    <row r="173" spans="1:146" outlineLevel="1">
      <c r="A173" s="23">
        <v>58</v>
      </c>
      <c r="B173" s="23">
        <v>1</v>
      </c>
      <c r="C173" s="8">
        <v>0.40952228637575022</v>
      </c>
      <c r="D173" s="8">
        <f t="shared" si="9"/>
        <v>0.59047771362424983</v>
      </c>
      <c r="E173" s="8">
        <f t="shared" si="10"/>
        <v>1.7855279075718122</v>
      </c>
      <c r="F173" s="8">
        <f t="shared" si="11"/>
        <v>1.3362364714270496</v>
      </c>
      <c r="G173" s="8">
        <f t="shared" si="12"/>
        <v>1.2007787253271869</v>
      </c>
      <c r="H173" s="8">
        <v>0.14077112692511454</v>
      </c>
      <c r="I173" s="8">
        <f t="shared" si="13"/>
        <v>2.4993619093205573E-2</v>
      </c>
      <c r="J173" s="8">
        <f t="shared" si="14"/>
        <v>1.2954139022108266</v>
      </c>
      <c r="AS173" s="39"/>
      <c r="AT173" s="39"/>
      <c r="AU173" s="39"/>
      <c r="AV173" s="39"/>
      <c r="AW173" s="39"/>
      <c r="AX173" s="39"/>
      <c r="AY173" s="39"/>
      <c r="AZ173" s="50"/>
      <c r="BA173" s="39"/>
      <c r="BB173" s="39"/>
      <c r="BC173" s="39"/>
      <c r="BD173" s="39">
        <f t="shared" si="15"/>
        <v>0</v>
      </c>
      <c r="BE173" s="39" t="e">
        <f t="shared" si="16"/>
        <v>#N/A</v>
      </c>
      <c r="BF173" s="39">
        <f t="shared" si="17"/>
        <v>0.40952228637575022</v>
      </c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  <c r="CO173" s="39"/>
      <c r="CP173" s="39"/>
      <c r="CQ173" s="39"/>
      <c r="CR173" s="39"/>
      <c r="CS173" s="39"/>
      <c r="CT173" s="39"/>
      <c r="CU173" s="39"/>
      <c r="CV173" s="39"/>
      <c r="CW173" s="39"/>
      <c r="CX173" s="39"/>
      <c r="CY173" s="39"/>
      <c r="CZ173" s="39"/>
      <c r="DA173" s="39"/>
      <c r="DB173" s="39"/>
      <c r="DC173" s="39"/>
      <c r="DD173" s="39"/>
      <c r="DE173" s="39"/>
      <c r="DF173" s="39"/>
      <c r="DG173" s="39"/>
      <c r="DH173" s="39"/>
      <c r="DI173" s="39"/>
      <c r="DJ173" s="39"/>
      <c r="DK173" s="39"/>
      <c r="DL173" s="39"/>
      <c r="DM173" s="39"/>
      <c r="DN173" s="39"/>
      <c r="DO173" s="39"/>
      <c r="DP173" s="39"/>
      <c r="DQ173" s="39"/>
      <c r="DR173" s="39"/>
      <c r="DS173" s="39"/>
      <c r="DT173" s="39"/>
      <c r="DU173" s="39"/>
      <c r="DV173" s="39"/>
      <c r="DW173" s="39"/>
      <c r="DX173" s="39"/>
      <c r="DY173" s="39"/>
      <c r="DZ173" s="39"/>
      <c r="EA173" s="39"/>
      <c r="EB173" s="39"/>
      <c r="EC173" s="39"/>
      <c r="ED173" s="39"/>
      <c r="EE173" s="39"/>
      <c r="EF173" s="39"/>
      <c r="EG173" s="39"/>
      <c r="EH173" s="39"/>
      <c r="EI173" s="39"/>
      <c r="EJ173" s="39"/>
      <c r="EK173" s="39"/>
      <c r="EL173" s="39"/>
      <c r="EM173" s="39"/>
      <c r="EN173" s="39"/>
      <c r="EO173" s="39"/>
      <c r="EP173" s="39"/>
    </row>
    <row r="174" spans="1:146" outlineLevel="1">
      <c r="A174" s="23">
        <v>59</v>
      </c>
      <c r="B174" s="23">
        <v>1</v>
      </c>
      <c r="C174" s="8">
        <v>0.47734859274877556</v>
      </c>
      <c r="D174" s="8">
        <f t="shared" si="9"/>
        <v>0.5226514072512245</v>
      </c>
      <c r="E174" s="8">
        <f t="shared" si="10"/>
        <v>1.4790165051830244</v>
      </c>
      <c r="F174" s="8">
        <f t="shared" si="11"/>
        <v>1.2161482250050872</v>
      </c>
      <c r="G174" s="8">
        <f t="shared" si="12"/>
        <v>1.0463771294376052</v>
      </c>
      <c r="H174" s="8">
        <v>0.14714091155303397</v>
      </c>
      <c r="I174" s="8">
        <f t="shared" si="13"/>
        <v>2.0135511705793002E-2</v>
      </c>
      <c r="J174" s="8">
        <f t="shared" si="14"/>
        <v>1.1330513636888033</v>
      </c>
      <c r="AS174" s="39"/>
      <c r="AT174" s="39"/>
      <c r="AU174" s="39"/>
      <c r="AV174" s="39"/>
      <c r="AW174" s="39"/>
      <c r="AX174" s="39"/>
      <c r="AY174" s="39"/>
      <c r="AZ174" s="50"/>
      <c r="BA174" s="39"/>
      <c r="BB174" s="39"/>
      <c r="BC174" s="39"/>
      <c r="BD174" s="39">
        <f t="shared" si="15"/>
        <v>0</v>
      </c>
      <c r="BE174" s="39" t="e">
        <f t="shared" si="16"/>
        <v>#N/A</v>
      </c>
      <c r="BF174" s="39">
        <f t="shared" si="17"/>
        <v>0.47734859274877556</v>
      </c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  <c r="CE174" s="39"/>
      <c r="CF174" s="39"/>
      <c r="CG174" s="39"/>
      <c r="CH174" s="39"/>
      <c r="CI174" s="39"/>
      <c r="CJ174" s="39"/>
      <c r="CK174" s="39"/>
      <c r="CL174" s="39"/>
      <c r="CM174" s="39"/>
      <c r="CN174" s="39"/>
      <c r="CO174" s="39"/>
      <c r="CP174" s="39"/>
      <c r="CQ174" s="39"/>
      <c r="CR174" s="39"/>
      <c r="CS174" s="39"/>
      <c r="CT174" s="39"/>
      <c r="CU174" s="39"/>
      <c r="CV174" s="39"/>
      <c r="CW174" s="39"/>
      <c r="CX174" s="39"/>
      <c r="CY174" s="39"/>
      <c r="CZ174" s="39"/>
      <c r="DA174" s="39"/>
      <c r="DB174" s="39"/>
      <c r="DC174" s="39"/>
      <c r="DD174" s="39"/>
      <c r="DE174" s="39"/>
      <c r="DF174" s="39"/>
      <c r="DG174" s="39"/>
      <c r="DH174" s="39"/>
      <c r="DI174" s="39"/>
      <c r="DJ174" s="39"/>
      <c r="DK174" s="39"/>
      <c r="DL174" s="39"/>
      <c r="DM174" s="39"/>
      <c r="DN174" s="39"/>
      <c r="DO174" s="39"/>
      <c r="DP174" s="39"/>
      <c r="DQ174" s="39"/>
      <c r="DR174" s="39"/>
      <c r="DS174" s="39"/>
      <c r="DT174" s="39"/>
      <c r="DU174" s="39"/>
      <c r="DV174" s="39"/>
      <c r="DW174" s="39"/>
      <c r="DX174" s="39"/>
      <c r="DY174" s="39"/>
      <c r="DZ174" s="39"/>
      <c r="EA174" s="39"/>
      <c r="EB174" s="39"/>
      <c r="EC174" s="39"/>
      <c r="ED174" s="39"/>
      <c r="EE174" s="39"/>
      <c r="EF174" s="39"/>
      <c r="EG174" s="39"/>
      <c r="EH174" s="39"/>
      <c r="EI174" s="39"/>
      <c r="EJ174" s="39"/>
      <c r="EK174" s="39"/>
      <c r="EL174" s="39"/>
      <c r="EM174" s="39"/>
      <c r="EN174" s="39"/>
      <c r="EO174" s="39"/>
      <c r="EP174" s="39"/>
    </row>
    <row r="175" spans="1:146" outlineLevel="1">
      <c r="A175" s="23">
        <v>60</v>
      </c>
      <c r="B175" s="23">
        <v>0</v>
      </c>
      <c r="C175" s="8">
        <v>0.38775458350045883</v>
      </c>
      <c r="D175" s="8">
        <f t="shared" si="9"/>
        <v>-0.38775458350045883</v>
      </c>
      <c r="E175" s="8">
        <f t="shared" si="10"/>
        <v>0.98124413899915841</v>
      </c>
      <c r="F175" s="8">
        <f t="shared" si="11"/>
        <v>-0.990577679437185</v>
      </c>
      <c r="G175" s="8">
        <f t="shared" si="12"/>
        <v>-0.79582155662187382</v>
      </c>
      <c r="H175" s="8">
        <v>0.12255369286129127</v>
      </c>
      <c r="I175" s="8">
        <f t="shared" si="13"/>
        <v>9.1648215603198791E-3</v>
      </c>
      <c r="J175" s="8">
        <f t="shared" si="14"/>
        <v>-0.84958223684033618</v>
      </c>
      <c r="AS175" s="39"/>
      <c r="AT175" s="39"/>
      <c r="AU175" s="39"/>
      <c r="AV175" s="39"/>
      <c r="AW175" s="39"/>
      <c r="AX175" s="39"/>
      <c r="AY175" s="39"/>
      <c r="AZ175" s="50"/>
      <c r="BA175" s="39"/>
      <c r="BB175" s="39"/>
      <c r="BC175" s="39"/>
      <c r="BD175" s="39">
        <f t="shared" si="15"/>
        <v>1</v>
      </c>
      <c r="BE175" s="39">
        <f t="shared" si="16"/>
        <v>0.38775458350045883</v>
      </c>
      <c r="BF175" s="39" t="e">
        <f t="shared" si="17"/>
        <v>#N/A</v>
      </c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  <c r="CE175" s="39"/>
      <c r="CF175" s="39"/>
      <c r="CG175" s="39"/>
      <c r="CH175" s="39"/>
      <c r="CI175" s="39"/>
      <c r="CJ175" s="39"/>
      <c r="CK175" s="39"/>
      <c r="CL175" s="39"/>
      <c r="CM175" s="39"/>
      <c r="CN175" s="39"/>
      <c r="CO175" s="39"/>
      <c r="CP175" s="39"/>
      <c r="CQ175" s="39"/>
      <c r="CR175" s="39"/>
      <c r="CS175" s="39"/>
      <c r="CT175" s="39"/>
      <c r="CU175" s="39"/>
      <c r="CV175" s="39"/>
      <c r="CW175" s="39"/>
      <c r="CX175" s="39"/>
      <c r="CY175" s="39"/>
      <c r="CZ175" s="39"/>
      <c r="DA175" s="39"/>
      <c r="DB175" s="39"/>
      <c r="DC175" s="39"/>
      <c r="DD175" s="39"/>
      <c r="DE175" s="39"/>
      <c r="DF175" s="39"/>
      <c r="DG175" s="39"/>
      <c r="DH175" s="39"/>
      <c r="DI175" s="39"/>
      <c r="DJ175" s="39"/>
      <c r="DK175" s="39"/>
      <c r="DL175" s="39"/>
      <c r="DM175" s="39"/>
      <c r="DN175" s="39"/>
      <c r="DO175" s="39"/>
      <c r="DP175" s="39"/>
      <c r="DQ175" s="39"/>
      <c r="DR175" s="39"/>
      <c r="DS175" s="39"/>
      <c r="DT175" s="39"/>
      <c r="DU175" s="39"/>
      <c r="DV175" s="39"/>
      <c r="DW175" s="39"/>
      <c r="DX175" s="39"/>
      <c r="DY175" s="39"/>
      <c r="DZ175" s="39"/>
      <c r="EA175" s="39"/>
      <c r="EB175" s="39"/>
      <c r="EC175" s="39"/>
      <c r="ED175" s="39"/>
      <c r="EE175" s="39"/>
      <c r="EF175" s="39"/>
      <c r="EG175" s="39"/>
      <c r="EH175" s="39"/>
      <c r="EI175" s="39"/>
      <c r="EJ175" s="39"/>
      <c r="EK175" s="39"/>
      <c r="EL175" s="39"/>
      <c r="EM175" s="39"/>
      <c r="EN175" s="39"/>
      <c r="EO175" s="39"/>
      <c r="EP175" s="39"/>
    </row>
    <row r="176" spans="1:146" outlineLevel="1">
      <c r="A176" s="23">
        <v>61</v>
      </c>
      <c r="B176" s="23">
        <v>0</v>
      </c>
      <c r="C176" s="8">
        <v>0.39365281420206738</v>
      </c>
      <c r="D176" s="8">
        <f t="shared" si="9"/>
        <v>-0.39365281420206738</v>
      </c>
      <c r="E176" s="8">
        <f t="shared" si="10"/>
        <v>1.0006050862146734</v>
      </c>
      <c r="F176" s="8">
        <f t="shared" si="11"/>
        <v>-1.0003024973550119</v>
      </c>
      <c r="G176" s="8">
        <f t="shared" si="12"/>
        <v>-0.80574199060230145</v>
      </c>
      <c r="H176" s="8">
        <v>0.28672049893702523</v>
      </c>
      <c r="I176" s="8">
        <f t="shared" si="13"/>
        <v>3.3261250022925591E-2</v>
      </c>
      <c r="J176" s="8">
        <f t="shared" si="14"/>
        <v>-0.95403899367461631</v>
      </c>
      <c r="AS176" s="39"/>
      <c r="AT176" s="39"/>
      <c r="AU176" s="39"/>
      <c r="AV176" s="39"/>
      <c r="AW176" s="39"/>
      <c r="AX176" s="39"/>
      <c r="AY176" s="39"/>
      <c r="AZ176" s="50"/>
      <c r="BA176" s="39"/>
      <c r="BB176" s="39"/>
      <c r="BC176" s="39"/>
      <c r="BD176" s="39">
        <f t="shared" si="15"/>
        <v>1</v>
      </c>
      <c r="BE176" s="39">
        <f t="shared" si="16"/>
        <v>0.39365281420206738</v>
      </c>
      <c r="BF176" s="39" t="e">
        <f t="shared" si="17"/>
        <v>#N/A</v>
      </c>
      <c r="BG176" s="39"/>
      <c r="BH176" s="39"/>
      <c r="BI176" s="39"/>
      <c r="BJ176" s="39"/>
      <c r="BK176" s="39"/>
      <c r="BL176" s="39"/>
      <c r="BM176" s="39"/>
      <c r="BN176" s="39"/>
      <c r="BO176" s="39"/>
      <c r="BP176" s="39"/>
      <c r="BQ176" s="39"/>
      <c r="BR176" s="39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  <c r="CM176" s="39"/>
      <c r="CN176" s="39"/>
      <c r="CO176" s="39"/>
      <c r="CP176" s="39"/>
      <c r="CQ176" s="39"/>
      <c r="CR176" s="39"/>
      <c r="CS176" s="39"/>
      <c r="CT176" s="39"/>
      <c r="CU176" s="39"/>
      <c r="CV176" s="39"/>
      <c r="CW176" s="39"/>
      <c r="CX176" s="39"/>
      <c r="CY176" s="39"/>
      <c r="CZ176" s="39"/>
      <c r="DA176" s="39"/>
      <c r="DB176" s="39"/>
      <c r="DC176" s="39"/>
      <c r="DD176" s="39"/>
      <c r="DE176" s="39"/>
      <c r="DF176" s="39"/>
      <c r="DG176" s="39"/>
      <c r="DH176" s="39"/>
      <c r="DI176" s="39"/>
      <c r="DJ176" s="39"/>
      <c r="DK176" s="39"/>
      <c r="DL176" s="39"/>
      <c r="DM176" s="39"/>
      <c r="DN176" s="39"/>
      <c r="DO176" s="39"/>
      <c r="DP176" s="39"/>
      <c r="DQ176" s="39"/>
      <c r="DR176" s="39"/>
      <c r="DS176" s="39"/>
      <c r="DT176" s="39"/>
      <c r="DU176" s="39"/>
      <c r="DV176" s="39"/>
      <c r="DW176" s="39"/>
      <c r="DX176" s="39"/>
      <c r="DY176" s="39"/>
      <c r="DZ176" s="39"/>
      <c r="EA176" s="39"/>
      <c r="EB176" s="39"/>
      <c r="EC176" s="39"/>
      <c r="ED176" s="39"/>
      <c r="EE176" s="39"/>
      <c r="EF176" s="39"/>
      <c r="EG176" s="39"/>
      <c r="EH176" s="39"/>
      <c r="EI176" s="39"/>
      <c r="EJ176" s="39"/>
      <c r="EK176" s="39"/>
      <c r="EL176" s="39"/>
      <c r="EM176" s="39"/>
      <c r="EN176" s="39"/>
      <c r="EO176" s="39"/>
      <c r="EP176" s="39"/>
    </row>
    <row r="177" spans="1:146" outlineLevel="1">
      <c r="A177" s="23">
        <v>62</v>
      </c>
      <c r="B177" s="23">
        <v>1</v>
      </c>
      <c r="C177" s="8">
        <v>0.77217410001384867</v>
      </c>
      <c r="D177" s="8">
        <f t="shared" si="9"/>
        <v>0.22782589998615133</v>
      </c>
      <c r="E177" s="8">
        <f t="shared" si="10"/>
        <v>0.51709047246020634</v>
      </c>
      <c r="F177" s="8">
        <f t="shared" si="11"/>
        <v>0.71909003084468248</v>
      </c>
      <c r="G177" s="8">
        <f t="shared" si="12"/>
        <v>0.54318020165440672</v>
      </c>
      <c r="H177" s="8">
        <v>7.5014615157493594E-2</v>
      </c>
      <c r="I177" s="8">
        <f t="shared" si="13"/>
        <v>2.3516426218800224E-3</v>
      </c>
      <c r="J177" s="8">
        <f t="shared" si="14"/>
        <v>0.56477634252954589</v>
      </c>
      <c r="AS177" s="39"/>
      <c r="AT177" s="39"/>
      <c r="AU177" s="39"/>
      <c r="AV177" s="39"/>
      <c r="AW177" s="39"/>
      <c r="AX177" s="39"/>
      <c r="AY177" s="39"/>
      <c r="AZ177" s="50"/>
      <c r="BA177" s="39"/>
      <c r="BB177" s="39"/>
      <c r="BC177" s="39"/>
      <c r="BD177" s="39">
        <f t="shared" si="15"/>
        <v>0</v>
      </c>
      <c r="BE177" s="39" t="e">
        <f t="shared" si="16"/>
        <v>#N/A</v>
      </c>
      <c r="BF177" s="39">
        <f t="shared" si="17"/>
        <v>0.77217410001384867</v>
      </c>
      <c r="BG177" s="39"/>
      <c r="BH177" s="39"/>
      <c r="BI177" s="39"/>
      <c r="BJ177" s="39"/>
      <c r="BK177" s="39"/>
      <c r="BL177" s="39"/>
      <c r="BM177" s="39"/>
      <c r="BN177" s="39"/>
      <c r="BO177" s="39"/>
      <c r="BP177" s="39"/>
      <c r="BQ177" s="39"/>
      <c r="BR177" s="39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  <c r="CM177" s="39"/>
      <c r="CN177" s="39"/>
      <c r="CO177" s="39"/>
      <c r="CP177" s="39"/>
      <c r="CQ177" s="39"/>
      <c r="CR177" s="39"/>
      <c r="CS177" s="39"/>
      <c r="CT177" s="39"/>
      <c r="CU177" s="39"/>
      <c r="CV177" s="39"/>
      <c r="CW177" s="39"/>
      <c r="CX177" s="39"/>
      <c r="CY177" s="39"/>
      <c r="CZ177" s="39"/>
      <c r="DA177" s="39"/>
      <c r="DB177" s="39"/>
      <c r="DC177" s="39"/>
      <c r="DD177" s="39"/>
      <c r="DE177" s="39"/>
      <c r="DF177" s="39"/>
      <c r="DG177" s="39"/>
      <c r="DH177" s="39"/>
      <c r="DI177" s="39"/>
      <c r="DJ177" s="39"/>
      <c r="DK177" s="39"/>
      <c r="DL177" s="39"/>
      <c r="DM177" s="39"/>
      <c r="DN177" s="39"/>
      <c r="DO177" s="39"/>
      <c r="DP177" s="39"/>
      <c r="DQ177" s="39"/>
      <c r="DR177" s="39"/>
      <c r="DS177" s="39"/>
      <c r="DT177" s="39"/>
      <c r="DU177" s="39"/>
      <c r="DV177" s="39"/>
      <c r="DW177" s="39"/>
      <c r="DX177" s="39"/>
      <c r="DY177" s="39"/>
      <c r="DZ177" s="39"/>
      <c r="EA177" s="39"/>
      <c r="EB177" s="39"/>
      <c r="EC177" s="39"/>
      <c r="ED177" s="39"/>
      <c r="EE177" s="39"/>
      <c r="EF177" s="39"/>
      <c r="EG177" s="39"/>
      <c r="EH177" s="39"/>
      <c r="EI177" s="39"/>
      <c r="EJ177" s="39"/>
      <c r="EK177" s="39"/>
      <c r="EL177" s="39"/>
      <c r="EM177" s="39"/>
      <c r="EN177" s="39"/>
      <c r="EO177" s="39"/>
      <c r="EP177" s="39"/>
    </row>
    <row r="178" spans="1:146" outlineLevel="1">
      <c r="A178" s="23">
        <v>63</v>
      </c>
      <c r="B178" s="23">
        <v>1</v>
      </c>
      <c r="C178" s="8">
        <v>0.72521334709828922</v>
      </c>
      <c r="D178" s="8">
        <f t="shared" si="9"/>
        <v>0.27478665290171078</v>
      </c>
      <c r="E178" s="8">
        <f t="shared" si="10"/>
        <v>0.64257879111444882</v>
      </c>
      <c r="F178" s="8">
        <f t="shared" si="11"/>
        <v>0.80161012413420085</v>
      </c>
      <c r="G178" s="8">
        <f t="shared" si="12"/>
        <v>0.61555224962209165</v>
      </c>
      <c r="H178" s="8">
        <v>0.12515924445091803</v>
      </c>
      <c r="I178" s="8">
        <f t="shared" si="13"/>
        <v>5.6330301964194205E-3</v>
      </c>
      <c r="J178" s="8">
        <f t="shared" si="14"/>
        <v>0.65811292369816576</v>
      </c>
      <c r="AS178" s="39"/>
      <c r="AT178" s="39"/>
      <c r="AU178" s="39"/>
      <c r="AV178" s="39"/>
      <c r="AW178" s="39"/>
      <c r="AX178" s="39"/>
      <c r="AY178" s="39"/>
      <c r="AZ178" s="50"/>
      <c r="BA178" s="39"/>
      <c r="BB178" s="39"/>
      <c r="BC178" s="39"/>
      <c r="BD178" s="39">
        <f t="shared" si="15"/>
        <v>0</v>
      </c>
      <c r="BE178" s="39" t="e">
        <f t="shared" si="16"/>
        <v>#N/A</v>
      </c>
      <c r="BF178" s="39">
        <f t="shared" si="17"/>
        <v>0.72521334709828922</v>
      </c>
      <c r="BG178" s="39"/>
      <c r="BH178" s="39"/>
      <c r="BI178" s="39"/>
      <c r="BJ178" s="39"/>
      <c r="BK178" s="39"/>
      <c r="BL178" s="39"/>
      <c r="BM178" s="39"/>
      <c r="BN178" s="39"/>
      <c r="BO178" s="39"/>
      <c r="BP178" s="39"/>
      <c r="BQ178" s="39"/>
      <c r="BR178" s="39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39"/>
      <c r="CE178" s="39"/>
      <c r="CF178" s="39"/>
      <c r="CG178" s="39"/>
      <c r="CH178" s="39"/>
      <c r="CI178" s="39"/>
      <c r="CJ178" s="39"/>
      <c r="CK178" s="39"/>
      <c r="CL178" s="39"/>
      <c r="CM178" s="39"/>
      <c r="CN178" s="39"/>
      <c r="CO178" s="39"/>
      <c r="CP178" s="39"/>
      <c r="CQ178" s="39"/>
      <c r="CR178" s="39"/>
      <c r="CS178" s="39"/>
      <c r="CT178" s="39"/>
      <c r="CU178" s="39"/>
      <c r="CV178" s="39"/>
      <c r="CW178" s="39"/>
      <c r="CX178" s="39"/>
      <c r="CY178" s="39"/>
      <c r="CZ178" s="39"/>
      <c r="DA178" s="39"/>
      <c r="DB178" s="39"/>
      <c r="DC178" s="39"/>
      <c r="DD178" s="39"/>
      <c r="DE178" s="39"/>
      <c r="DF178" s="39"/>
      <c r="DG178" s="39"/>
      <c r="DH178" s="39"/>
      <c r="DI178" s="39"/>
      <c r="DJ178" s="39"/>
      <c r="DK178" s="39"/>
      <c r="DL178" s="39"/>
      <c r="DM178" s="39"/>
      <c r="DN178" s="39"/>
      <c r="DO178" s="39"/>
      <c r="DP178" s="39"/>
      <c r="DQ178" s="39"/>
      <c r="DR178" s="39"/>
      <c r="DS178" s="39"/>
      <c r="DT178" s="39"/>
      <c r="DU178" s="39"/>
      <c r="DV178" s="39"/>
      <c r="DW178" s="39"/>
      <c r="DX178" s="39"/>
      <c r="DY178" s="39"/>
      <c r="DZ178" s="39"/>
      <c r="EA178" s="39"/>
      <c r="EB178" s="39"/>
      <c r="EC178" s="39"/>
      <c r="ED178" s="39"/>
      <c r="EE178" s="39"/>
      <c r="EF178" s="39"/>
      <c r="EG178" s="39"/>
      <c r="EH178" s="39"/>
      <c r="EI178" s="39"/>
      <c r="EJ178" s="39"/>
      <c r="EK178" s="39"/>
      <c r="EL178" s="39"/>
      <c r="EM178" s="39"/>
      <c r="EN178" s="39"/>
      <c r="EO178" s="39"/>
      <c r="EP178" s="39"/>
    </row>
    <row r="179" spans="1:146" outlineLevel="1">
      <c r="A179" s="23">
        <v>64</v>
      </c>
      <c r="B179" s="23">
        <v>1</v>
      </c>
      <c r="C179" s="8">
        <v>0.75199823138669408</v>
      </c>
      <c r="D179" s="8">
        <f t="shared" si="9"/>
        <v>0.24800176861330592</v>
      </c>
      <c r="E179" s="8">
        <f t="shared" si="10"/>
        <v>0.57004261382891819</v>
      </c>
      <c r="F179" s="8">
        <f t="shared" si="11"/>
        <v>0.75501166469725367</v>
      </c>
      <c r="G179" s="8">
        <f t="shared" si="12"/>
        <v>0.57427376881510594</v>
      </c>
      <c r="H179" s="8">
        <v>0.12603668582523841</v>
      </c>
      <c r="I179" s="8">
        <f t="shared" si="13"/>
        <v>4.9471587029077677E-3</v>
      </c>
      <c r="J179" s="8">
        <f t="shared" si="14"/>
        <v>0.61428848998029051</v>
      </c>
      <c r="AS179" s="39"/>
      <c r="AT179" s="39"/>
      <c r="AU179" s="39"/>
      <c r="AV179" s="39"/>
      <c r="AW179" s="39"/>
      <c r="AX179" s="39"/>
      <c r="AY179" s="39"/>
      <c r="AZ179" s="50"/>
      <c r="BA179" s="39"/>
      <c r="BB179" s="39"/>
      <c r="BC179" s="39"/>
      <c r="BD179" s="39">
        <f t="shared" si="15"/>
        <v>0</v>
      </c>
      <c r="BE179" s="39" t="e">
        <f t="shared" si="16"/>
        <v>#N/A</v>
      </c>
      <c r="BF179" s="39">
        <f t="shared" si="17"/>
        <v>0.75199823138669408</v>
      </c>
      <c r="BG179" s="39"/>
      <c r="BH179" s="39"/>
      <c r="BI179" s="39"/>
      <c r="BJ179" s="39"/>
      <c r="BK179" s="39"/>
      <c r="BL179" s="39"/>
      <c r="BM179" s="39"/>
      <c r="BN179" s="39"/>
      <c r="BO179" s="39"/>
      <c r="BP179" s="39"/>
      <c r="BQ179" s="39"/>
      <c r="BR179" s="39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39"/>
      <c r="CE179" s="39"/>
      <c r="CF179" s="39"/>
      <c r="CG179" s="39"/>
      <c r="CH179" s="39"/>
      <c r="CI179" s="39"/>
      <c r="CJ179" s="39"/>
      <c r="CK179" s="39"/>
      <c r="CL179" s="39"/>
      <c r="CM179" s="39"/>
      <c r="CN179" s="39"/>
      <c r="CO179" s="39"/>
      <c r="CP179" s="39"/>
      <c r="CQ179" s="39"/>
      <c r="CR179" s="39"/>
      <c r="CS179" s="39"/>
      <c r="CT179" s="39"/>
      <c r="CU179" s="39"/>
      <c r="CV179" s="39"/>
      <c r="CW179" s="39"/>
      <c r="CX179" s="39"/>
      <c r="CY179" s="39"/>
      <c r="CZ179" s="39"/>
      <c r="DA179" s="39"/>
      <c r="DB179" s="39"/>
      <c r="DC179" s="39"/>
      <c r="DD179" s="39"/>
      <c r="DE179" s="39"/>
      <c r="DF179" s="39"/>
      <c r="DG179" s="39"/>
      <c r="DH179" s="39"/>
      <c r="DI179" s="39"/>
      <c r="DJ179" s="39"/>
      <c r="DK179" s="39"/>
      <c r="DL179" s="39"/>
      <c r="DM179" s="39"/>
      <c r="DN179" s="39"/>
      <c r="DO179" s="39"/>
      <c r="DP179" s="39"/>
      <c r="DQ179" s="39"/>
      <c r="DR179" s="39"/>
      <c r="DS179" s="39"/>
      <c r="DT179" s="39"/>
      <c r="DU179" s="39"/>
      <c r="DV179" s="39"/>
      <c r="DW179" s="39"/>
      <c r="DX179" s="39"/>
      <c r="DY179" s="39"/>
      <c r="DZ179" s="39"/>
      <c r="EA179" s="39"/>
      <c r="EB179" s="39"/>
      <c r="EC179" s="39"/>
      <c r="ED179" s="39"/>
      <c r="EE179" s="39"/>
      <c r="EF179" s="39"/>
      <c r="EG179" s="39"/>
      <c r="EH179" s="39"/>
      <c r="EI179" s="39"/>
      <c r="EJ179" s="39"/>
      <c r="EK179" s="39"/>
      <c r="EL179" s="39"/>
      <c r="EM179" s="39"/>
      <c r="EN179" s="39"/>
      <c r="EO179" s="39"/>
      <c r="EP179" s="39"/>
    </row>
    <row r="180" spans="1:146" outlineLevel="1">
      <c r="A180" s="23">
        <v>65</v>
      </c>
      <c r="B180" s="23">
        <v>1</v>
      </c>
      <c r="C180" s="8">
        <v>0.57442406848256078</v>
      </c>
      <c r="D180" s="8">
        <f t="shared" si="9"/>
        <v>0.42557593151743922</v>
      </c>
      <c r="E180" s="8">
        <f t="shared" si="10"/>
        <v>1.1087747203433322</v>
      </c>
      <c r="F180" s="8">
        <f t="shared" si="11"/>
        <v>1.0529837227342749</v>
      </c>
      <c r="G180" s="8">
        <f t="shared" si="12"/>
        <v>0.8607404540165855</v>
      </c>
      <c r="H180" s="8">
        <v>0.17652465083740213</v>
      </c>
      <c r="I180" s="8">
        <f t="shared" si="13"/>
        <v>1.7532986551327467E-2</v>
      </c>
      <c r="J180" s="8">
        <f t="shared" si="14"/>
        <v>0.94852091891801227</v>
      </c>
      <c r="AS180" s="39"/>
      <c r="AT180" s="39"/>
      <c r="AU180" s="39"/>
      <c r="AV180" s="39"/>
      <c r="AW180" s="39"/>
      <c r="AX180" s="39"/>
      <c r="AY180" s="39"/>
      <c r="AZ180" s="50"/>
      <c r="BA180" s="39"/>
      <c r="BB180" s="39"/>
      <c r="BC180" s="39"/>
      <c r="BD180" s="39">
        <f t="shared" si="15"/>
        <v>0</v>
      </c>
      <c r="BE180" s="39" t="e">
        <f t="shared" si="16"/>
        <v>#N/A</v>
      </c>
      <c r="BF180" s="39">
        <f t="shared" si="17"/>
        <v>0.57442406848256078</v>
      </c>
      <c r="BG180" s="39"/>
      <c r="BH180" s="39"/>
      <c r="BI180" s="39"/>
      <c r="BJ180" s="39"/>
      <c r="BK180" s="39"/>
      <c r="BL180" s="39"/>
      <c r="BM180" s="39"/>
      <c r="BN180" s="39"/>
      <c r="BO180" s="39"/>
      <c r="BP180" s="39"/>
      <c r="BQ180" s="39"/>
      <c r="BR180" s="39"/>
      <c r="BS180" s="39"/>
      <c r="BT180" s="39"/>
      <c r="BU180" s="39"/>
      <c r="BV180" s="39"/>
      <c r="BW180" s="39"/>
      <c r="BX180" s="39"/>
      <c r="BY180" s="39"/>
      <c r="BZ180" s="39"/>
      <c r="CA180" s="39"/>
      <c r="CB180" s="39"/>
      <c r="CC180" s="39"/>
      <c r="CD180" s="39"/>
      <c r="CE180" s="39"/>
      <c r="CF180" s="39"/>
      <c r="CG180" s="39"/>
      <c r="CH180" s="39"/>
      <c r="CI180" s="39"/>
      <c r="CJ180" s="39"/>
      <c r="CK180" s="39"/>
      <c r="CL180" s="39"/>
      <c r="CM180" s="39"/>
      <c r="CN180" s="39"/>
      <c r="CO180" s="39"/>
      <c r="CP180" s="39"/>
      <c r="CQ180" s="39"/>
      <c r="CR180" s="39"/>
      <c r="CS180" s="39"/>
      <c r="CT180" s="39"/>
      <c r="CU180" s="39"/>
      <c r="CV180" s="39"/>
      <c r="CW180" s="39"/>
      <c r="CX180" s="39"/>
      <c r="CY180" s="39"/>
      <c r="CZ180" s="39"/>
      <c r="DA180" s="39"/>
      <c r="DB180" s="39"/>
      <c r="DC180" s="39"/>
      <c r="DD180" s="39"/>
      <c r="DE180" s="39"/>
      <c r="DF180" s="39"/>
      <c r="DG180" s="39"/>
      <c r="DH180" s="39"/>
      <c r="DI180" s="39"/>
      <c r="DJ180" s="39"/>
      <c r="DK180" s="39"/>
      <c r="DL180" s="39"/>
      <c r="DM180" s="39"/>
      <c r="DN180" s="39"/>
      <c r="DO180" s="39"/>
      <c r="DP180" s="39"/>
      <c r="DQ180" s="39"/>
      <c r="DR180" s="39"/>
      <c r="DS180" s="39"/>
      <c r="DT180" s="39"/>
      <c r="DU180" s="39"/>
      <c r="DV180" s="39"/>
      <c r="DW180" s="39"/>
      <c r="DX180" s="39"/>
      <c r="DY180" s="39"/>
      <c r="DZ180" s="39"/>
      <c r="EA180" s="39"/>
      <c r="EB180" s="39"/>
      <c r="EC180" s="39"/>
      <c r="ED180" s="39"/>
      <c r="EE180" s="39"/>
      <c r="EF180" s="39"/>
      <c r="EG180" s="39"/>
      <c r="EH180" s="39"/>
      <c r="EI180" s="39"/>
      <c r="EJ180" s="39"/>
      <c r="EK180" s="39"/>
      <c r="EL180" s="39"/>
      <c r="EM180" s="39"/>
      <c r="EN180" s="39"/>
      <c r="EO180" s="39"/>
      <c r="EP180" s="39"/>
    </row>
    <row r="181" spans="1:146" outlineLevel="1">
      <c r="A181" s="23">
        <v>66</v>
      </c>
      <c r="B181" s="23">
        <v>1</v>
      </c>
      <c r="C181" s="8">
        <v>0.72814724490138516</v>
      </c>
      <c r="D181" s="8">
        <f t="shared" ref="D181:D190" si="18">B181 - C181</f>
        <v>0.27185275509861484</v>
      </c>
      <c r="E181" s="8">
        <f t="shared" ref="E181:E190" si="19">2*IF(B181=1,LN(1/C181),LN(1/(1-C181)))</f>
        <v>0.63450398351443471</v>
      </c>
      <c r="F181" s="8">
        <f t="shared" ref="F181:F190" si="20">SQRT(E181)*SIGN(D181)</f>
        <v>0.79655758330106596</v>
      </c>
      <c r="G181" s="8">
        <f t="shared" ref="G181:G190" si="21">D181/(SQRT(C181*(1-C181)))</f>
        <v>0.61102258620496996</v>
      </c>
      <c r="H181" s="8">
        <v>0.15061724715647024</v>
      </c>
      <c r="I181" s="8">
        <f t="shared" ref="I181:I190" si="22">(G181^2/11)*H181/(1-H181)^2</f>
        <v>7.0858127640700081E-3</v>
      </c>
      <c r="J181" s="8">
        <f t="shared" ref="J181:J190" si="23">G181/SQRT(1-H181)</f>
        <v>0.66298781249815264</v>
      </c>
      <c r="AS181" s="39"/>
      <c r="AT181" s="39"/>
      <c r="AU181" s="39"/>
      <c r="AV181" s="39"/>
      <c r="AW181" s="39"/>
      <c r="AX181" s="39"/>
      <c r="AY181" s="39"/>
      <c r="AZ181" s="50"/>
      <c r="BA181" s="39"/>
      <c r="BB181" s="39"/>
      <c r="BC181" s="39"/>
      <c r="BD181" s="39">
        <f t="shared" ref="BD181:BD190" si="24">1-B181</f>
        <v>0</v>
      </c>
      <c r="BE181" s="39" t="e">
        <f t="shared" ref="BE181:BE190" si="25">IF(B181=0,C181,NA())</f>
        <v>#N/A</v>
      </c>
      <c r="BF181" s="39">
        <f t="shared" ref="BF181:BF190" si="26">IF(B181=1,C181,NA())</f>
        <v>0.72814724490138516</v>
      </c>
      <c r="BG181" s="39"/>
      <c r="BH181" s="39"/>
      <c r="BI181" s="39"/>
      <c r="BJ181" s="39"/>
      <c r="BK181" s="39"/>
      <c r="BL181" s="39"/>
      <c r="BM181" s="39"/>
      <c r="BN181" s="39"/>
      <c r="BO181" s="39"/>
      <c r="BP181" s="39"/>
      <c r="BQ181" s="39"/>
      <c r="BR181" s="39"/>
      <c r="BS181" s="39"/>
      <c r="BT181" s="39"/>
      <c r="BU181" s="39"/>
      <c r="BV181" s="39"/>
      <c r="BW181" s="39"/>
      <c r="BX181" s="39"/>
      <c r="BY181" s="39"/>
      <c r="BZ181" s="39"/>
      <c r="CA181" s="39"/>
      <c r="CB181" s="39"/>
      <c r="CC181" s="39"/>
      <c r="CD181" s="39"/>
      <c r="CE181" s="39"/>
      <c r="CF181" s="39"/>
      <c r="CG181" s="39"/>
      <c r="CH181" s="39"/>
      <c r="CI181" s="39"/>
      <c r="CJ181" s="39"/>
      <c r="CK181" s="39"/>
      <c r="CL181" s="39"/>
      <c r="CM181" s="39"/>
      <c r="CN181" s="39"/>
      <c r="CO181" s="39"/>
      <c r="CP181" s="39"/>
      <c r="CQ181" s="39"/>
      <c r="CR181" s="39"/>
      <c r="CS181" s="39"/>
      <c r="CT181" s="39"/>
      <c r="CU181" s="39"/>
      <c r="CV181" s="39"/>
      <c r="CW181" s="39"/>
      <c r="CX181" s="39"/>
      <c r="CY181" s="39"/>
      <c r="CZ181" s="39"/>
      <c r="DA181" s="39"/>
      <c r="DB181" s="39"/>
      <c r="DC181" s="39"/>
      <c r="DD181" s="39"/>
      <c r="DE181" s="39"/>
      <c r="DF181" s="39"/>
      <c r="DG181" s="39"/>
      <c r="DH181" s="39"/>
      <c r="DI181" s="39"/>
      <c r="DJ181" s="39"/>
      <c r="DK181" s="39"/>
      <c r="DL181" s="39"/>
      <c r="DM181" s="39"/>
      <c r="DN181" s="39"/>
      <c r="DO181" s="39"/>
      <c r="DP181" s="39"/>
      <c r="DQ181" s="39"/>
      <c r="DR181" s="39"/>
      <c r="DS181" s="39"/>
      <c r="DT181" s="39"/>
      <c r="DU181" s="39"/>
      <c r="DV181" s="39"/>
      <c r="DW181" s="39"/>
      <c r="DX181" s="39"/>
      <c r="DY181" s="39"/>
      <c r="DZ181" s="39"/>
      <c r="EA181" s="39"/>
      <c r="EB181" s="39"/>
      <c r="EC181" s="39"/>
      <c r="ED181" s="39"/>
      <c r="EE181" s="39"/>
      <c r="EF181" s="39"/>
      <c r="EG181" s="39"/>
      <c r="EH181" s="39"/>
      <c r="EI181" s="39"/>
      <c r="EJ181" s="39"/>
      <c r="EK181" s="39"/>
      <c r="EL181" s="39"/>
      <c r="EM181" s="39"/>
      <c r="EN181" s="39"/>
      <c r="EO181" s="39"/>
      <c r="EP181" s="39"/>
    </row>
    <row r="182" spans="1:146" outlineLevel="1">
      <c r="A182" s="23">
        <v>67</v>
      </c>
      <c r="B182" s="23">
        <v>1</v>
      </c>
      <c r="C182" s="8">
        <v>0.49887098150326259</v>
      </c>
      <c r="D182" s="8">
        <f t="shared" si="18"/>
        <v>0.50112901849673741</v>
      </c>
      <c r="E182" s="8">
        <f t="shared" si="19"/>
        <v>1.3908155415263419</v>
      </c>
      <c r="F182" s="8">
        <f t="shared" si="20"/>
        <v>1.1793284281854406</v>
      </c>
      <c r="G182" s="8">
        <f t="shared" si="21"/>
        <v>1.0022605921253394</v>
      </c>
      <c r="H182" s="8">
        <v>0.1062622233694835</v>
      </c>
      <c r="I182" s="8">
        <f t="shared" si="22"/>
        <v>1.2148629640780062E-2</v>
      </c>
      <c r="J182" s="8">
        <f t="shared" si="23"/>
        <v>1.0601702109634461</v>
      </c>
      <c r="AS182" s="39"/>
      <c r="AT182" s="39"/>
      <c r="AU182" s="39"/>
      <c r="AV182" s="39"/>
      <c r="AW182" s="39"/>
      <c r="AX182" s="39"/>
      <c r="AY182" s="39"/>
      <c r="AZ182" s="50"/>
      <c r="BA182" s="39"/>
      <c r="BB182" s="39"/>
      <c r="BC182" s="39"/>
      <c r="BD182" s="39">
        <f t="shared" si="24"/>
        <v>0</v>
      </c>
      <c r="BE182" s="39" t="e">
        <f t="shared" si="25"/>
        <v>#N/A</v>
      </c>
      <c r="BF182" s="39">
        <f t="shared" si="26"/>
        <v>0.49887098150326259</v>
      </c>
      <c r="BG182" s="39"/>
      <c r="BH182" s="39"/>
      <c r="BI182" s="39"/>
      <c r="BJ182" s="39"/>
      <c r="BK182" s="39"/>
      <c r="BL182" s="39"/>
      <c r="BM182" s="39"/>
      <c r="BN182" s="39"/>
      <c r="BO182" s="39"/>
      <c r="BP182" s="39"/>
      <c r="BQ182" s="39"/>
      <c r="BR182" s="39"/>
      <c r="BS182" s="39"/>
      <c r="BT182" s="39"/>
      <c r="BU182" s="39"/>
      <c r="BV182" s="39"/>
      <c r="BW182" s="39"/>
      <c r="BX182" s="39"/>
      <c r="BY182" s="39"/>
      <c r="BZ182" s="39"/>
      <c r="CA182" s="39"/>
      <c r="CB182" s="39"/>
      <c r="CC182" s="39"/>
      <c r="CD182" s="39"/>
      <c r="CE182" s="39"/>
      <c r="CF182" s="39"/>
      <c r="CG182" s="39"/>
      <c r="CH182" s="39"/>
      <c r="CI182" s="39"/>
      <c r="CJ182" s="39"/>
      <c r="CK182" s="39"/>
      <c r="CL182" s="39"/>
      <c r="CM182" s="39"/>
      <c r="CN182" s="39"/>
      <c r="CO182" s="39"/>
      <c r="CP182" s="39"/>
      <c r="CQ182" s="39"/>
      <c r="CR182" s="39"/>
      <c r="CS182" s="39"/>
      <c r="CT182" s="39"/>
      <c r="CU182" s="39"/>
      <c r="CV182" s="39"/>
      <c r="CW182" s="39"/>
      <c r="CX182" s="39"/>
      <c r="CY182" s="39"/>
      <c r="CZ182" s="39"/>
      <c r="DA182" s="39"/>
      <c r="DB182" s="39"/>
      <c r="DC182" s="39"/>
      <c r="DD182" s="39"/>
      <c r="DE182" s="39"/>
      <c r="DF182" s="39"/>
      <c r="DG182" s="39"/>
      <c r="DH182" s="39"/>
      <c r="DI182" s="39"/>
      <c r="DJ182" s="39"/>
      <c r="DK182" s="39"/>
      <c r="DL182" s="39"/>
      <c r="DM182" s="39"/>
      <c r="DN182" s="39"/>
      <c r="DO182" s="39"/>
      <c r="DP182" s="39"/>
      <c r="DQ182" s="39"/>
      <c r="DR182" s="39"/>
      <c r="DS182" s="39"/>
      <c r="DT182" s="39"/>
      <c r="DU182" s="39"/>
      <c r="DV182" s="39"/>
      <c r="DW182" s="39"/>
      <c r="DX182" s="39"/>
      <c r="DY182" s="39"/>
      <c r="DZ182" s="39"/>
      <c r="EA182" s="39"/>
      <c r="EB182" s="39"/>
      <c r="EC182" s="39"/>
      <c r="ED182" s="39"/>
      <c r="EE182" s="39"/>
      <c r="EF182" s="39"/>
      <c r="EG182" s="39"/>
      <c r="EH182" s="39"/>
      <c r="EI182" s="39"/>
      <c r="EJ182" s="39"/>
      <c r="EK182" s="39"/>
      <c r="EL182" s="39"/>
      <c r="EM182" s="39"/>
      <c r="EN182" s="39"/>
      <c r="EO182" s="39"/>
      <c r="EP182" s="39"/>
    </row>
    <row r="183" spans="1:146" outlineLevel="1">
      <c r="A183" s="23">
        <v>68</v>
      </c>
      <c r="B183" s="23">
        <v>0</v>
      </c>
      <c r="C183" s="8">
        <v>0.65322731135712897</v>
      </c>
      <c r="D183" s="8">
        <f t="shared" si="18"/>
        <v>-0.65322731135712897</v>
      </c>
      <c r="E183" s="8">
        <f t="shared" si="19"/>
        <v>2.1181715792968516</v>
      </c>
      <c r="F183" s="8">
        <f t="shared" si="20"/>
        <v>-1.4553939601691535</v>
      </c>
      <c r="G183" s="8">
        <f t="shared" si="21"/>
        <v>-1.3724916920877852</v>
      </c>
      <c r="H183" s="8">
        <v>0.16318672683357666</v>
      </c>
      <c r="I183" s="8">
        <f t="shared" si="22"/>
        <v>3.9907495613191804E-2</v>
      </c>
      <c r="J183" s="8">
        <f t="shared" si="23"/>
        <v>-1.5003598858798641</v>
      </c>
      <c r="AS183" s="39"/>
      <c r="AT183" s="39"/>
      <c r="AU183" s="39"/>
      <c r="AV183" s="39"/>
      <c r="AW183" s="39"/>
      <c r="AX183" s="39"/>
      <c r="AY183" s="39"/>
      <c r="AZ183" s="50"/>
      <c r="BA183" s="39"/>
      <c r="BB183" s="39"/>
      <c r="BC183" s="39"/>
      <c r="BD183" s="39">
        <f t="shared" si="24"/>
        <v>1</v>
      </c>
      <c r="BE183" s="39">
        <f t="shared" si="25"/>
        <v>0.65322731135712897</v>
      </c>
      <c r="BF183" s="39" t="e">
        <f t="shared" si="26"/>
        <v>#N/A</v>
      </c>
      <c r="BG183" s="39"/>
      <c r="BH183" s="39"/>
      <c r="BI183" s="39"/>
      <c r="BJ183" s="39"/>
      <c r="BK183" s="39"/>
      <c r="BL183" s="39"/>
      <c r="BM183" s="39"/>
      <c r="BN183" s="39"/>
      <c r="BO183" s="39"/>
      <c r="BP183" s="39"/>
      <c r="BQ183" s="39"/>
      <c r="BR183" s="39"/>
      <c r="BS183" s="39"/>
      <c r="BT183" s="39"/>
      <c r="BU183" s="39"/>
      <c r="BV183" s="39"/>
      <c r="BW183" s="39"/>
      <c r="BX183" s="39"/>
      <c r="BY183" s="39"/>
      <c r="BZ183" s="39"/>
      <c r="CA183" s="39"/>
      <c r="CB183" s="39"/>
      <c r="CC183" s="39"/>
      <c r="CD183" s="39"/>
      <c r="CE183" s="39"/>
      <c r="CF183" s="39"/>
      <c r="CG183" s="39"/>
      <c r="CH183" s="39"/>
      <c r="CI183" s="39"/>
      <c r="CJ183" s="39"/>
      <c r="CK183" s="39"/>
      <c r="CL183" s="39"/>
      <c r="CM183" s="39"/>
      <c r="CN183" s="39"/>
      <c r="CO183" s="39"/>
      <c r="CP183" s="39"/>
      <c r="CQ183" s="39"/>
      <c r="CR183" s="39"/>
      <c r="CS183" s="39"/>
      <c r="CT183" s="39"/>
      <c r="CU183" s="39"/>
      <c r="CV183" s="39"/>
      <c r="CW183" s="39"/>
      <c r="CX183" s="39"/>
      <c r="CY183" s="39"/>
      <c r="CZ183" s="39"/>
      <c r="DA183" s="39"/>
      <c r="DB183" s="39"/>
      <c r="DC183" s="39"/>
      <c r="DD183" s="39"/>
      <c r="DE183" s="39"/>
      <c r="DF183" s="39"/>
      <c r="DG183" s="39"/>
      <c r="DH183" s="39"/>
      <c r="DI183" s="39"/>
      <c r="DJ183" s="39"/>
      <c r="DK183" s="39"/>
      <c r="DL183" s="39"/>
      <c r="DM183" s="39"/>
      <c r="DN183" s="39"/>
      <c r="DO183" s="39"/>
      <c r="DP183" s="39"/>
      <c r="DQ183" s="39"/>
      <c r="DR183" s="39"/>
      <c r="DS183" s="39"/>
      <c r="DT183" s="39"/>
      <c r="DU183" s="39"/>
      <c r="DV183" s="39"/>
      <c r="DW183" s="39"/>
      <c r="DX183" s="39"/>
      <c r="DY183" s="39"/>
      <c r="DZ183" s="39"/>
      <c r="EA183" s="39"/>
      <c r="EB183" s="39"/>
      <c r="EC183" s="39"/>
      <c r="ED183" s="39"/>
      <c r="EE183" s="39"/>
      <c r="EF183" s="39"/>
      <c r="EG183" s="39"/>
      <c r="EH183" s="39"/>
      <c r="EI183" s="39"/>
      <c r="EJ183" s="39"/>
      <c r="EK183" s="39"/>
      <c r="EL183" s="39"/>
      <c r="EM183" s="39"/>
      <c r="EN183" s="39"/>
      <c r="EO183" s="39"/>
      <c r="EP183" s="39"/>
    </row>
    <row r="184" spans="1:146" outlineLevel="1">
      <c r="A184" s="23">
        <v>69</v>
      </c>
      <c r="B184" s="23">
        <v>0</v>
      </c>
      <c r="C184" s="8">
        <v>0.67653748520411006</v>
      </c>
      <c r="D184" s="8">
        <f t="shared" si="18"/>
        <v>-0.67653748520411006</v>
      </c>
      <c r="E184" s="8">
        <f t="shared" si="19"/>
        <v>2.2573440912944571</v>
      </c>
      <c r="F184" s="8">
        <f t="shared" si="20"/>
        <v>-1.5024460360673382</v>
      </c>
      <c r="G184" s="8">
        <f t="shared" si="21"/>
        <v>-1.4462186342079593</v>
      </c>
      <c r="H184" s="8">
        <v>0.10909710691516228</v>
      </c>
      <c r="I184" s="8">
        <f t="shared" si="22"/>
        <v>2.6135313642968651E-2</v>
      </c>
      <c r="J184" s="8">
        <f t="shared" si="23"/>
        <v>-1.532211679184224</v>
      </c>
      <c r="AS184" s="39"/>
      <c r="AT184" s="39"/>
      <c r="AU184" s="39"/>
      <c r="AV184" s="39"/>
      <c r="AW184" s="39"/>
      <c r="AX184" s="39"/>
      <c r="AY184" s="39"/>
      <c r="AZ184" s="50"/>
      <c r="BA184" s="39"/>
      <c r="BB184" s="39"/>
      <c r="BC184" s="39"/>
      <c r="BD184" s="39">
        <f t="shared" si="24"/>
        <v>1</v>
      </c>
      <c r="BE184" s="39">
        <f t="shared" si="25"/>
        <v>0.67653748520411006</v>
      </c>
      <c r="BF184" s="39" t="e">
        <f t="shared" si="26"/>
        <v>#N/A</v>
      </c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  <c r="CE184" s="39"/>
      <c r="CF184" s="39"/>
      <c r="CG184" s="39"/>
      <c r="CH184" s="39"/>
      <c r="CI184" s="39"/>
      <c r="CJ184" s="39"/>
      <c r="CK184" s="39"/>
      <c r="CL184" s="39"/>
      <c r="CM184" s="39"/>
      <c r="CN184" s="39"/>
      <c r="CO184" s="39"/>
      <c r="CP184" s="39"/>
      <c r="CQ184" s="39"/>
      <c r="CR184" s="39"/>
      <c r="CS184" s="39"/>
      <c r="CT184" s="39"/>
      <c r="CU184" s="39"/>
      <c r="CV184" s="39"/>
      <c r="CW184" s="39"/>
      <c r="CX184" s="39"/>
      <c r="CY184" s="39"/>
      <c r="CZ184" s="39"/>
      <c r="DA184" s="39"/>
      <c r="DB184" s="39"/>
      <c r="DC184" s="39"/>
      <c r="DD184" s="39"/>
      <c r="DE184" s="39"/>
      <c r="DF184" s="39"/>
      <c r="DG184" s="39"/>
      <c r="DH184" s="39"/>
      <c r="DI184" s="39"/>
      <c r="DJ184" s="39"/>
      <c r="DK184" s="39"/>
      <c r="DL184" s="39"/>
      <c r="DM184" s="39"/>
      <c r="DN184" s="39"/>
      <c r="DO184" s="39"/>
      <c r="DP184" s="39"/>
      <c r="DQ184" s="39"/>
      <c r="DR184" s="39"/>
      <c r="DS184" s="39"/>
      <c r="DT184" s="39"/>
      <c r="DU184" s="39"/>
      <c r="DV184" s="39"/>
      <c r="DW184" s="39"/>
      <c r="DX184" s="39"/>
      <c r="DY184" s="39"/>
      <c r="DZ184" s="39"/>
      <c r="EA184" s="39"/>
      <c r="EB184" s="39"/>
      <c r="EC184" s="39"/>
      <c r="ED184" s="39"/>
      <c r="EE184" s="39"/>
      <c r="EF184" s="39"/>
      <c r="EG184" s="39"/>
      <c r="EH184" s="39"/>
      <c r="EI184" s="39"/>
      <c r="EJ184" s="39"/>
      <c r="EK184" s="39"/>
      <c r="EL184" s="39"/>
      <c r="EM184" s="39"/>
      <c r="EN184" s="39"/>
      <c r="EO184" s="39"/>
      <c r="EP184" s="39"/>
    </row>
    <row r="185" spans="1:146" outlineLevel="1">
      <c r="A185" s="23">
        <v>70</v>
      </c>
      <c r="B185" s="23">
        <v>1</v>
      </c>
      <c r="C185" s="8">
        <v>0.73350616193847229</v>
      </c>
      <c r="D185" s="8">
        <f t="shared" si="18"/>
        <v>0.26649383806152771</v>
      </c>
      <c r="E185" s="8">
        <f t="shared" si="19"/>
        <v>0.61983856140054594</v>
      </c>
      <c r="F185" s="8">
        <f t="shared" si="20"/>
        <v>0.7872982671138975</v>
      </c>
      <c r="G185" s="8">
        <f t="shared" si="21"/>
        <v>0.60275622257541683</v>
      </c>
      <c r="H185" s="8">
        <v>5.7064362355438707E-2</v>
      </c>
      <c r="I185" s="8">
        <f t="shared" si="22"/>
        <v>2.1197838975252825E-3</v>
      </c>
      <c r="J185" s="8">
        <f t="shared" si="23"/>
        <v>0.62072705873458089</v>
      </c>
      <c r="AS185" s="39"/>
      <c r="AT185" s="39"/>
      <c r="AU185" s="39"/>
      <c r="AV185" s="39"/>
      <c r="AW185" s="39"/>
      <c r="AX185" s="39"/>
      <c r="AY185" s="39"/>
      <c r="AZ185" s="50"/>
      <c r="BA185" s="39"/>
      <c r="BB185" s="39"/>
      <c r="BC185" s="39"/>
      <c r="BD185" s="39">
        <f t="shared" si="24"/>
        <v>0</v>
      </c>
      <c r="BE185" s="39" t="e">
        <f t="shared" si="25"/>
        <v>#N/A</v>
      </c>
      <c r="BF185" s="39">
        <f t="shared" si="26"/>
        <v>0.73350616193847229</v>
      </c>
      <c r="BG185" s="39"/>
      <c r="BH185" s="39"/>
      <c r="BI185" s="39"/>
      <c r="BJ185" s="39"/>
      <c r="BK185" s="39"/>
      <c r="BL185" s="39"/>
      <c r="BM185" s="39"/>
      <c r="BN185" s="39"/>
      <c r="BO185" s="39"/>
      <c r="BP185" s="39"/>
      <c r="BQ185" s="39"/>
      <c r="BR185" s="39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39"/>
      <c r="CE185" s="39"/>
      <c r="CF185" s="39"/>
      <c r="CG185" s="39"/>
      <c r="CH185" s="39"/>
      <c r="CI185" s="39"/>
      <c r="CJ185" s="39"/>
      <c r="CK185" s="39"/>
      <c r="CL185" s="39"/>
      <c r="CM185" s="39"/>
      <c r="CN185" s="39"/>
      <c r="CO185" s="39"/>
      <c r="CP185" s="39"/>
      <c r="CQ185" s="39"/>
      <c r="CR185" s="39"/>
      <c r="CS185" s="39"/>
      <c r="CT185" s="39"/>
      <c r="CU185" s="39"/>
      <c r="CV185" s="39"/>
      <c r="CW185" s="39"/>
      <c r="CX185" s="39"/>
      <c r="CY185" s="39"/>
      <c r="CZ185" s="39"/>
      <c r="DA185" s="39"/>
      <c r="DB185" s="39"/>
      <c r="DC185" s="39"/>
      <c r="DD185" s="39"/>
      <c r="DE185" s="39"/>
      <c r="DF185" s="39"/>
      <c r="DG185" s="39"/>
      <c r="DH185" s="39"/>
      <c r="DI185" s="39"/>
      <c r="DJ185" s="39"/>
      <c r="DK185" s="39"/>
      <c r="DL185" s="39"/>
      <c r="DM185" s="39"/>
      <c r="DN185" s="39"/>
      <c r="DO185" s="39"/>
      <c r="DP185" s="39"/>
      <c r="DQ185" s="39"/>
      <c r="DR185" s="39"/>
      <c r="DS185" s="39"/>
      <c r="DT185" s="39"/>
      <c r="DU185" s="39"/>
      <c r="DV185" s="39"/>
      <c r="DW185" s="39"/>
      <c r="DX185" s="39"/>
      <c r="DY185" s="39"/>
      <c r="DZ185" s="39"/>
      <c r="EA185" s="39"/>
      <c r="EB185" s="39"/>
      <c r="EC185" s="39"/>
      <c r="ED185" s="39"/>
      <c r="EE185" s="39"/>
      <c r="EF185" s="39"/>
      <c r="EG185" s="39"/>
      <c r="EH185" s="39"/>
      <c r="EI185" s="39"/>
      <c r="EJ185" s="39"/>
      <c r="EK185" s="39"/>
      <c r="EL185" s="39"/>
      <c r="EM185" s="39"/>
      <c r="EN185" s="39"/>
      <c r="EO185" s="39"/>
      <c r="EP185" s="39"/>
    </row>
    <row r="186" spans="1:146" outlineLevel="1">
      <c r="A186" s="23">
        <v>71</v>
      </c>
      <c r="B186" s="23">
        <v>0</v>
      </c>
      <c r="C186" s="8">
        <v>0.57491217802077621</v>
      </c>
      <c r="D186" s="8">
        <f t="shared" si="18"/>
        <v>-0.57491217802077621</v>
      </c>
      <c r="E186" s="8">
        <f t="shared" si="19"/>
        <v>1.710918982907399</v>
      </c>
      <c r="F186" s="8">
        <f t="shared" si="20"/>
        <v>-1.3080210177620997</v>
      </c>
      <c r="G186" s="8">
        <f t="shared" si="21"/>
        <v>-1.1629510158518719</v>
      </c>
      <c r="H186" s="8">
        <v>0.10998216232041574</v>
      </c>
      <c r="I186" s="8">
        <f t="shared" si="22"/>
        <v>1.7070843932336509E-2</v>
      </c>
      <c r="J186" s="8">
        <f t="shared" si="23"/>
        <v>-1.2327132581890903</v>
      </c>
      <c r="AS186" s="39"/>
      <c r="AT186" s="39"/>
      <c r="AU186" s="39"/>
      <c r="AV186" s="39"/>
      <c r="AW186" s="39"/>
      <c r="AX186" s="39"/>
      <c r="AY186" s="39"/>
      <c r="AZ186" s="50"/>
      <c r="BA186" s="39"/>
      <c r="BB186" s="39"/>
      <c r="BC186" s="39"/>
      <c r="BD186" s="39">
        <f t="shared" si="24"/>
        <v>1</v>
      </c>
      <c r="BE186" s="39">
        <f t="shared" si="25"/>
        <v>0.57491217802077621</v>
      </c>
      <c r="BF186" s="39" t="e">
        <f t="shared" si="26"/>
        <v>#N/A</v>
      </c>
      <c r="BG186" s="39"/>
      <c r="BH186" s="39"/>
      <c r="BI186" s="39"/>
      <c r="BJ186" s="39"/>
      <c r="BK186" s="39"/>
      <c r="BL186" s="39"/>
      <c r="BM186" s="39"/>
      <c r="BN186" s="39"/>
      <c r="BO186" s="39"/>
      <c r="BP186" s="39"/>
      <c r="BQ186" s="39"/>
      <c r="BR186" s="39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39"/>
      <c r="CE186" s="39"/>
      <c r="CF186" s="39"/>
      <c r="CG186" s="39"/>
      <c r="CH186" s="39"/>
      <c r="CI186" s="39"/>
      <c r="CJ186" s="39"/>
      <c r="CK186" s="39"/>
      <c r="CL186" s="39"/>
      <c r="CM186" s="39"/>
      <c r="CN186" s="39"/>
      <c r="CO186" s="39"/>
      <c r="CP186" s="39"/>
      <c r="CQ186" s="39"/>
      <c r="CR186" s="39"/>
      <c r="CS186" s="39"/>
      <c r="CT186" s="39"/>
      <c r="CU186" s="39"/>
      <c r="CV186" s="39"/>
      <c r="CW186" s="39"/>
      <c r="CX186" s="39"/>
      <c r="CY186" s="39"/>
      <c r="CZ186" s="39"/>
      <c r="DA186" s="39"/>
      <c r="DB186" s="39"/>
      <c r="DC186" s="39"/>
      <c r="DD186" s="39"/>
      <c r="DE186" s="39"/>
      <c r="DF186" s="39"/>
      <c r="DG186" s="39"/>
      <c r="DH186" s="39"/>
      <c r="DI186" s="39"/>
      <c r="DJ186" s="39"/>
      <c r="DK186" s="39"/>
      <c r="DL186" s="39"/>
      <c r="DM186" s="39"/>
      <c r="DN186" s="39"/>
      <c r="DO186" s="39"/>
      <c r="DP186" s="39"/>
      <c r="DQ186" s="39"/>
      <c r="DR186" s="39"/>
      <c r="DS186" s="39"/>
      <c r="DT186" s="39"/>
      <c r="DU186" s="39"/>
      <c r="DV186" s="39"/>
      <c r="DW186" s="39"/>
      <c r="DX186" s="39"/>
      <c r="DY186" s="39"/>
      <c r="DZ186" s="39"/>
      <c r="EA186" s="39"/>
      <c r="EB186" s="39"/>
      <c r="EC186" s="39"/>
      <c r="ED186" s="39"/>
      <c r="EE186" s="39"/>
      <c r="EF186" s="39"/>
      <c r="EG186" s="39"/>
      <c r="EH186" s="39"/>
      <c r="EI186" s="39"/>
      <c r="EJ186" s="39"/>
      <c r="EK186" s="39"/>
      <c r="EL186" s="39"/>
      <c r="EM186" s="39"/>
      <c r="EN186" s="39"/>
      <c r="EO186" s="39"/>
      <c r="EP186" s="39"/>
    </row>
    <row r="187" spans="1:146" outlineLevel="1">
      <c r="A187" s="23">
        <v>72</v>
      </c>
      <c r="B187" s="23">
        <v>0</v>
      </c>
      <c r="C187" s="8">
        <v>0.57177669100412487</v>
      </c>
      <c r="D187" s="8">
        <f t="shared" si="18"/>
        <v>-0.57177669100412487</v>
      </c>
      <c r="E187" s="8">
        <f t="shared" si="19"/>
        <v>1.6962209389483569</v>
      </c>
      <c r="F187" s="8">
        <f t="shared" si="20"/>
        <v>-1.3023904709987542</v>
      </c>
      <c r="G187" s="8">
        <f t="shared" si="21"/>
        <v>-1.155521610269914</v>
      </c>
      <c r="H187" s="8">
        <v>0.23485442499415798</v>
      </c>
      <c r="I187" s="8">
        <f t="shared" si="22"/>
        <v>4.869384445429905E-2</v>
      </c>
      <c r="J187" s="8">
        <f t="shared" si="23"/>
        <v>-1.3210097908635277</v>
      </c>
      <c r="AS187" s="39"/>
      <c r="AT187" s="39"/>
      <c r="AU187" s="39"/>
      <c r="AV187" s="39"/>
      <c r="AW187" s="39"/>
      <c r="AX187" s="39"/>
      <c r="AY187" s="39"/>
      <c r="AZ187" s="50"/>
      <c r="BA187" s="39"/>
      <c r="BB187" s="39"/>
      <c r="BC187" s="39"/>
      <c r="BD187" s="39">
        <f t="shared" si="24"/>
        <v>1</v>
      </c>
      <c r="BE187" s="39">
        <f t="shared" si="25"/>
        <v>0.57177669100412487</v>
      </c>
      <c r="BF187" s="39" t="e">
        <f t="shared" si="26"/>
        <v>#N/A</v>
      </c>
      <c r="BG187" s="39"/>
      <c r="BH187" s="39"/>
      <c r="BI187" s="39"/>
      <c r="BJ187" s="39"/>
      <c r="BK187" s="39"/>
      <c r="BL187" s="39"/>
      <c r="BM187" s="39"/>
      <c r="BN187" s="39"/>
      <c r="BO187" s="39"/>
      <c r="BP187" s="39"/>
      <c r="BQ187" s="39"/>
      <c r="BR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39"/>
      <c r="CE187" s="39"/>
      <c r="CF187" s="39"/>
      <c r="CG187" s="39"/>
      <c r="CH187" s="39"/>
      <c r="CI187" s="39"/>
      <c r="CJ187" s="39"/>
      <c r="CK187" s="39"/>
      <c r="CL187" s="39"/>
      <c r="CM187" s="39"/>
      <c r="CN187" s="39"/>
      <c r="CO187" s="39"/>
      <c r="CP187" s="39"/>
      <c r="CQ187" s="39"/>
      <c r="CR187" s="39"/>
      <c r="CS187" s="39"/>
      <c r="CT187" s="39"/>
      <c r="CU187" s="39"/>
      <c r="CV187" s="39"/>
      <c r="CW187" s="39"/>
      <c r="CX187" s="39"/>
      <c r="CY187" s="39"/>
      <c r="CZ187" s="39"/>
      <c r="DA187" s="39"/>
      <c r="DB187" s="39"/>
      <c r="DC187" s="39"/>
      <c r="DD187" s="39"/>
      <c r="DE187" s="39"/>
      <c r="DF187" s="39"/>
      <c r="DG187" s="39"/>
      <c r="DH187" s="39"/>
      <c r="DI187" s="39"/>
      <c r="DJ187" s="39"/>
      <c r="DK187" s="39"/>
      <c r="DL187" s="39"/>
      <c r="DM187" s="39"/>
      <c r="DN187" s="39"/>
      <c r="DO187" s="39"/>
      <c r="DP187" s="39"/>
      <c r="DQ187" s="39"/>
      <c r="DR187" s="39"/>
      <c r="DS187" s="39"/>
      <c r="DT187" s="39"/>
      <c r="DU187" s="39"/>
      <c r="DV187" s="39"/>
      <c r="DW187" s="39"/>
      <c r="DX187" s="39"/>
      <c r="DY187" s="39"/>
      <c r="DZ187" s="39"/>
      <c r="EA187" s="39"/>
      <c r="EB187" s="39"/>
      <c r="EC187" s="39"/>
      <c r="ED187" s="39"/>
      <c r="EE187" s="39"/>
      <c r="EF187" s="39"/>
      <c r="EG187" s="39"/>
      <c r="EH187" s="39"/>
      <c r="EI187" s="39"/>
      <c r="EJ187" s="39"/>
      <c r="EK187" s="39"/>
      <c r="EL187" s="39"/>
      <c r="EM187" s="39"/>
      <c r="EN187" s="39"/>
      <c r="EO187" s="39"/>
      <c r="EP187" s="39"/>
    </row>
    <row r="188" spans="1:146" outlineLevel="1">
      <c r="A188" s="23">
        <v>73</v>
      </c>
      <c r="B188" s="23">
        <v>1</v>
      </c>
      <c r="C188" s="8">
        <v>0.66411474644509394</v>
      </c>
      <c r="D188" s="8">
        <f t="shared" si="18"/>
        <v>0.33588525355490606</v>
      </c>
      <c r="E188" s="8">
        <f t="shared" si="19"/>
        <v>0.81860066704900514</v>
      </c>
      <c r="F188" s="8">
        <f t="shared" si="20"/>
        <v>0.90476553153234407</v>
      </c>
      <c r="G188" s="8">
        <f t="shared" si="21"/>
        <v>0.71117078395879985</v>
      </c>
      <c r="H188" s="8">
        <v>0.14202416115545066</v>
      </c>
      <c r="I188" s="8">
        <f t="shared" si="22"/>
        <v>8.870891048514528E-3</v>
      </c>
      <c r="J188" s="8">
        <f t="shared" si="23"/>
        <v>0.76777926256945783</v>
      </c>
      <c r="AS188" s="39"/>
      <c r="AT188" s="39"/>
      <c r="AU188" s="39"/>
      <c r="AV188" s="39"/>
      <c r="AW188" s="39"/>
      <c r="AX188" s="39"/>
      <c r="AY188" s="39"/>
      <c r="AZ188" s="50"/>
      <c r="BA188" s="39"/>
      <c r="BB188" s="39"/>
      <c r="BC188" s="39"/>
      <c r="BD188" s="39">
        <f t="shared" si="24"/>
        <v>0</v>
      </c>
      <c r="BE188" s="39" t="e">
        <f t="shared" si="25"/>
        <v>#N/A</v>
      </c>
      <c r="BF188" s="39">
        <f t="shared" si="26"/>
        <v>0.66411474644509394</v>
      </c>
      <c r="BG188" s="39"/>
      <c r="BH188" s="39"/>
      <c r="BI188" s="39"/>
      <c r="BJ188" s="39"/>
      <c r="BK188" s="39"/>
      <c r="BL188" s="39"/>
      <c r="BM188" s="39"/>
      <c r="BN188" s="39"/>
      <c r="BO188" s="39"/>
      <c r="BP188" s="39"/>
      <c r="BQ188" s="39"/>
      <c r="BR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39"/>
      <c r="CE188" s="39"/>
      <c r="CF188" s="39"/>
      <c r="CG188" s="39"/>
      <c r="CH188" s="39"/>
      <c r="CI188" s="39"/>
      <c r="CJ188" s="39"/>
      <c r="CK188" s="39"/>
      <c r="CL188" s="39"/>
      <c r="CM188" s="39"/>
      <c r="CN188" s="39"/>
      <c r="CO188" s="39"/>
      <c r="CP188" s="39"/>
      <c r="CQ188" s="39"/>
      <c r="CR188" s="39"/>
      <c r="CS188" s="39"/>
      <c r="CT188" s="39"/>
      <c r="CU188" s="39"/>
      <c r="CV188" s="39"/>
      <c r="CW188" s="39"/>
      <c r="CX188" s="39"/>
      <c r="CY188" s="39"/>
      <c r="CZ188" s="39"/>
      <c r="DA188" s="39"/>
      <c r="DB188" s="39"/>
      <c r="DC188" s="39"/>
      <c r="DD188" s="39"/>
      <c r="DE188" s="39"/>
      <c r="DF188" s="39"/>
      <c r="DG188" s="39"/>
      <c r="DH188" s="39"/>
      <c r="DI188" s="39"/>
      <c r="DJ188" s="39"/>
      <c r="DK188" s="39"/>
      <c r="DL188" s="39"/>
      <c r="DM188" s="39"/>
      <c r="DN188" s="39"/>
      <c r="DO188" s="39"/>
      <c r="DP188" s="39"/>
      <c r="DQ188" s="39"/>
      <c r="DR188" s="39"/>
      <c r="DS188" s="39"/>
      <c r="DT188" s="39"/>
      <c r="DU188" s="39"/>
      <c r="DV188" s="39"/>
      <c r="DW188" s="39"/>
      <c r="DX188" s="39"/>
      <c r="DY188" s="39"/>
      <c r="DZ188" s="39"/>
      <c r="EA188" s="39"/>
      <c r="EB188" s="39"/>
      <c r="EC188" s="39"/>
      <c r="ED188" s="39"/>
      <c r="EE188" s="39"/>
      <c r="EF188" s="39"/>
      <c r="EG188" s="39"/>
      <c r="EH188" s="39"/>
      <c r="EI188" s="39"/>
      <c r="EJ188" s="39"/>
      <c r="EK188" s="39"/>
      <c r="EL188" s="39"/>
      <c r="EM188" s="39"/>
      <c r="EN188" s="39"/>
      <c r="EO188" s="39"/>
      <c r="EP188" s="39"/>
    </row>
    <row r="189" spans="1:146" outlineLevel="1">
      <c r="A189" s="23">
        <v>74</v>
      </c>
      <c r="B189" s="23">
        <v>1</v>
      </c>
      <c r="C189" s="8">
        <v>0.58509088641858287</v>
      </c>
      <c r="D189" s="8">
        <f t="shared" si="18"/>
        <v>0.41490911358141713</v>
      </c>
      <c r="E189" s="8">
        <f t="shared" si="19"/>
        <v>1.0719761648366519</v>
      </c>
      <c r="F189" s="8">
        <f t="shared" si="20"/>
        <v>1.0353628179709042</v>
      </c>
      <c r="G189" s="8">
        <f t="shared" si="21"/>
        <v>0.84210223584425548</v>
      </c>
      <c r="H189" s="8">
        <v>0.11534039536509812</v>
      </c>
      <c r="I189" s="8">
        <f t="shared" si="22"/>
        <v>9.5009273578386105E-3</v>
      </c>
      <c r="J189" s="8">
        <f t="shared" si="23"/>
        <v>0.8953167755908793</v>
      </c>
      <c r="AS189" s="39"/>
      <c r="AT189" s="39"/>
      <c r="AU189" s="39"/>
      <c r="AV189" s="39"/>
      <c r="AW189" s="39"/>
      <c r="AX189" s="39"/>
      <c r="AY189" s="39"/>
      <c r="AZ189" s="50"/>
      <c r="BA189" s="39"/>
      <c r="BB189" s="39"/>
      <c r="BC189" s="39"/>
      <c r="BD189" s="39">
        <f t="shared" si="24"/>
        <v>0</v>
      </c>
      <c r="BE189" s="39" t="e">
        <f t="shared" si="25"/>
        <v>#N/A</v>
      </c>
      <c r="BF189" s="39">
        <f t="shared" si="26"/>
        <v>0.58509088641858287</v>
      </c>
      <c r="BG189" s="39"/>
      <c r="BH189" s="39"/>
      <c r="BI189" s="39"/>
      <c r="BJ189" s="39"/>
      <c r="BK189" s="39"/>
      <c r="BL189" s="39"/>
      <c r="BM189" s="39"/>
      <c r="BN189" s="39"/>
      <c r="BO189" s="39"/>
      <c r="BP189" s="39"/>
      <c r="BQ189" s="39"/>
      <c r="BR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39"/>
      <c r="CE189" s="39"/>
      <c r="CF189" s="39"/>
      <c r="CG189" s="39"/>
      <c r="CH189" s="39"/>
      <c r="CI189" s="39"/>
      <c r="CJ189" s="39"/>
      <c r="CK189" s="39"/>
      <c r="CL189" s="39"/>
      <c r="CM189" s="39"/>
      <c r="CN189" s="39"/>
      <c r="CO189" s="39"/>
      <c r="CP189" s="39"/>
      <c r="CQ189" s="39"/>
      <c r="CR189" s="39"/>
      <c r="CS189" s="39"/>
      <c r="CT189" s="39"/>
      <c r="CU189" s="39"/>
      <c r="CV189" s="39"/>
      <c r="CW189" s="39"/>
      <c r="CX189" s="39"/>
      <c r="CY189" s="39"/>
      <c r="CZ189" s="39"/>
      <c r="DA189" s="39"/>
      <c r="DB189" s="39"/>
      <c r="DC189" s="39"/>
      <c r="DD189" s="39"/>
      <c r="DE189" s="39"/>
      <c r="DF189" s="39"/>
      <c r="DG189" s="39"/>
      <c r="DH189" s="39"/>
      <c r="DI189" s="39"/>
      <c r="DJ189" s="39"/>
      <c r="DK189" s="39"/>
      <c r="DL189" s="39"/>
      <c r="DM189" s="39"/>
      <c r="DN189" s="39"/>
      <c r="DO189" s="39"/>
      <c r="DP189" s="39"/>
      <c r="DQ189" s="39"/>
      <c r="DR189" s="39"/>
      <c r="DS189" s="39"/>
      <c r="DT189" s="39"/>
      <c r="DU189" s="39"/>
      <c r="DV189" s="39"/>
      <c r="DW189" s="39"/>
      <c r="DX189" s="39"/>
      <c r="DY189" s="39"/>
      <c r="DZ189" s="39"/>
      <c r="EA189" s="39"/>
      <c r="EB189" s="39"/>
      <c r="EC189" s="39"/>
      <c r="ED189" s="39"/>
      <c r="EE189" s="39"/>
      <c r="EF189" s="39"/>
      <c r="EG189" s="39"/>
      <c r="EH189" s="39"/>
      <c r="EI189" s="39"/>
      <c r="EJ189" s="39"/>
      <c r="EK189" s="39"/>
      <c r="EL189" s="39"/>
      <c r="EM189" s="39"/>
      <c r="EN189" s="39"/>
      <c r="EO189" s="39"/>
      <c r="EP189" s="39"/>
    </row>
    <row r="190" spans="1:146" outlineLevel="1">
      <c r="A190" s="23">
        <v>75</v>
      </c>
      <c r="B190" s="23">
        <v>0</v>
      </c>
      <c r="C190" s="8">
        <v>0.58839204583433924</v>
      </c>
      <c r="D190" s="8">
        <f t="shared" si="18"/>
        <v>-0.58839204583433924</v>
      </c>
      <c r="E190" s="8">
        <f t="shared" si="19"/>
        <v>1.7753679004390204</v>
      </c>
      <c r="F190" s="8">
        <f t="shared" si="20"/>
        <v>-1.3324293228682038</v>
      </c>
      <c r="G190" s="8">
        <f t="shared" si="21"/>
        <v>-1.1956154464874864</v>
      </c>
      <c r="H190" s="8">
        <v>0.16704326659625213</v>
      </c>
      <c r="I190" s="8">
        <f t="shared" si="22"/>
        <v>3.1287757497442399E-2</v>
      </c>
      <c r="J190" s="8">
        <f t="shared" si="23"/>
        <v>-1.3100271474156757</v>
      </c>
      <c r="AS190" s="39"/>
      <c r="AT190" s="39"/>
      <c r="AU190" s="39"/>
      <c r="AV190" s="39"/>
      <c r="AW190" s="39"/>
      <c r="AX190" s="39"/>
      <c r="AY190" s="39"/>
      <c r="AZ190" s="50"/>
      <c r="BA190" s="39"/>
      <c r="BB190" s="39"/>
      <c r="BC190" s="39"/>
      <c r="BD190" s="39">
        <f t="shared" si="24"/>
        <v>1</v>
      </c>
      <c r="BE190" s="39">
        <f t="shared" si="25"/>
        <v>0.58839204583433924</v>
      </c>
      <c r="BF190" s="39" t="e">
        <f t="shared" si="26"/>
        <v>#N/A</v>
      </c>
      <c r="BG190" s="39"/>
      <c r="BH190" s="39"/>
      <c r="BI190" s="39"/>
      <c r="BJ190" s="39"/>
      <c r="BK190" s="39"/>
      <c r="BL190" s="39"/>
      <c r="BM190" s="39"/>
      <c r="BN190" s="39"/>
      <c r="BO190" s="39"/>
      <c r="BP190" s="39"/>
      <c r="BQ190" s="39"/>
      <c r="BR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39"/>
      <c r="CE190" s="39"/>
      <c r="CF190" s="39"/>
      <c r="CG190" s="39"/>
      <c r="CH190" s="39"/>
      <c r="CI190" s="39"/>
      <c r="CJ190" s="39"/>
      <c r="CK190" s="39"/>
      <c r="CL190" s="39"/>
      <c r="CM190" s="39"/>
      <c r="CN190" s="39"/>
      <c r="CO190" s="39"/>
      <c r="CP190" s="39"/>
      <c r="CQ190" s="39"/>
      <c r="CR190" s="39"/>
      <c r="CS190" s="39"/>
      <c r="CT190" s="39"/>
      <c r="CU190" s="39"/>
      <c r="CV190" s="39"/>
      <c r="CW190" s="39"/>
      <c r="CX190" s="39"/>
      <c r="CY190" s="39"/>
      <c r="CZ190" s="39"/>
      <c r="DA190" s="39"/>
      <c r="DB190" s="39"/>
      <c r="DC190" s="39"/>
      <c r="DD190" s="39"/>
      <c r="DE190" s="39"/>
      <c r="DF190" s="39"/>
      <c r="DG190" s="39"/>
      <c r="DH190" s="39"/>
      <c r="DI190" s="39"/>
      <c r="DJ190" s="39"/>
      <c r="DK190" s="39"/>
      <c r="DL190" s="39"/>
      <c r="DM190" s="39"/>
      <c r="DN190" s="39"/>
      <c r="DO190" s="39"/>
      <c r="DP190" s="39"/>
      <c r="DQ190" s="39"/>
      <c r="DR190" s="39"/>
      <c r="DS190" s="39"/>
      <c r="DT190" s="39"/>
      <c r="DU190" s="39"/>
      <c r="DV190" s="39"/>
      <c r="DW190" s="39"/>
      <c r="DX190" s="39"/>
      <c r="DY190" s="39"/>
      <c r="DZ190" s="39"/>
      <c r="EA190" s="39"/>
      <c r="EB190" s="39"/>
      <c r="EC190" s="39"/>
      <c r="ED190" s="39"/>
      <c r="EE190" s="39"/>
      <c r="EF190" s="39"/>
      <c r="EG190" s="39"/>
      <c r="EH190" s="39"/>
      <c r="EI190" s="39"/>
      <c r="EJ190" s="39"/>
      <c r="EK190" s="39"/>
      <c r="EL190" s="39"/>
      <c r="EM190" s="39"/>
      <c r="EN190" s="39"/>
      <c r="EO190" s="39"/>
      <c r="EP190" s="39"/>
    </row>
  </sheetData>
  <dataValidations count="1">
    <dataValidation type="decimal" allowBlank="1" showInputMessage="1" showErrorMessage="1" error="Please enter a confidence level between 0 and 1." prompt="Confidence level can be adjusted between 0 and 100% to dynamically change confidence limits on this sheet." sqref="I11" xr:uid="{3A5C0663-6101-4690-BA24-1C21098BC3F5}">
      <formula1>0</formula1>
      <formula2>1</formula2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Spinner 2">
              <controlPr defaultSize="0" autoPict="0">
                <anchor moveWithCells="1" sizeWithCells="1">
                  <from>
                    <xdr:col>9</xdr:col>
                    <xdr:colOff>0</xdr:colOff>
                    <xdr:row>9</xdr:row>
                    <xdr:rowOff>0</xdr:rowOff>
                  </from>
                  <to>
                    <xdr:col>10</xdr:col>
                    <xdr:colOff>0</xdr:colOff>
                    <xdr:row>11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Spinner 3">
              <controlPr defaultSize="0" autoPict="0">
                <anchor moveWithCells="1" sizeWithCells="1">
                  <from>
                    <xdr:col>9</xdr:col>
                    <xdr:colOff>0</xdr:colOff>
                    <xdr:row>50</xdr:row>
                    <xdr:rowOff>0</xdr:rowOff>
                  </from>
                  <to>
                    <xdr:col>10</xdr:col>
                    <xdr:colOff>0</xdr:colOff>
                    <xdr:row>52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50D9-9B1D-49D0-81AA-74190C672B34}">
  <dimension ref="A1:EP245"/>
  <sheetViews>
    <sheetView showGridLines="0" showRowColHeaders="0" tabSelected="1" zoomScale="137" zoomScaleNormal="100" workbookViewId="0">
      <selection activeCell="A53" sqref="A53"/>
    </sheetView>
  </sheetViews>
  <sheetFormatPr baseColWidth="10" defaultColWidth="9.1640625" defaultRowHeight="11" outlineLevelRow="1"/>
  <cols>
    <col min="1" max="1" width="15.6640625" style="8" customWidth="1"/>
    <col min="2" max="9" width="9.6640625" style="8" customWidth="1"/>
    <col min="10" max="16384" width="9.1640625" style="8"/>
  </cols>
  <sheetData>
    <row r="1" spans="1:146">
      <c r="A1" s="9" t="s">
        <v>151</v>
      </c>
      <c r="B1" s="8" t="s">
        <v>287</v>
      </c>
      <c r="F1" s="10"/>
      <c r="R1" s="10" t="s">
        <v>153</v>
      </c>
      <c r="Z1" s="54" t="s">
        <v>288</v>
      </c>
      <c r="BZ1" s="11" t="s">
        <v>288</v>
      </c>
    </row>
    <row r="2" spans="1:146">
      <c r="A2" s="9" t="s">
        <v>155</v>
      </c>
      <c r="C2" s="8" t="s">
        <v>38</v>
      </c>
      <c r="G2" s="13" t="s">
        <v>156</v>
      </c>
      <c r="H2" s="14" t="s">
        <v>157</v>
      </c>
      <c r="I2" s="17" t="s">
        <v>158</v>
      </c>
    </row>
    <row r="3" spans="1:146" hidden="1" outlineLevel="1">
      <c r="A3" s="9" t="s">
        <v>159</v>
      </c>
    </row>
    <row r="4" spans="1:146" hidden="1" outlineLevel="1">
      <c r="A4" s="8" t="s">
        <v>160</v>
      </c>
    </row>
    <row r="5" spans="1:146" hidden="1" outlineLevel="1">
      <c r="A5" s="9" t="s">
        <v>161</v>
      </c>
    </row>
    <row r="6" spans="1:146" hidden="1" outlineLevel="1">
      <c r="A6" s="8" t="s">
        <v>162</v>
      </c>
    </row>
    <row r="7" spans="1:146" hidden="1" outlineLevel="1">
      <c r="A7" s="8" t="s">
        <v>163</v>
      </c>
    </row>
    <row r="8" spans="1:146" collapsed="1">
      <c r="A8" s="52"/>
      <c r="J8" s="10" t="s">
        <v>285</v>
      </c>
      <c r="K8" s="10" t="s">
        <v>313</v>
      </c>
    </row>
    <row r="9" spans="1:146">
      <c r="A9" s="18" t="s">
        <v>340</v>
      </c>
      <c r="AS9" s="39" t="s">
        <v>254</v>
      </c>
      <c r="AT9" s="39" t="s">
        <v>255</v>
      </c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</row>
    <row r="10" spans="1:146" ht="12" outlineLevel="1" thickBot="1">
      <c r="A10" s="19"/>
      <c r="B10" s="20" t="s">
        <v>165</v>
      </c>
      <c r="C10" s="22" t="s">
        <v>166</v>
      </c>
      <c r="D10" s="22" t="s">
        <v>167</v>
      </c>
      <c r="E10" s="22" t="s">
        <v>168</v>
      </c>
      <c r="F10" s="22" t="s">
        <v>169</v>
      </c>
      <c r="G10" s="22" t="s">
        <v>170</v>
      </c>
      <c r="H10" s="22" t="s">
        <v>171</v>
      </c>
      <c r="I10" s="22" t="s">
        <v>172</v>
      </c>
      <c r="AS10" s="39">
        <v>7</v>
      </c>
      <c r="AT10" s="39">
        <f>CHOOSE(AS10,0,0.25,0.5,0.68,0.8,0.9,0.95,0.98,0.99,0.997,0.999)</f>
        <v>0.95</v>
      </c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</row>
    <row r="11" spans="1:146" outlineLevel="1">
      <c r="B11" s="24">
        <f xml:space="preserve"> 1 - $C$30 / $C$31</f>
        <v>5.7088144373208305E-2</v>
      </c>
      <c r="C11" s="24">
        <f xml:space="preserve"> MAX(0,1 - ($C$30 + 2*($B$29+1))/$C$31)</f>
        <v>0</v>
      </c>
      <c r="D11" s="25">
        <v>0.47517580029697798</v>
      </c>
      <c r="E11" s="25">
        <v>0.57333333333333336</v>
      </c>
      <c r="F11" s="26">
        <v>75</v>
      </c>
      <c r="G11" s="27">
        <f>$AT$39</f>
        <v>0.65806686046511609</v>
      </c>
      <c r="H11" s="24">
        <f>_xlfn.NORM.S.INV(1-(1-I11)/2)</f>
        <v>1.9599639845400536</v>
      </c>
      <c r="I11" s="28">
        <f>$AT$10</f>
        <v>0.95</v>
      </c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</row>
    <row r="12" spans="1:146">
      <c r="A12" s="52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</row>
    <row r="13" spans="1:146">
      <c r="A13" s="18" t="s">
        <v>289</v>
      </c>
      <c r="AS13" s="39" t="s">
        <v>182</v>
      </c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</row>
    <row r="14" spans="1:146" ht="12" outlineLevel="1" thickBot="1">
      <c r="A14" s="29" t="s">
        <v>174</v>
      </c>
      <c r="B14" s="22" t="s">
        <v>175</v>
      </c>
      <c r="C14" s="22" t="s">
        <v>176</v>
      </c>
      <c r="D14" s="22" t="s">
        <v>177</v>
      </c>
      <c r="E14" s="22" t="s">
        <v>178</v>
      </c>
      <c r="F14" s="22" t="str">
        <f>IF($I$11&gt;99%,("Lower"&amp;TEXT($I$11,"0.0%")),("Lower"&amp;TEXT($I$11,"0%")))</f>
        <v>Lower95%</v>
      </c>
      <c r="G14" s="22" t="str">
        <f>IF($I$11&gt;99%,("Upper"&amp;TEXT($I$11,"0.0%")),("Upper"&amp;TEXT($I$11,"0%")))</f>
        <v>Upper95%</v>
      </c>
      <c r="H14" s="22" t="s">
        <v>180</v>
      </c>
      <c r="I14" s="22" t="s">
        <v>179</v>
      </c>
      <c r="AS14" s="39" t="s">
        <v>15</v>
      </c>
      <c r="AT14" s="39" t="s">
        <v>36</v>
      </c>
      <c r="AU14" s="39" t="s">
        <v>16</v>
      </c>
      <c r="AV14" s="39" t="s">
        <v>25</v>
      </c>
      <c r="AW14" s="39" t="s">
        <v>35</v>
      </c>
      <c r="AX14" s="39" t="s">
        <v>14</v>
      </c>
      <c r="AY14" s="39" t="s">
        <v>7</v>
      </c>
      <c r="AZ14" s="39" t="s">
        <v>37</v>
      </c>
      <c r="BA14" s="39" t="s">
        <v>34</v>
      </c>
      <c r="BB14" s="39" t="s">
        <v>33</v>
      </c>
      <c r="BC14" s="39" t="s">
        <v>181</v>
      </c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</row>
    <row r="15" spans="1:146" outlineLevel="1">
      <c r="A15" s="30" t="s">
        <v>181</v>
      </c>
      <c r="B15" s="21">
        <v>0.66940473077972429</v>
      </c>
      <c r="C15" s="21">
        <v>1.3806047200103053</v>
      </c>
      <c r="D15" s="21">
        <f t="shared" ref="D15:D25" si="0">B15 / C15</f>
        <v>0.48486342330824977</v>
      </c>
      <c r="E15" s="21">
        <f t="shared" ref="E15:E25" si="1">2*(1-_xlfn.NORM.S.DIST(ABS(B15)/C15,1))</f>
        <v>0.62777322962803583</v>
      </c>
      <c r="F15" s="21">
        <f t="shared" ref="F15:F25" si="2">B15 - $H$11 * C15</f>
        <v>-2.0365307973264786</v>
      </c>
      <c r="G15" s="21">
        <f t="shared" ref="G15:G25" si="3">B15 + $H$11 * C15</f>
        <v>3.3753402588859274</v>
      </c>
      <c r="H15" s="21"/>
      <c r="I15" s="21"/>
      <c r="AS15" s="39">
        <v>7.0286790398969747E-4</v>
      </c>
      <c r="AT15" s="39">
        <v>1.2509563352748731E-3</v>
      </c>
      <c r="AU15" s="39">
        <v>-5.4432349956064071E-3</v>
      </c>
      <c r="AV15" s="39">
        <v>5.2774609780418325E-5</v>
      </c>
      <c r="AW15" s="39">
        <v>2.5204080564634884E-3</v>
      </c>
      <c r="AX15" s="39">
        <v>-1.0569504875593367E-3</v>
      </c>
      <c r="AY15" s="39">
        <v>-1.1010626439268987E-3</v>
      </c>
      <c r="AZ15" s="39">
        <v>1.8053445461162988E-3</v>
      </c>
      <c r="BA15" s="39">
        <v>-3.7995154099867413E-5</v>
      </c>
      <c r="BB15" s="39">
        <v>-1.8529915073211368E-4</v>
      </c>
      <c r="BC15" s="39">
        <v>-8.6440101971345887E-3</v>
      </c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</row>
    <row r="16" spans="1:146" outlineLevel="1">
      <c r="A16" s="30" t="s">
        <v>330</v>
      </c>
      <c r="B16" s="31">
        <v>-4.8671321063059917E-4</v>
      </c>
      <c r="C16" s="21">
        <v>2.651165600240199E-2</v>
      </c>
      <c r="D16" s="21">
        <f t="shared" si="0"/>
        <v>-1.8358461296665223E-2</v>
      </c>
      <c r="E16" s="21">
        <f t="shared" si="1"/>
        <v>0.98535288993606973</v>
      </c>
      <c r="F16" s="21">
        <f t="shared" si="2"/>
        <v>-5.2448604145853631E-2</v>
      </c>
      <c r="G16" s="21">
        <f t="shared" si="3"/>
        <v>5.1475177724592439E-2</v>
      </c>
      <c r="H16" s="21">
        <v>1.8991090558554469</v>
      </c>
      <c r="I16" s="21">
        <f>(B16*12.6697909850006)/(PI()/SQRT(3))</f>
        <v>-3.3997997628209386E-3</v>
      </c>
      <c r="AS16" s="39">
        <v>1.2509563352748724E-3</v>
      </c>
      <c r="AT16" s="39">
        <v>7.8324680788914788E-2</v>
      </c>
      <c r="AU16" s="39">
        <v>-1.1090935797800806E-2</v>
      </c>
      <c r="AV16" s="39">
        <v>8.9993222220782557E-3</v>
      </c>
      <c r="AW16" s="39">
        <v>4.7774699719665961E-3</v>
      </c>
      <c r="AX16" s="39">
        <v>5.6719831307234887E-3</v>
      </c>
      <c r="AY16" s="39">
        <v>-1.447737235528971E-2</v>
      </c>
      <c r="AZ16" s="39">
        <v>3.0918557545376317E-3</v>
      </c>
      <c r="BA16" s="39">
        <v>-3.1544634066098351E-4</v>
      </c>
      <c r="BB16" s="39">
        <v>-1.1159234074236686E-3</v>
      </c>
      <c r="BC16" s="39">
        <v>4.5142392472494715E-3</v>
      </c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</row>
    <row r="17" spans="1:146" outlineLevel="1">
      <c r="A17" s="30" t="s">
        <v>331</v>
      </c>
      <c r="B17" s="21">
        <v>-4.0969341109675227E-2</v>
      </c>
      <c r="C17" s="21">
        <v>0.27986546908990895</v>
      </c>
      <c r="D17" s="21">
        <f t="shared" si="0"/>
        <v>-0.14638941075118314</v>
      </c>
      <c r="E17" s="21">
        <f t="shared" si="1"/>
        <v>0.88361398625503651</v>
      </c>
      <c r="F17" s="21">
        <f t="shared" si="2"/>
        <v>-0.58949558104230437</v>
      </c>
      <c r="G17" s="21">
        <f t="shared" si="3"/>
        <v>0.50755689882295396</v>
      </c>
      <c r="H17" s="21">
        <v>1.0785181704521958</v>
      </c>
      <c r="I17" s="21">
        <f>(B17*0.917693937084779)/(PI()/SQRT(3))</f>
        <v>-2.0728486669516863E-2</v>
      </c>
      <c r="AS17" s="39">
        <v>-5.4432349956064115E-3</v>
      </c>
      <c r="AT17" s="39">
        <v>-1.1090935797800813E-2</v>
      </c>
      <c r="AU17" s="39">
        <v>0.10968973970334409</v>
      </c>
      <c r="AV17" s="39">
        <v>8.7275853044931923E-3</v>
      </c>
      <c r="AW17" s="39">
        <v>-2.9425172077797428E-2</v>
      </c>
      <c r="AX17" s="39">
        <v>7.4267073242166156E-3</v>
      </c>
      <c r="AY17" s="39">
        <v>1.5083189718917948E-2</v>
      </c>
      <c r="AZ17" s="39">
        <v>-2.8216471631993423E-2</v>
      </c>
      <c r="BA17" s="39">
        <v>-3.765958040394963E-4</v>
      </c>
      <c r="BB17" s="39">
        <v>-2.7261823503746656E-2</v>
      </c>
      <c r="BC17" s="39">
        <v>-0.11689022215984723</v>
      </c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</row>
    <row r="18" spans="1:146" outlineLevel="1">
      <c r="A18" s="30" t="s">
        <v>332</v>
      </c>
      <c r="B18" s="21">
        <v>4.3691909161941378E-2</v>
      </c>
      <c r="C18" s="21">
        <v>0.33119441375624692</v>
      </c>
      <c r="D18" s="21">
        <f t="shared" si="0"/>
        <v>0.1319222406755261</v>
      </c>
      <c r="E18" s="21">
        <f t="shared" si="1"/>
        <v>0.89504579685822128</v>
      </c>
      <c r="F18" s="21">
        <f t="shared" si="2"/>
        <v>-0.60543721368115944</v>
      </c>
      <c r="G18" s="21">
        <f t="shared" si="3"/>
        <v>0.6928210320050423</v>
      </c>
      <c r="H18" s="21">
        <v>1.8905420281171319</v>
      </c>
      <c r="I18" s="21">
        <f>(B18*1.02103992210027)/(PI()/SQRT(3))</f>
        <v>2.4595434537466297E-2</v>
      </c>
      <c r="AS18" s="39">
        <v>5.277460978041596E-5</v>
      </c>
      <c r="AT18" s="39">
        <v>8.9993222220782626E-3</v>
      </c>
      <c r="AU18" s="39">
        <v>8.7275853044932305E-3</v>
      </c>
      <c r="AV18" s="39">
        <v>0.40237135474144831</v>
      </c>
      <c r="AW18" s="39">
        <v>8.1854343687584374E-2</v>
      </c>
      <c r="AX18" s="39">
        <v>1.5720108468723359E-2</v>
      </c>
      <c r="AY18" s="39">
        <v>2.0366930622795862E-2</v>
      </c>
      <c r="AZ18" s="39">
        <v>2.6086395191898506E-2</v>
      </c>
      <c r="BA18" s="39">
        <v>-6.8947937543431106E-2</v>
      </c>
      <c r="BB18" s="39">
        <v>1.0157016185899639E-2</v>
      </c>
      <c r="BC18" s="39">
        <v>-0.35680482281302406</v>
      </c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</row>
    <row r="19" spans="1:146" outlineLevel="1">
      <c r="A19" s="30" t="s">
        <v>333</v>
      </c>
      <c r="B19" s="21">
        <v>0.71013020149903372</v>
      </c>
      <c r="C19" s="21">
        <v>0.63432748225301439</v>
      </c>
      <c r="D19" s="21">
        <f t="shared" si="0"/>
        <v>1.1195009224206747</v>
      </c>
      <c r="E19" s="21">
        <f t="shared" si="1"/>
        <v>0.26292649759514886</v>
      </c>
      <c r="F19" s="21">
        <f t="shared" si="2"/>
        <v>-0.53312881812084456</v>
      </c>
      <c r="G19" s="21">
        <f t="shared" si="3"/>
        <v>1.9533892211189121</v>
      </c>
      <c r="H19" s="21">
        <v>1.3664057393719951</v>
      </c>
      <c r="I19" s="21">
        <f>(B19*0.45202248210053)/(PI()/SQRT(3))</f>
        <v>0.17697371750467344</v>
      </c>
      <c r="AS19" s="39">
        <v>2.5204080564634889E-3</v>
      </c>
      <c r="AT19" s="39">
        <v>4.7774699719666004E-3</v>
      </c>
      <c r="AU19" s="39">
        <v>-2.942517207779741E-2</v>
      </c>
      <c r="AV19" s="39">
        <v>8.1854343687584374E-2</v>
      </c>
      <c r="AW19" s="39">
        <v>8.607854130994097E-2</v>
      </c>
      <c r="AX19" s="39">
        <v>2.1349763999552802E-2</v>
      </c>
      <c r="AY19" s="39">
        <v>7.4887900604830651E-3</v>
      </c>
      <c r="AZ19" s="39">
        <v>2.5008710407257155E-2</v>
      </c>
      <c r="BA19" s="39">
        <v>-2.5391152408353528E-2</v>
      </c>
      <c r="BB19" s="39">
        <v>-3.4589491766873469E-4</v>
      </c>
      <c r="BC19" s="39">
        <v>-0.14025763052384893</v>
      </c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</row>
    <row r="20" spans="1:146" outlineLevel="1">
      <c r="A20" s="30" t="s">
        <v>334</v>
      </c>
      <c r="B20" s="21">
        <v>0.37534684094795639</v>
      </c>
      <c r="C20" s="21">
        <v>0.29339144723379545</v>
      </c>
      <c r="D20" s="21">
        <f t="shared" si="0"/>
        <v>1.2793380464456858</v>
      </c>
      <c r="E20" s="21">
        <f t="shared" si="1"/>
        <v>0.20077804021092138</v>
      </c>
      <c r="F20" s="21">
        <f t="shared" si="2"/>
        <v>-0.19968982900236626</v>
      </c>
      <c r="G20" s="21">
        <f t="shared" si="3"/>
        <v>0.95038351089827899</v>
      </c>
      <c r="H20" s="21">
        <v>1.8147890061963692</v>
      </c>
      <c r="I20" s="21">
        <f>(B20*1.11952370824978)/(PI()/SQRT(3))</f>
        <v>0.23167374272143276</v>
      </c>
      <c r="AS20" s="39">
        <v>-1.0569504875593372E-3</v>
      </c>
      <c r="AT20" s="39">
        <v>5.6719831307234913E-3</v>
      </c>
      <c r="AU20" s="39">
        <v>7.4267073242166044E-3</v>
      </c>
      <c r="AV20" s="39">
        <v>1.5720108468723328E-2</v>
      </c>
      <c r="AW20" s="39">
        <v>2.1349763999552799E-2</v>
      </c>
      <c r="AX20" s="39">
        <v>6.9066935678243263E-2</v>
      </c>
      <c r="AY20" s="39">
        <v>-1.3076887645176313E-3</v>
      </c>
      <c r="AZ20" s="39">
        <v>-3.6990111059239987E-2</v>
      </c>
      <c r="BA20" s="39">
        <v>-8.9247551721445915E-3</v>
      </c>
      <c r="BB20" s="39">
        <v>-4.398251482934659E-3</v>
      </c>
      <c r="BC20" s="39">
        <v>2.0873296784085081E-2</v>
      </c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</row>
    <row r="21" spans="1:146" outlineLevel="1">
      <c r="A21" s="30" t="s">
        <v>335</v>
      </c>
      <c r="B21" s="21">
        <v>4.1655996963601817E-2</v>
      </c>
      <c r="C21" s="21">
        <v>0.26280588973278979</v>
      </c>
      <c r="D21" s="21">
        <f t="shared" si="0"/>
        <v>0.15850480750623938</v>
      </c>
      <c r="E21" s="21">
        <f t="shared" si="1"/>
        <v>0.87405903271010499</v>
      </c>
      <c r="F21" s="21">
        <f t="shared" si="2"/>
        <v>-0.47343408183767083</v>
      </c>
      <c r="G21" s="21">
        <f t="shared" si="3"/>
        <v>0.55674607576487445</v>
      </c>
      <c r="H21" s="21">
        <v>1.3371003617469848</v>
      </c>
      <c r="I21" s="21">
        <f>(B21*1.07335086625114)/(PI()/SQRT(3))</f>
        <v>2.4650742142207093E-2</v>
      </c>
      <c r="AS21" s="39">
        <v>-1.1010626439268963E-3</v>
      </c>
      <c r="AT21" s="39">
        <v>-1.4477372355289708E-2</v>
      </c>
      <c r="AU21" s="39">
        <v>1.5083189718917926E-2</v>
      </c>
      <c r="AV21" s="39">
        <v>2.0366930622795872E-2</v>
      </c>
      <c r="AW21" s="39">
        <v>7.4887900604830773E-3</v>
      </c>
      <c r="AX21" s="39">
        <v>-1.3076887645176321E-3</v>
      </c>
      <c r="AY21" s="39">
        <v>5.793912131332607E-2</v>
      </c>
      <c r="AZ21" s="39">
        <v>1.4036424626646881E-2</v>
      </c>
      <c r="BA21" s="39">
        <v>-8.917970518295449E-3</v>
      </c>
      <c r="BB21" s="39">
        <v>-1.1248543919900694E-2</v>
      </c>
      <c r="BC21" s="39">
        <v>-6.3538060547117109E-2</v>
      </c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</row>
    <row r="22" spans="1:146" outlineLevel="1">
      <c r="A22" s="30" t="s">
        <v>336</v>
      </c>
      <c r="B22" s="21">
        <v>7.2042236485596739E-2</v>
      </c>
      <c r="C22" s="21">
        <v>0.24070546589831746</v>
      </c>
      <c r="D22" s="21">
        <f t="shared" si="0"/>
        <v>0.29929622169872094</v>
      </c>
      <c r="E22" s="21">
        <f t="shared" si="1"/>
        <v>0.76471403719040909</v>
      </c>
      <c r="F22" s="21">
        <f t="shared" si="2"/>
        <v>-0.39973180755703952</v>
      </c>
      <c r="G22" s="21">
        <f t="shared" si="3"/>
        <v>0.54381628052823305</v>
      </c>
      <c r="H22" s="21">
        <v>1.1698050638283564</v>
      </c>
      <c r="I22" s="21">
        <f>(B22*1.10567514104167)/(PI()/SQRT(3))</f>
        <v>4.3916274069706614E-2</v>
      </c>
      <c r="AS22" s="39">
        <v>1.805344546116301E-3</v>
      </c>
      <c r="AT22" s="39">
        <v>3.091855754537633E-3</v>
      </c>
      <c r="AU22" s="39">
        <v>-2.8216471631993284E-2</v>
      </c>
      <c r="AV22" s="39">
        <v>2.6086395191898742E-2</v>
      </c>
      <c r="AW22" s="39">
        <v>2.5008710407257207E-2</v>
      </c>
      <c r="AX22" s="39">
        <v>-3.6990111059239966E-2</v>
      </c>
      <c r="AY22" s="39">
        <v>1.40364246266469E-2</v>
      </c>
      <c r="AZ22" s="39">
        <v>0.29712786736239893</v>
      </c>
      <c r="BA22" s="39">
        <v>1.0425729137295103E-3</v>
      </c>
      <c r="BB22" s="39">
        <v>1.5988267736981532E-2</v>
      </c>
      <c r="BC22" s="39">
        <v>-0.47390688803355391</v>
      </c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</row>
    <row r="23" spans="1:146" ht="24" outlineLevel="1">
      <c r="A23" s="84" t="s">
        <v>337</v>
      </c>
      <c r="B23" s="21">
        <v>-0.76085078089310065</v>
      </c>
      <c r="C23" s="21">
        <v>0.54509436555737667</v>
      </c>
      <c r="D23" s="21">
        <f t="shared" si="0"/>
        <v>-1.3958147964253971</v>
      </c>
      <c r="E23" s="21">
        <f t="shared" si="1"/>
        <v>0.16277027348503248</v>
      </c>
      <c r="F23" s="21">
        <f t="shared" si="2"/>
        <v>-1.8292161055612692</v>
      </c>
      <c r="G23" s="21">
        <f t="shared" si="3"/>
        <v>0.30751454377506793</v>
      </c>
      <c r="H23" s="21">
        <v>1.1813648433885007</v>
      </c>
      <c r="I23" s="21">
        <f>(B23*0.493196961916072)/(PI()/SQRT(3))</f>
        <v>-0.20688577855267781</v>
      </c>
      <c r="AS23" s="39">
        <v>-3.7995154099866796E-5</v>
      </c>
      <c r="AT23" s="39">
        <v>-3.1544634066098547E-4</v>
      </c>
      <c r="AU23" s="39">
        <v>-3.7659580403946892E-4</v>
      </c>
      <c r="AV23" s="39">
        <v>-6.8947937543431051E-2</v>
      </c>
      <c r="AW23" s="39">
        <v>-2.5391152408353518E-2</v>
      </c>
      <c r="AX23" s="39">
        <v>-8.9247551721445949E-3</v>
      </c>
      <c r="AY23" s="39">
        <v>-8.9179705182954403E-3</v>
      </c>
      <c r="AZ23" s="39">
        <v>1.042572913729545E-3</v>
      </c>
      <c r="BA23" s="39">
        <v>0.10405562946898979</v>
      </c>
      <c r="BB23" s="39">
        <v>-3.6679271635768507E-2</v>
      </c>
      <c r="BC23" s="39">
        <v>-4.3319762671427092E-2</v>
      </c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</row>
    <row r="24" spans="1:146" ht="24" outlineLevel="1">
      <c r="A24" s="84" t="s">
        <v>338</v>
      </c>
      <c r="B24" s="21">
        <v>-0.16052748784579557</v>
      </c>
      <c r="C24" s="21">
        <v>0.32257654823156284</v>
      </c>
      <c r="D24" s="21">
        <f t="shared" si="0"/>
        <v>-0.49764153260937083</v>
      </c>
      <c r="E24" s="21">
        <f t="shared" si="1"/>
        <v>0.61873672463968887</v>
      </c>
      <c r="F24" s="21">
        <f t="shared" si="2"/>
        <v>-0.79276590463690622</v>
      </c>
      <c r="G24" s="21">
        <f t="shared" si="3"/>
        <v>0.47171092894531513</v>
      </c>
      <c r="H24" s="21">
        <v>1.2755664095477868</v>
      </c>
      <c r="I24" s="21">
        <f>(B24*0.853820243967669)/(PI()/SQRT(3))</f>
        <v>-7.5566030917582391E-2</v>
      </c>
      <c r="AS24" s="39">
        <v>-1.8529915073211322E-4</v>
      </c>
      <c r="AT24" s="39">
        <v>-1.1159234074236688E-3</v>
      </c>
      <c r="AU24" s="39">
        <v>-2.7261823503746681E-2</v>
      </c>
      <c r="AV24" s="39">
        <v>1.015701618589961E-2</v>
      </c>
      <c r="AW24" s="39">
        <v>-3.4589491766872705E-4</v>
      </c>
      <c r="AX24" s="39">
        <v>-4.3982514829346555E-3</v>
      </c>
      <c r="AY24" s="39">
        <v>-1.1248543919900699E-2</v>
      </c>
      <c r="AZ24" s="39">
        <v>1.5988267736981612E-2</v>
      </c>
      <c r="BA24" s="39">
        <v>-3.6679271635768479E-2</v>
      </c>
      <c r="BB24" s="39">
        <v>0.16251426048834267</v>
      </c>
      <c r="BC24" s="39">
        <v>0.1638103537422588</v>
      </c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</row>
    <row r="25" spans="1:146" ht="24" outlineLevel="1">
      <c r="A25" s="84" t="s">
        <v>339</v>
      </c>
      <c r="B25" s="21">
        <v>-0.10205301592966351</v>
      </c>
      <c r="C25" s="21">
        <v>0.40313057498575156</v>
      </c>
      <c r="D25" s="21">
        <f t="shared" si="0"/>
        <v>-0.25315126726190523</v>
      </c>
      <c r="E25" s="21">
        <f t="shared" si="1"/>
        <v>0.80015132320825066</v>
      </c>
      <c r="F25" s="21">
        <f t="shared" si="2"/>
        <v>-0.89217442396865998</v>
      </c>
      <c r="G25" s="21">
        <f t="shared" si="3"/>
        <v>0.6880683921093329</v>
      </c>
      <c r="H25" s="21">
        <v>1.2283487516070872</v>
      </c>
      <c r="I25" s="21">
        <f>(B25*0.677265596858935)/(PI()/SQRT(3))</f>
        <v>-3.8106197470214133E-2</v>
      </c>
      <c r="AS25" s="39">
        <v>-8.6440101971345818E-3</v>
      </c>
      <c r="AT25" s="39">
        <v>4.5142392472494637E-3</v>
      </c>
      <c r="AU25" s="39">
        <v>-0.11689022215984764</v>
      </c>
      <c r="AV25" s="39">
        <v>-0.35680482281302445</v>
      </c>
      <c r="AW25" s="39">
        <v>-0.14025763052384893</v>
      </c>
      <c r="AX25" s="39">
        <v>2.087329678408497E-2</v>
      </c>
      <c r="AY25" s="39">
        <v>-6.3538060547117123E-2</v>
      </c>
      <c r="AZ25" s="39">
        <v>-0.47390688803355313</v>
      </c>
      <c r="BA25" s="39">
        <v>-4.3319762671426877E-2</v>
      </c>
      <c r="BB25" s="39">
        <v>0.16381035374225889</v>
      </c>
      <c r="BC25" s="39">
        <v>1.9060693929147337</v>
      </c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</row>
    <row r="26" spans="1:146">
      <c r="A26" s="52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</row>
    <row r="27" spans="1:146">
      <c r="A27" s="18" t="s">
        <v>290</v>
      </c>
      <c r="AS27" s="39" t="s">
        <v>237</v>
      </c>
      <c r="AT27" s="39"/>
      <c r="AU27" s="39"/>
      <c r="AV27" s="39">
        <v>10</v>
      </c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</row>
    <row r="28" spans="1:146" ht="12" hidden="1" outlineLevel="1" thickBot="1">
      <c r="A28" s="29" t="s">
        <v>184</v>
      </c>
      <c r="B28" s="22" t="s">
        <v>185</v>
      </c>
      <c r="C28" s="22" t="s">
        <v>186</v>
      </c>
      <c r="D28" s="19"/>
      <c r="E28" s="22" t="s">
        <v>178</v>
      </c>
      <c r="F28" s="22" t="s">
        <v>187</v>
      </c>
      <c r="G28" s="22" t="s">
        <v>170</v>
      </c>
      <c r="H28" s="19"/>
      <c r="I28" s="22" t="s">
        <v>188</v>
      </c>
      <c r="AS28" s="39" t="s">
        <v>238</v>
      </c>
      <c r="AT28" s="39">
        <v>-9.9999999999999995E-8</v>
      </c>
      <c r="AU28" s="39">
        <v>9.9999000000000008E-3</v>
      </c>
      <c r="AV28" s="39">
        <v>1.9999900000000001E-2</v>
      </c>
      <c r="AW28" s="39">
        <v>2.9999900000000003E-2</v>
      </c>
      <c r="AX28" s="39">
        <v>3.9999900000000005E-2</v>
      </c>
      <c r="AY28" s="39">
        <v>4.9999900000000007E-2</v>
      </c>
      <c r="AZ28" s="39">
        <v>5.9999900000000009E-2</v>
      </c>
      <c r="BA28" s="39">
        <v>6.9999900000000004E-2</v>
      </c>
      <c r="BB28" s="39">
        <v>7.9999899999999999E-2</v>
      </c>
      <c r="BC28" s="39">
        <v>8.9999899999999994E-2</v>
      </c>
      <c r="BD28" s="39">
        <v>9.9999899999999989E-2</v>
      </c>
      <c r="BE28" s="39">
        <v>0.10999989999999998</v>
      </c>
      <c r="BF28" s="39">
        <v>0.11999989999999998</v>
      </c>
      <c r="BG28" s="39">
        <v>0.12999989999999997</v>
      </c>
      <c r="BH28" s="39">
        <v>0.13999989999999998</v>
      </c>
      <c r="BI28" s="39">
        <v>0.14999989999999999</v>
      </c>
      <c r="BJ28" s="39">
        <v>0.1599999</v>
      </c>
      <c r="BK28" s="39">
        <v>0.16999990000000001</v>
      </c>
      <c r="BL28" s="39">
        <v>0.17999990000000002</v>
      </c>
      <c r="BM28" s="39">
        <v>0.18999990000000003</v>
      </c>
      <c r="BN28" s="39">
        <v>0.19999990000000004</v>
      </c>
      <c r="BO28" s="39">
        <v>0.20999990000000004</v>
      </c>
      <c r="BP28" s="39">
        <v>0.21999990000000005</v>
      </c>
      <c r="BQ28" s="39">
        <v>0.22999990000000006</v>
      </c>
      <c r="BR28" s="39">
        <v>0.23999990000000007</v>
      </c>
      <c r="BS28" s="39">
        <v>0.24999990000000008</v>
      </c>
      <c r="BT28" s="39">
        <v>0.25999990000000006</v>
      </c>
      <c r="BU28" s="39">
        <v>0.26999990000000007</v>
      </c>
      <c r="BV28" s="39">
        <v>0.27999990000000008</v>
      </c>
      <c r="BW28" s="39">
        <v>0.28999990000000009</v>
      </c>
      <c r="BX28" s="39">
        <v>0.2999999000000001</v>
      </c>
      <c r="BY28" s="39">
        <v>0.30999990000000011</v>
      </c>
      <c r="BZ28" s="39">
        <v>0.31999990000000011</v>
      </c>
      <c r="CA28" s="39">
        <v>0.32999990000000012</v>
      </c>
      <c r="CB28" s="39">
        <v>0.33999990000000013</v>
      </c>
      <c r="CC28" s="39">
        <v>0.34999990000000014</v>
      </c>
      <c r="CD28" s="39">
        <v>0.35999990000000015</v>
      </c>
      <c r="CE28" s="39">
        <v>0.36999990000000016</v>
      </c>
      <c r="CF28" s="39">
        <v>0.37999990000000017</v>
      </c>
      <c r="CG28" s="39">
        <v>0.38999990000000018</v>
      </c>
      <c r="CH28" s="39">
        <v>0.39999990000000019</v>
      </c>
      <c r="CI28" s="39">
        <v>0.40999990000000019</v>
      </c>
      <c r="CJ28" s="39">
        <v>0.4199999000000002</v>
      </c>
      <c r="CK28" s="39">
        <v>0.42999990000000021</v>
      </c>
      <c r="CL28" s="39">
        <v>0.43999990000000022</v>
      </c>
      <c r="CM28" s="39">
        <v>0.44999990000000023</v>
      </c>
      <c r="CN28" s="39">
        <v>0.45999990000000024</v>
      </c>
      <c r="CO28" s="39">
        <v>0.46999990000000025</v>
      </c>
      <c r="CP28" s="39">
        <v>0.47999990000000026</v>
      </c>
      <c r="CQ28" s="39">
        <v>0.48999990000000027</v>
      </c>
      <c r="CR28" s="39">
        <v>0.49999990000000027</v>
      </c>
      <c r="CS28" s="39">
        <v>0.50999990000000028</v>
      </c>
      <c r="CT28" s="39">
        <v>0.51999990000000029</v>
      </c>
      <c r="CU28" s="39">
        <v>0.5299999000000003</v>
      </c>
      <c r="CV28" s="39">
        <v>0.53999990000000031</v>
      </c>
      <c r="CW28" s="39">
        <v>0.54999990000000032</v>
      </c>
      <c r="CX28" s="39">
        <v>0.55999990000000033</v>
      </c>
      <c r="CY28" s="39">
        <v>0.56999990000000034</v>
      </c>
      <c r="CZ28" s="39">
        <v>0.57999990000000035</v>
      </c>
      <c r="DA28" s="39">
        <v>0.58999990000000035</v>
      </c>
      <c r="DB28" s="39">
        <v>0.59999990000000036</v>
      </c>
      <c r="DC28" s="39">
        <v>0.60999990000000037</v>
      </c>
      <c r="DD28" s="39">
        <v>0.61999990000000038</v>
      </c>
      <c r="DE28" s="39">
        <v>0.62999990000000039</v>
      </c>
      <c r="DF28" s="39">
        <v>0.6399999000000004</v>
      </c>
      <c r="DG28" s="39">
        <v>0.64999990000000041</v>
      </c>
      <c r="DH28" s="39">
        <v>0.65999990000000042</v>
      </c>
      <c r="DI28" s="39">
        <v>0.66999990000000043</v>
      </c>
      <c r="DJ28" s="39">
        <v>0.67999990000000043</v>
      </c>
      <c r="DK28" s="39">
        <v>0.68999990000000044</v>
      </c>
      <c r="DL28" s="39">
        <v>0.69999990000000045</v>
      </c>
      <c r="DM28" s="39">
        <v>0.70999990000000046</v>
      </c>
      <c r="DN28" s="39">
        <v>0.71999990000000047</v>
      </c>
      <c r="DO28" s="39">
        <v>0.72999990000000048</v>
      </c>
      <c r="DP28" s="39">
        <v>0.73999990000000049</v>
      </c>
      <c r="DQ28" s="39">
        <v>0.7499999000000005</v>
      </c>
      <c r="DR28" s="39">
        <v>0.75999990000000051</v>
      </c>
      <c r="DS28" s="39">
        <v>0.76999990000000051</v>
      </c>
      <c r="DT28" s="39">
        <v>0.77999990000000052</v>
      </c>
      <c r="DU28" s="39">
        <v>0.78999990000000053</v>
      </c>
      <c r="DV28" s="39">
        <v>0.79999990000000054</v>
      </c>
      <c r="DW28" s="39">
        <v>0.80999990000000055</v>
      </c>
      <c r="DX28" s="39">
        <v>0.81999990000000056</v>
      </c>
      <c r="DY28" s="39">
        <v>0.82999990000000057</v>
      </c>
      <c r="DZ28" s="39">
        <v>0.83999990000000058</v>
      </c>
      <c r="EA28" s="39">
        <v>0.84999990000000059</v>
      </c>
      <c r="EB28" s="39">
        <v>0.85999990000000059</v>
      </c>
      <c r="EC28" s="39">
        <v>0.8699999000000006</v>
      </c>
      <c r="ED28" s="39">
        <v>0.87999990000000061</v>
      </c>
      <c r="EE28" s="39">
        <v>0.88999990000000062</v>
      </c>
      <c r="EF28" s="39">
        <v>0.89999990000000063</v>
      </c>
      <c r="EG28" s="39">
        <v>0.90999990000000064</v>
      </c>
      <c r="EH28" s="39">
        <v>0.91999990000000065</v>
      </c>
      <c r="EI28" s="39">
        <v>0.92999990000000066</v>
      </c>
      <c r="EJ28" s="39">
        <v>0.93999990000000067</v>
      </c>
      <c r="EK28" s="39">
        <v>0.94999990000000067</v>
      </c>
      <c r="EL28" s="39">
        <v>0.95999990000000068</v>
      </c>
      <c r="EM28" s="39">
        <v>0.96999990000000069</v>
      </c>
      <c r="EN28" s="39">
        <v>0.9799999000000007</v>
      </c>
      <c r="EO28" s="39">
        <v>0.98999990000000071</v>
      </c>
      <c r="EP28" s="39">
        <v>0.99999990000000072</v>
      </c>
    </row>
    <row r="29" spans="1:146" hidden="1" outlineLevel="1">
      <c r="A29" s="30" t="s">
        <v>189</v>
      </c>
      <c r="B29" s="26">
        <v>10</v>
      </c>
      <c r="C29" s="25">
        <f>C31 - C30</f>
        <v>5.8431376632286458</v>
      </c>
      <c r="D29" s="12" t="s">
        <v>190</v>
      </c>
      <c r="E29" s="25">
        <f>_xlfn.CHISQ.DIST.RT(C29,B29)</f>
        <v>0.82826539467813298</v>
      </c>
      <c r="F29" s="25">
        <f>C30+2*(1+B29)</f>
        <v>118.50977163838904</v>
      </c>
      <c r="G29" s="27">
        <f>$AT$39</f>
        <v>0.65806686046511609</v>
      </c>
      <c r="H29" s="25" t="s">
        <v>191</v>
      </c>
      <c r="I29" s="25">
        <f>1-C30/C31</f>
        <v>5.7088144373208305E-2</v>
      </c>
      <c r="AS29" s="49" t="s">
        <v>239</v>
      </c>
      <c r="AT29" s="39">
        <v>75</v>
      </c>
      <c r="AU29" s="39">
        <v>75</v>
      </c>
      <c r="AV29" s="39">
        <v>75</v>
      </c>
      <c r="AW29" s="39">
        <v>75</v>
      </c>
      <c r="AX29" s="39">
        <v>75</v>
      </c>
      <c r="AY29" s="39">
        <v>75</v>
      </c>
      <c r="AZ29" s="39">
        <v>75</v>
      </c>
      <c r="BA29" s="39">
        <v>75</v>
      </c>
      <c r="BB29" s="39">
        <v>75</v>
      </c>
      <c r="BC29" s="39">
        <v>75</v>
      </c>
      <c r="BD29" s="39">
        <v>75</v>
      </c>
      <c r="BE29" s="39">
        <v>75</v>
      </c>
      <c r="BF29" s="39">
        <v>75</v>
      </c>
      <c r="BG29" s="39">
        <v>75</v>
      </c>
      <c r="BH29" s="39">
        <v>75</v>
      </c>
      <c r="BI29" s="39">
        <v>75</v>
      </c>
      <c r="BJ29" s="39">
        <v>75</v>
      </c>
      <c r="BK29" s="39">
        <v>75</v>
      </c>
      <c r="BL29" s="39">
        <v>75</v>
      </c>
      <c r="BM29" s="39">
        <v>75</v>
      </c>
      <c r="BN29" s="39">
        <v>75</v>
      </c>
      <c r="BO29" s="39">
        <v>75</v>
      </c>
      <c r="BP29" s="39">
        <v>75</v>
      </c>
      <c r="BQ29" s="39">
        <v>75</v>
      </c>
      <c r="BR29" s="39">
        <v>75</v>
      </c>
      <c r="BS29" s="39">
        <v>75</v>
      </c>
      <c r="BT29" s="39">
        <v>75</v>
      </c>
      <c r="BU29" s="39">
        <v>75</v>
      </c>
      <c r="BV29" s="39">
        <v>75</v>
      </c>
      <c r="BW29" s="39">
        <v>75</v>
      </c>
      <c r="BX29" s="39">
        <v>75</v>
      </c>
      <c r="BY29" s="39">
        <v>73</v>
      </c>
      <c r="BZ29" s="39">
        <v>72</v>
      </c>
      <c r="CA29" s="39">
        <v>72</v>
      </c>
      <c r="CB29" s="39">
        <v>71</v>
      </c>
      <c r="CC29" s="39">
        <v>71</v>
      </c>
      <c r="CD29" s="39">
        <v>70</v>
      </c>
      <c r="CE29" s="39">
        <v>70</v>
      </c>
      <c r="CF29" s="39">
        <v>70</v>
      </c>
      <c r="CG29" s="39">
        <v>67</v>
      </c>
      <c r="CH29" s="39">
        <v>65</v>
      </c>
      <c r="CI29" s="39">
        <v>64</v>
      </c>
      <c r="CJ29" s="39">
        <v>62</v>
      </c>
      <c r="CK29" s="39">
        <v>57</v>
      </c>
      <c r="CL29" s="39">
        <v>56</v>
      </c>
      <c r="CM29" s="39">
        <v>54</v>
      </c>
      <c r="CN29" s="39">
        <v>53</v>
      </c>
      <c r="CO29" s="39">
        <v>53</v>
      </c>
      <c r="CP29" s="39">
        <v>50</v>
      </c>
      <c r="CQ29" s="39">
        <v>49</v>
      </c>
      <c r="CR29" s="39">
        <v>48</v>
      </c>
      <c r="CS29" s="39">
        <v>48</v>
      </c>
      <c r="CT29" s="39">
        <v>48</v>
      </c>
      <c r="CU29" s="39">
        <v>48</v>
      </c>
      <c r="CV29" s="39">
        <v>47</v>
      </c>
      <c r="CW29" s="39">
        <v>47</v>
      </c>
      <c r="CX29" s="39">
        <v>45</v>
      </c>
      <c r="CY29" s="39">
        <v>44</v>
      </c>
      <c r="CZ29" s="39">
        <v>41</v>
      </c>
      <c r="DA29" s="39">
        <v>37</v>
      </c>
      <c r="DB29" s="39">
        <v>36</v>
      </c>
      <c r="DC29" s="39">
        <v>36</v>
      </c>
      <c r="DD29" s="39">
        <v>35</v>
      </c>
      <c r="DE29" s="39">
        <v>32</v>
      </c>
      <c r="DF29" s="39">
        <v>32</v>
      </c>
      <c r="DG29" s="39">
        <v>32</v>
      </c>
      <c r="DH29" s="39">
        <v>28</v>
      </c>
      <c r="DI29" s="39">
        <v>20</v>
      </c>
      <c r="DJ29" s="39">
        <v>18</v>
      </c>
      <c r="DK29" s="39">
        <v>17</v>
      </c>
      <c r="DL29" s="39">
        <v>16</v>
      </c>
      <c r="DM29" s="39">
        <v>12</v>
      </c>
      <c r="DN29" s="39">
        <v>12</v>
      </c>
      <c r="DO29" s="39">
        <v>10</v>
      </c>
      <c r="DP29" s="39">
        <v>8</v>
      </c>
      <c r="DQ29" s="39">
        <v>7</v>
      </c>
      <c r="DR29" s="39">
        <v>6</v>
      </c>
      <c r="DS29" s="39">
        <v>4</v>
      </c>
      <c r="DT29" s="39">
        <v>1</v>
      </c>
      <c r="DU29" s="39">
        <v>0</v>
      </c>
      <c r="DV29" s="39">
        <v>0</v>
      </c>
      <c r="DW29" s="39">
        <v>0</v>
      </c>
      <c r="DX29" s="39">
        <v>0</v>
      </c>
      <c r="DY29" s="39">
        <v>0</v>
      </c>
      <c r="DZ29" s="39">
        <v>0</v>
      </c>
      <c r="EA29" s="39">
        <v>0</v>
      </c>
      <c r="EB29" s="39">
        <v>0</v>
      </c>
      <c r="EC29" s="39">
        <v>0</v>
      </c>
      <c r="ED29" s="39">
        <v>0</v>
      </c>
      <c r="EE29" s="39">
        <v>0</v>
      </c>
      <c r="EF29" s="39">
        <v>0</v>
      </c>
      <c r="EG29" s="39">
        <v>0</v>
      </c>
      <c r="EH29" s="39">
        <v>0</v>
      </c>
      <c r="EI29" s="39">
        <v>0</v>
      </c>
      <c r="EJ29" s="39">
        <v>0</v>
      </c>
      <c r="EK29" s="39">
        <v>0</v>
      </c>
      <c r="EL29" s="39">
        <v>0</v>
      </c>
      <c r="EM29" s="39">
        <v>0</v>
      </c>
      <c r="EN29" s="39">
        <v>0</v>
      </c>
      <c r="EO29" s="39">
        <v>0</v>
      </c>
      <c r="EP29" s="39">
        <v>0</v>
      </c>
    </row>
    <row r="30" spans="1:146" hidden="1" outlineLevel="1">
      <c r="A30" s="30" t="s">
        <v>192</v>
      </c>
      <c r="B30" s="26">
        <v>64</v>
      </c>
      <c r="C30" s="25">
        <v>96.50977163838904</v>
      </c>
      <c r="D30" s="12" t="s">
        <v>193</v>
      </c>
      <c r="E30" s="25"/>
      <c r="F30" s="25"/>
      <c r="G30" s="25"/>
      <c r="H30" s="25" t="s">
        <v>194</v>
      </c>
      <c r="I30" s="25">
        <f>1-EXP(((C30/2)-(C31/2))*(2/$F$11))</f>
        <v>7.4950937352557312E-2</v>
      </c>
      <c r="AS30" s="49" t="s">
        <v>240</v>
      </c>
      <c r="AT30" s="39">
        <v>43</v>
      </c>
      <c r="AU30" s="39">
        <v>43</v>
      </c>
      <c r="AV30" s="39">
        <v>43</v>
      </c>
      <c r="AW30" s="39">
        <v>43</v>
      </c>
      <c r="AX30" s="39">
        <v>43</v>
      </c>
      <c r="AY30" s="39">
        <v>43</v>
      </c>
      <c r="AZ30" s="39">
        <v>43</v>
      </c>
      <c r="BA30" s="39">
        <v>43</v>
      </c>
      <c r="BB30" s="39">
        <v>43</v>
      </c>
      <c r="BC30" s="39">
        <v>43</v>
      </c>
      <c r="BD30" s="39">
        <v>43</v>
      </c>
      <c r="BE30" s="39">
        <v>43</v>
      </c>
      <c r="BF30" s="39">
        <v>43</v>
      </c>
      <c r="BG30" s="39">
        <v>43</v>
      </c>
      <c r="BH30" s="39">
        <v>43</v>
      </c>
      <c r="BI30" s="39">
        <v>43</v>
      </c>
      <c r="BJ30" s="39">
        <v>43</v>
      </c>
      <c r="BK30" s="39">
        <v>43</v>
      </c>
      <c r="BL30" s="39">
        <v>43</v>
      </c>
      <c r="BM30" s="39">
        <v>43</v>
      </c>
      <c r="BN30" s="39">
        <v>43</v>
      </c>
      <c r="BO30" s="39">
        <v>43</v>
      </c>
      <c r="BP30" s="39">
        <v>43</v>
      </c>
      <c r="BQ30" s="39">
        <v>43</v>
      </c>
      <c r="BR30" s="39">
        <v>43</v>
      </c>
      <c r="BS30" s="39">
        <v>43</v>
      </c>
      <c r="BT30" s="39">
        <v>43</v>
      </c>
      <c r="BU30" s="39">
        <v>43</v>
      </c>
      <c r="BV30" s="39">
        <v>43</v>
      </c>
      <c r="BW30" s="39">
        <v>43</v>
      </c>
      <c r="BX30" s="39">
        <v>43</v>
      </c>
      <c r="BY30" s="39">
        <v>43</v>
      </c>
      <c r="BZ30" s="39">
        <v>42</v>
      </c>
      <c r="CA30" s="39">
        <v>42</v>
      </c>
      <c r="CB30" s="39">
        <v>41</v>
      </c>
      <c r="CC30" s="39">
        <v>41</v>
      </c>
      <c r="CD30" s="39">
        <v>41</v>
      </c>
      <c r="CE30" s="39">
        <v>41</v>
      </c>
      <c r="CF30" s="39">
        <v>41</v>
      </c>
      <c r="CG30" s="39">
        <v>41</v>
      </c>
      <c r="CH30" s="39">
        <v>41</v>
      </c>
      <c r="CI30" s="39">
        <v>40</v>
      </c>
      <c r="CJ30" s="39">
        <v>39</v>
      </c>
      <c r="CK30" s="39">
        <v>36</v>
      </c>
      <c r="CL30" s="39">
        <v>36</v>
      </c>
      <c r="CM30" s="39">
        <v>35</v>
      </c>
      <c r="CN30" s="39">
        <v>35</v>
      </c>
      <c r="CO30" s="39">
        <v>35</v>
      </c>
      <c r="CP30" s="39">
        <v>34</v>
      </c>
      <c r="CQ30" s="39">
        <v>33</v>
      </c>
      <c r="CR30" s="39">
        <v>32</v>
      </c>
      <c r="CS30" s="39">
        <v>32</v>
      </c>
      <c r="CT30" s="39">
        <v>32</v>
      </c>
      <c r="CU30" s="39">
        <v>32</v>
      </c>
      <c r="CV30" s="39">
        <v>31</v>
      </c>
      <c r="CW30" s="39">
        <v>31</v>
      </c>
      <c r="CX30" s="39">
        <v>30</v>
      </c>
      <c r="CY30" s="39">
        <v>29</v>
      </c>
      <c r="CZ30" s="39">
        <v>28</v>
      </c>
      <c r="DA30" s="39">
        <v>25</v>
      </c>
      <c r="DB30" s="39">
        <v>25</v>
      </c>
      <c r="DC30" s="39">
        <v>25</v>
      </c>
      <c r="DD30" s="39">
        <v>24</v>
      </c>
      <c r="DE30" s="39">
        <v>22</v>
      </c>
      <c r="DF30" s="39">
        <v>22</v>
      </c>
      <c r="DG30" s="39">
        <v>22</v>
      </c>
      <c r="DH30" s="39">
        <v>20</v>
      </c>
      <c r="DI30" s="39">
        <v>13</v>
      </c>
      <c r="DJ30" s="39">
        <v>13</v>
      </c>
      <c r="DK30" s="39">
        <v>12</v>
      </c>
      <c r="DL30" s="39">
        <v>11</v>
      </c>
      <c r="DM30" s="39">
        <v>10</v>
      </c>
      <c r="DN30" s="39">
        <v>10</v>
      </c>
      <c r="DO30" s="39">
        <v>8</v>
      </c>
      <c r="DP30" s="39">
        <v>6</v>
      </c>
      <c r="DQ30" s="39">
        <v>5</v>
      </c>
      <c r="DR30" s="39">
        <v>4</v>
      </c>
      <c r="DS30" s="39">
        <v>3</v>
      </c>
      <c r="DT30" s="39">
        <v>1</v>
      </c>
      <c r="DU30" s="39">
        <v>0</v>
      </c>
      <c r="DV30" s="39">
        <v>0</v>
      </c>
      <c r="DW30" s="39">
        <v>0</v>
      </c>
      <c r="DX30" s="39">
        <v>0</v>
      </c>
      <c r="DY30" s="39">
        <v>0</v>
      </c>
      <c r="DZ30" s="39">
        <v>0</v>
      </c>
      <c r="EA30" s="39">
        <v>0</v>
      </c>
      <c r="EB30" s="39">
        <v>0</v>
      </c>
      <c r="EC30" s="39">
        <v>0</v>
      </c>
      <c r="ED30" s="39">
        <v>0</v>
      </c>
      <c r="EE30" s="39">
        <v>0</v>
      </c>
      <c r="EF30" s="39">
        <v>0</v>
      </c>
      <c r="EG30" s="39">
        <v>0</v>
      </c>
      <c r="EH30" s="39">
        <v>0</v>
      </c>
      <c r="EI30" s="39">
        <v>0</v>
      </c>
      <c r="EJ30" s="39">
        <v>0</v>
      </c>
      <c r="EK30" s="39">
        <v>0</v>
      </c>
      <c r="EL30" s="39">
        <v>0</v>
      </c>
      <c r="EM30" s="39">
        <v>0</v>
      </c>
      <c r="EN30" s="39">
        <v>0</v>
      </c>
      <c r="EO30" s="39">
        <v>0</v>
      </c>
      <c r="EP30" s="39">
        <v>0</v>
      </c>
    </row>
    <row r="31" spans="1:146" hidden="1" outlineLevel="1">
      <c r="A31" s="30" t="s">
        <v>195</v>
      </c>
      <c r="B31" s="26">
        <v>74</v>
      </c>
      <c r="C31" s="25">
        <f>-2*(($F$11*(1-$E$11))*LN(1-$E$11)+$F$11*$E$11*LN($E$11))</f>
        <v>102.35290930161769</v>
      </c>
      <c r="D31" s="12" t="s">
        <v>196</v>
      </c>
      <c r="E31" s="25"/>
      <c r="F31" s="25"/>
      <c r="G31" s="25"/>
      <c r="H31" s="25" t="s">
        <v>197</v>
      </c>
      <c r="I31" s="25">
        <f xml:space="preserve"> I30/(1-(($E$11^$E$11)*((1-$E$11)^(1-$E$11)))^2)</f>
        <v>0.10066688879044712</v>
      </c>
      <c r="AS31" s="49" t="s">
        <v>241</v>
      </c>
      <c r="AT31" s="39">
        <v>32</v>
      </c>
      <c r="AU31" s="39">
        <v>32</v>
      </c>
      <c r="AV31" s="39">
        <v>32</v>
      </c>
      <c r="AW31" s="39">
        <v>32</v>
      </c>
      <c r="AX31" s="39">
        <v>32</v>
      </c>
      <c r="AY31" s="39">
        <v>32</v>
      </c>
      <c r="AZ31" s="39">
        <v>32</v>
      </c>
      <c r="BA31" s="39">
        <v>32</v>
      </c>
      <c r="BB31" s="39">
        <v>32</v>
      </c>
      <c r="BC31" s="39">
        <v>32</v>
      </c>
      <c r="BD31" s="39">
        <v>32</v>
      </c>
      <c r="BE31" s="39">
        <v>32</v>
      </c>
      <c r="BF31" s="39">
        <v>32</v>
      </c>
      <c r="BG31" s="39">
        <v>32</v>
      </c>
      <c r="BH31" s="39">
        <v>32</v>
      </c>
      <c r="BI31" s="39">
        <v>32</v>
      </c>
      <c r="BJ31" s="39">
        <v>32</v>
      </c>
      <c r="BK31" s="39">
        <v>32</v>
      </c>
      <c r="BL31" s="39">
        <v>32</v>
      </c>
      <c r="BM31" s="39">
        <v>32</v>
      </c>
      <c r="BN31" s="39">
        <v>32</v>
      </c>
      <c r="BO31" s="39">
        <v>32</v>
      </c>
      <c r="BP31" s="39">
        <v>32</v>
      </c>
      <c r="BQ31" s="39">
        <v>32</v>
      </c>
      <c r="BR31" s="39">
        <v>32</v>
      </c>
      <c r="BS31" s="39">
        <v>32</v>
      </c>
      <c r="BT31" s="39">
        <v>32</v>
      </c>
      <c r="BU31" s="39">
        <v>32</v>
      </c>
      <c r="BV31" s="39">
        <v>32</v>
      </c>
      <c r="BW31" s="39">
        <v>32</v>
      </c>
      <c r="BX31" s="39">
        <v>32</v>
      </c>
      <c r="BY31" s="39">
        <v>30</v>
      </c>
      <c r="BZ31" s="39">
        <v>30</v>
      </c>
      <c r="CA31" s="39">
        <v>30</v>
      </c>
      <c r="CB31" s="39">
        <v>30</v>
      </c>
      <c r="CC31" s="39">
        <v>30</v>
      </c>
      <c r="CD31" s="39">
        <v>29</v>
      </c>
      <c r="CE31" s="39">
        <v>29</v>
      </c>
      <c r="CF31" s="39">
        <v>29</v>
      </c>
      <c r="CG31" s="39">
        <v>26</v>
      </c>
      <c r="CH31" s="39">
        <v>24</v>
      </c>
      <c r="CI31" s="39">
        <v>24</v>
      </c>
      <c r="CJ31" s="39">
        <v>23</v>
      </c>
      <c r="CK31" s="39">
        <v>21</v>
      </c>
      <c r="CL31" s="39">
        <v>20</v>
      </c>
      <c r="CM31" s="39">
        <v>19</v>
      </c>
      <c r="CN31" s="39">
        <v>18</v>
      </c>
      <c r="CO31" s="39">
        <v>18</v>
      </c>
      <c r="CP31" s="39">
        <v>16</v>
      </c>
      <c r="CQ31" s="39">
        <v>16</v>
      </c>
      <c r="CR31" s="39">
        <v>16</v>
      </c>
      <c r="CS31" s="39">
        <v>16</v>
      </c>
      <c r="CT31" s="39">
        <v>16</v>
      </c>
      <c r="CU31" s="39">
        <v>16</v>
      </c>
      <c r="CV31" s="39">
        <v>16</v>
      </c>
      <c r="CW31" s="39">
        <v>16</v>
      </c>
      <c r="CX31" s="39">
        <v>15</v>
      </c>
      <c r="CY31" s="39">
        <v>15</v>
      </c>
      <c r="CZ31" s="39">
        <v>13</v>
      </c>
      <c r="DA31" s="39">
        <v>12</v>
      </c>
      <c r="DB31" s="39">
        <v>11</v>
      </c>
      <c r="DC31" s="39">
        <v>11</v>
      </c>
      <c r="DD31" s="39">
        <v>11</v>
      </c>
      <c r="DE31" s="39">
        <v>10</v>
      </c>
      <c r="DF31" s="39">
        <v>10</v>
      </c>
      <c r="DG31" s="39">
        <v>10</v>
      </c>
      <c r="DH31" s="39">
        <v>8</v>
      </c>
      <c r="DI31" s="39">
        <v>7</v>
      </c>
      <c r="DJ31" s="39">
        <v>5</v>
      </c>
      <c r="DK31" s="39">
        <v>5</v>
      </c>
      <c r="DL31" s="39">
        <v>5</v>
      </c>
      <c r="DM31" s="39">
        <v>2</v>
      </c>
      <c r="DN31" s="39">
        <v>2</v>
      </c>
      <c r="DO31" s="39">
        <v>2</v>
      </c>
      <c r="DP31" s="39">
        <v>2</v>
      </c>
      <c r="DQ31" s="39">
        <v>2</v>
      </c>
      <c r="DR31" s="39">
        <v>2</v>
      </c>
      <c r="DS31" s="39">
        <v>1</v>
      </c>
      <c r="DT31" s="39">
        <v>0</v>
      </c>
      <c r="DU31" s="39">
        <v>0</v>
      </c>
      <c r="DV31" s="39">
        <v>0</v>
      </c>
      <c r="DW31" s="39">
        <v>0</v>
      </c>
      <c r="DX31" s="39">
        <v>0</v>
      </c>
      <c r="DY31" s="39">
        <v>0</v>
      </c>
      <c r="DZ31" s="39">
        <v>0</v>
      </c>
      <c r="EA31" s="39">
        <v>0</v>
      </c>
      <c r="EB31" s="39">
        <v>0</v>
      </c>
      <c r="EC31" s="39">
        <v>0</v>
      </c>
      <c r="ED31" s="39">
        <v>0</v>
      </c>
      <c r="EE31" s="39">
        <v>0</v>
      </c>
      <c r="EF31" s="39">
        <v>0</v>
      </c>
      <c r="EG31" s="39">
        <v>0</v>
      </c>
      <c r="EH31" s="39">
        <v>0</v>
      </c>
      <c r="EI31" s="39">
        <v>0</v>
      </c>
      <c r="EJ31" s="39">
        <v>0</v>
      </c>
      <c r="EK31" s="39">
        <v>0</v>
      </c>
      <c r="EL31" s="39">
        <v>0</v>
      </c>
      <c r="EM31" s="39">
        <v>0</v>
      </c>
      <c r="EN31" s="39">
        <v>0</v>
      </c>
      <c r="EO31" s="39">
        <v>0</v>
      </c>
      <c r="EP31" s="39">
        <v>0</v>
      </c>
    </row>
    <row r="32" spans="1:146" collapsed="1">
      <c r="A32" s="52"/>
      <c r="B32" s="23"/>
      <c r="AS32" s="49" t="s">
        <v>242</v>
      </c>
      <c r="AT32" s="39">
        <v>0</v>
      </c>
      <c r="AU32" s="39">
        <v>0</v>
      </c>
      <c r="AV32" s="39">
        <v>0</v>
      </c>
      <c r="AW32" s="39">
        <v>0</v>
      </c>
      <c r="AX32" s="39">
        <v>0</v>
      </c>
      <c r="AY32" s="39">
        <v>0</v>
      </c>
      <c r="AZ32" s="39">
        <v>0</v>
      </c>
      <c r="BA32" s="39">
        <v>0</v>
      </c>
      <c r="BB32" s="39">
        <v>0</v>
      </c>
      <c r="BC32" s="39">
        <v>0</v>
      </c>
      <c r="BD32" s="39">
        <v>0</v>
      </c>
      <c r="BE32" s="39">
        <v>0</v>
      </c>
      <c r="BF32" s="39">
        <v>0</v>
      </c>
      <c r="BG32" s="39">
        <v>0</v>
      </c>
      <c r="BH32" s="39">
        <v>0</v>
      </c>
      <c r="BI32" s="39">
        <v>0</v>
      </c>
      <c r="BJ32" s="39">
        <v>0</v>
      </c>
      <c r="BK32" s="39">
        <v>0</v>
      </c>
      <c r="BL32" s="39">
        <v>0</v>
      </c>
      <c r="BM32" s="39">
        <v>0</v>
      </c>
      <c r="BN32" s="39">
        <v>0</v>
      </c>
      <c r="BO32" s="39">
        <v>0</v>
      </c>
      <c r="BP32" s="39">
        <v>0</v>
      </c>
      <c r="BQ32" s="39">
        <v>0</v>
      </c>
      <c r="BR32" s="39">
        <v>0</v>
      </c>
      <c r="BS32" s="39">
        <v>0</v>
      </c>
      <c r="BT32" s="39">
        <v>0</v>
      </c>
      <c r="BU32" s="39">
        <v>0</v>
      </c>
      <c r="BV32" s="39">
        <v>0</v>
      </c>
      <c r="BW32" s="39">
        <v>0</v>
      </c>
      <c r="BX32" s="39">
        <v>0</v>
      </c>
      <c r="BY32" s="39">
        <v>1.9999999999999964</v>
      </c>
      <c r="BZ32" s="39">
        <v>1.9999999999999964</v>
      </c>
      <c r="CA32" s="39">
        <v>1.9999999999999964</v>
      </c>
      <c r="CB32" s="39">
        <v>1.9999999999999964</v>
      </c>
      <c r="CC32" s="39">
        <v>1.9999999999999964</v>
      </c>
      <c r="CD32" s="39">
        <v>2.9999999999999964</v>
      </c>
      <c r="CE32" s="39">
        <v>2.9999999999999964</v>
      </c>
      <c r="CF32" s="39">
        <v>2.9999999999999964</v>
      </c>
      <c r="CG32" s="39">
        <v>5.9999999999999964</v>
      </c>
      <c r="CH32" s="39">
        <v>7.9999999999999964</v>
      </c>
      <c r="CI32" s="39">
        <v>7.9999999999999964</v>
      </c>
      <c r="CJ32" s="39">
        <v>8.9999999999999964</v>
      </c>
      <c r="CK32" s="39">
        <v>10.999999999999996</v>
      </c>
      <c r="CL32" s="39">
        <v>11.999999999999996</v>
      </c>
      <c r="CM32" s="39">
        <v>12.999999999999996</v>
      </c>
      <c r="CN32" s="39">
        <v>13.999999999999996</v>
      </c>
      <c r="CO32" s="39">
        <v>13.999999999999996</v>
      </c>
      <c r="CP32" s="39">
        <v>15.999999999999996</v>
      </c>
      <c r="CQ32" s="39">
        <v>15.999999999999996</v>
      </c>
      <c r="CR32" s="39">
        <v>15.999999999999996</v>
      </c>
      <c r="CS32" s="39">
        <v>15.999999999999996</v>
      </c>
      <c r="CT32" s="39">
        <v>15.999999999999996</v>
      </c>
      <c r="CU32" s="39">
        <v>15.999999999999996</v>
      </c>
      <c r="CV32" s="39">
        <v>15.999999999999996</v>
      </c>
      <c r="CW32" s="39">
        <v>15.999999999999996</v>
      </c>
      <c r="CX32" s="39">
        <v>16.999999999999996</v>
      </c>
      <c r="CY32" s="39">
        <v>16.999999999999996</v>
      </c>
      <c r="CZ32" s="39">
        <v>18.999999999999996</v>
      </c>
      <c r="DA32" s="39">
        <v>19.999999999999996</v>
      </c>
      <c r="DB32" s="39">
        <v>20.999999999999996</v>
      </c>
      <c r="DC32" s="39">
        <v>20.999999999999996</v>
      </c>
      <c r="DD32" s="39">
        <v>20.999999999999996</v>
      </c>
      <c r="DE32" s="39">
        <v>21.999999999999996</v>
      </c>
      <c r="DF32" s="39">
        <v>21.999999999999996</v>
      </c>
      <c r="DG32" s="39">
        <v>21.999999999999996</v>
      </c>
      <c r="DH32" s="39">
        <v>23.999999999999996</v>
      </c>
      <c r="DI32" s="39">
        <v>24.999999999999996</v>
      </c>
      <c r="DJ32" s="39">
        <v>26.999999999999996</v>
      </c>
      <c r="DK32" s="39">
        <v>26.999999999999996</v>
      </c>
      <c r="DL32" s="39">
        <v>26.999999999999996</v>
      </c>
      <c r="DM32" s="39">
        <v>29.999999999999996</v>
      </c>
      <c r="DN32" s="39">
        <v>29.999999999999996</v>
      </c>
      <c r="DO32" s="39">
        <v>29.999999999999996</v>
      </c>
      <c r="DP32" s="39">
        <v>29.999999999999996</v>
      </c>
      <c r="DQ32" s="39">
        <v>29.999999999999996</v>
      </c>
      <c r="DR32" s="39">
        <v>29.999999999999996</v>
      </c>
      <c r="DS32" s="39">
        <v>30.999999999999996</v>
      </c>
      <c r="DT32" s="39">
        <v>31.999999999999996</v>
      </c>
      <c r="DU32" s="39">
        <v>31.999999999999996</v>
      </c>
      <c r="DV32" s="39">
        <v>31.999999999999996</v>
      </c>
      <c r="DW32" s="39">
        <v>31.999999999999996</v>
      </c>
      <c r="DX32" s="39">
        <v>31.999999999999996</v>
      </c>
      <c r="DY32" s="39">
        <v>31.999999999999996</v>
      </c>
      <c r="DZ32" s="39">
        <v>31.999999999999996</v>
      </c>
      <c r="EA32" s="39">
        <v>31.999999999999996</v>
      </c>
      <c r="EB32" s="39">
        <v>31.999999999999996</v>
      </c>
      <c r="EC32" s="39">
        <v>31.999999999999996</v>
      </c>
      <c r="ED32" s="39">
        <v>31.999999999999996</v>
      </c>
      <c r="EE32" s="39">
        <v>31.999999999999996</v>
      </c>
      <c r="EF32" s="39">
        <v>31.999999999999996</v>
      </c>
      <c r="EG32" s="39">
        <v>31.999999999999996</v>
      </c>
      <c r="EH32" s="39">
        <v>31.999999999999996</v>
      </c>
      <c r="EI32" s="39">
        <v>31.999999999999996</v>
      </c>
      <c r="EJ32" s="39">
        <v>31.999999999999996</v>
      </c>
      <c r="EK32" s="39">
        <v>31.999999999999996</v>
      </c>
      <c r="EL32" s="39">
        <v>31.999999999999996</v>
      </c>
      <c r="EM32" s="39">
        <v>31.999999999999996</v>
      </c>
      <c r="EN32" s="39">
        <v>31.999999999999996</v>
      </c>
      <c r="EO32" s="39">
        <v>31.999999999999996</v>
      </c>
      <c r="EP32" s="39">
        <v>31.999999999999996</v>
      </c>
    </row>
    <row r="33" spans="1:146">
      <c r="A33" s="18" t="s">
        <v>291</v>
      </c>
      <c r="AS33" s="49" t="s">
        <v>243</v>
      </c>
      <c r="AT33" s="39">
        <v>0</v>
      </c>
      <c r="AU33" s="39">
        <v>0</v>
      </c>
      <c r="AV33" s="39">
        <v>0</v>
      </c>
      <c r="AW33" s="39">
        <v>0</v>
      </c>
      <c r="AX33" s="39">
        <v>0</v>
      </c>
      <c r="AY33" s="39">
        <v>0</v>
      </c>
      <c r="AZ33" s="39">
        <v>0</v>
      </c>
      <c r="BA33" s="39">
        <v>0</v>
      </c>
      <c r="BB33" s="39">
        <v>0</v>
      </c>
      <c r="BC33" s="39">
        <v>0</v>
      </c>
      <c r="BD33" s="39">
        <v>0</v>
      </c>
      <c r="BE33" s="39">
        <v>0</v>
      </c>
      <c r="BF33" s="39">
        <v>0</v>
      </c>
      <c r="BG33" s="39">
        <v>0</v>
      </c>
      <c r="BH33" s="39">
        <v>0</v>
      </c>
      <c r="BI33" s="39">
        <v>0</v>
      </c>
      <c r="BJ33" s="39">
        <v>0</v>
      </c>
      <c r="BK33" s="39">
        <v>0</v>
      </c>
      <c r="BL33" s="39">
        <v>0</v>
      </c>
      <c r="BM33" s="39">
        <v>0</v>
      </c>
      <c r="BN33" s="39">
        <v>0</v>
      </c>
      <c r="BO33" s="39">
        <v>0</v>
      </c>
      <c r="BP33" s="39">
        <v>0</v>
      </c>
      <c r="BQ33" s="39">
        <v>0</v>
      </c>
      <c r="BR33" s="39">
        <v>0</v>
      </c>
      <c r="BS33" s="39">
        <v>0</v>
      </c>
      <c r="BT33" s="39">
        <v>0</v>
      </c>
      <c r="BU33" s="39">
        <v>0</v>
      </c>
      <c r="BV33" s="39">
        <v>0</v>
      </c>
      <c r="BW33" s="39">
        <v>0</v>
      </c>
      <c r="BX33" s="39">
        <v>0</v>
      </c>
      <c r="BY33" s="39">
        <v>0</v>
      </c>
      <c r="BZ33" s="39">
        <v>1</v>
      </c>
      <c r="CA33" s="39">
        <v>1</v>
      </c>
      <c r="CB33" s="39">
        <v>2</v>
      </c>
      <c r="CC33" s="39">
        <v>2</v>
      </c>
      <c r="CD33" s="39">
        <v>2</v>
      </c>
      <c r="CE33" s="39">
        <v>2</v>
      </c>
      <c r="CF33" s="39">
        <v>2</v>
      </c>
      <c r="CG33" s="39">
        <v>2</v>
      </c>
      <c r="CH33" s="39">
        <v>2</v>
      </c>
      <c r="CI33" s="39">
        <v>3</v>
      </c>
      <c r="CJ33" s="39">
        <v>4</v>
      </c>
      <c r="CK33" s="39">
        <v>7</v>
      </c>
      <c r="CL33" s="39">
        <v>7</v>
      </c>
      <c r="CM33" s="39">
        <v>8</v>
      </c>
      <c r="CN33" s="39">
        <v>8</v>
      </c>
      <c r="CO33" s="39">
        <v>8</v>
      </c>
      <c r="CP33" s="39">
        <v>9</v>
      </c>
      <c r="CQ33" s="39">
        <v>10</v>
      </c>
      <c r="CR33" s="39">
        <v>11</v>
      </c>
      <c r="CS33" s="39">
        <v>11</v>
      </c>
      <c r="CT33" s="39">
        <v>11</v>
      </c>
      <c r="CU33" s="39">
        <v>11</v>
      </c>
      <c r="CV33" s="39">
        <v>12</v>
      </c>
      <c r="CW33" s="39">
        <v>12</v>
      </c>
      <c r="CX33" s="39">
        <v>13</v>
      </c>
      <c r="CY33" s="39">
        <v>14</v>
      </c>
      <c r="CZ33" s="39">
        <v>15</v>
      </c>
      <c r="DA33" s="39">
        <v>18</v>
      </c>
      <c r="DB33" s="39">
        <v>18</v>
      </c>
      <c r="DC33" s="39">
        <v>18</v>
      </c>
      <c r="DD33" s="39">
        <v>19</v>
      </c>
      <c r="DE33" s="39">
        <v>21</v>
      </c>
      <c r="DF33" s="39">
        <v>21</v>
      </c>
      <c r="DG33" s="39">
        <v>21</v>
      </c>
      <c r="DH33" s="39">
        <v>23</v>
      </c>
      <c r="DI33" s="39">
        <v>30</v>
      </c>
      <c r="DJ33" s="39">
        <v>30</v>
      </c>
      <c r="DK33" s="39">
        <v>31</v>
      </c>
      <c r="DL33" s="39">
        <v>32</v>
      </c>
      <c r="DM33" s="39">
        <v>33</v>
      </c>
      <c r="DN33" s="39">
        <v>33</v>
      </c>
      <c r="DO33" s="39">
        <v>35</v>
      </c>
      <c r="DP33" s="39">
        <v>37</v>
      </c>
      <c r="DQ33" s="39">
        <v>38</v>
      </c>
      <c r="DR33" s="39">
        <v>39</v>
      </c>
      <c r="DS33" s="39">
        <v>40</v>
      </c>
      <c r="DT33" s="39">
        <v>42</v>
      </c>
      <c r="DU33" s="39">
        <v>43</v>
      </c>
      <c r="DV33" s="39">
        <v>43</v>
      </c>
      <c r="DW33" s="39">
        <v>43</v>
      </c>
      <c r="DX33" s="39">
        <v>43</v>
      </c>
      <c r="DY33" s="39">
        <v>43</v>
      </c>
      <c r="DZ33" s="39">
        <v>43</v>
      </c>
      <c r="EA33" s="39">
        <v>43</v>
      </c>
      <c r="EB33" s="39">
        <v>43</v>
      </c>
      <c r="EC33" s="39">
        <v>43</v>
      </c>
      <c r="ED33" s="39">
        <v>43</v>
      </c>
      <c r="EE33" s="39">
        <v>43</v>
      </c>
      <c r="EF33" s="39">
        <v>43</v>
      </c>
      <c r="EG33" s="39">
        <v>43</v>
      </c>
      <c r="EH33" s="39">
        <v>43</v>
      </c>
      <c r="EI33" s="39">
        <v>43</v>
      </c>
      <c r="EJ33" s="39">
        <v>43</v>
      </c>
      <c r="EK33" s="39">
        <v>43</v>
      </c>
      <c r="EL33" s="39">
        <v>43</v>
      </c>
      <c r="EM33" s="39">
        <v>43</v>
      </c>
      <c r="EN33" s="39">
        <v>43</v>
      </c>
      <c r="EO33" s="39">
        <v>43</v>
      </c>
      <c r="EP33" s="39">
        <v>43</v>
      </c>
    </row>
    <row r="34" spans="1:146" ht="12" hidden="1" outlineLevel="1" thickBot="1">
      <c r="A34" s="34" t="s">
        <v>174</v>
      </c>
      <c r="B34" s="19" t="s">
        <v>199</v>
      </c>
      <c r="AS34" s="49" t="s">
        <v>244</v>
      </c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39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39"/>
      <c r="EI34" s="39"/>
      <c r="EJ34" s="39"/>
      <c r="EK34" s="39"/>
      <c r="EL34" s="39"/>
      <c r="EM34" s="39"/>
      <c r="EN34" s="39"/>
      <c r="EO34" s="39"/>
      <c r="EP34" s="39"/>
    </row>
    <row r="35" spans="1:146" ht="12" hidden="1" outlineLevel="1" thickBot="1">
      <c r="A35" s="33" t="s">
        <v>181</v>
      </c>
      <c r="B35" s="35">
        <v>1</v>
      </c>
      <c r="C35" s="36" t="s">
        <v>200</v>
      </c>
      <c r="D35" s="25"/>
      <c r="E35" s="25"/>
      <c r="F35" s="25"/>
      <c r="G35" s="25"/>
      <c r="H35" s="25"/>
      <c r="I35" s="25"/>
      <c r="J35" s="25"/>
      <c r="K35" s="25"/>
      <c r="L35" s="25"/>
      <c r="AS35" s="39" t="s">
        <v>238</v>
      </c>
      <c r="AT35" s="39">
        <v>0</v>
      </c>
      <c r="AU35" s="39">
        <v>0.01</v>
      </c>
      <c r="AV35" s="39">
        <v>0.02</v>
      </c>
      <c r="AW35" s="39">
        <v>0.03</v>
      </c>
      <c r="AX35" s="39">
        <v>0.04</v>
      </c>
      <c r="AY35" s="39">
        <v>0.05</v>
      </c>
      <c r="AZ35" s="39">
        <v>6.0000000000000005E-2</v>
      </c>
      <c r="BA35" s="39">
        <v>7.0000000000000007E-2</v>
      </c>
      <c r="BB35" s="39">
        <v>0.08</v>
      </c>
      <c r="BC35" s="39">
        <v>0.09</v>
      </c>
      <c r="BD35" s="39">
        <v>9.9999999999999992E-2</v>
      </c>
      <c r="BE35" s="39">
        <v>0.10999999999999999</v>
      </c>
      <c r="BF35" s="39">
        <v>0.11999999999999998</v>
      </c>
      <c r="BG35" s="39">
        <v>0.12999999999999998</v>
      </c>
      <c r="BH35" s="39">
        <v>0.13999999999999999</v>
      </c>
      <c r="BI35" s="39">
        <v>0.15</v>
      </c>
      <c r="BJ35" s="39">
        <v>0.16</v>
      </c>
      <c r="BK35" s="39">
        <v>0.17</v>
      </c>
      <c r="BL35" s="39">
        <v>0.18000000000000002</v>
      </c>
      <c r="BM35" s="39">
        <v>0.19000000000000003</v>
      </c>
      <c r="BN35" s="39">
        <v>0.20000000000000004</v>
      </c>
      <c r="BO35" s="39">
        <v>0.21000000000000005</v>
      </c>
      <c r="BP35" s="39">
        <v>0.22000000000000006</v>
      </c>
      <c r="BQ35" s="39">
        <v>0.23000000000000007</v>
      </c>
      <c r="BR35" s="39">
        <v>0.24000000000000007</v>
      </c>
      <c r="BS35" s="39">
        <v>0.25000000000000006</v>
      </c>
      <c r="BT35" s="39">
        <v>0.26000000000000006</v>
      </c>
      <c r="BU35" s="39">
        <v>0.27000000000000007</v>
      </c>
      <c r="BV35" s="39">
        <v>0.28000000000000008</v>
      </c>
      <c r="BW35" s="39">
        <v>0.29000000000000009</v>
      </c>
      <c r="BX35" s="39">
        <v>0.3000000000000001</v>
      </c>
      <c r="BY35" s="39">
        <v>0.31000000000000011</v>
      </c>
      <c r="BZ35" s="39">
        <v>0.32000000000000012</v>
      </c>
      <c r="CA35" s="39">
        <v>0.33000000000000013</v>
      </c>
      <c r="CB35" s="39">
        <v>0.34000000000000014</v>
      </c>
      <c r="CC35" s="39">
        <v>0.35000000000000014</v>
      </c>
      <c r="CD35" s="39">
        <v>0.36000000000000015</v>
      </c>
      <c r="CE35" s="39">
        <v>0.37000000000000016</v>
      </c>
      <c r="CF35" s="39">
        <v>0.38000000000000017</v>
      </c>
      <c r="CG35" s="39">
        <v>0.39000000000000018</v>
      </c>
      <c r="CH35" s="39">
        <v>0.40000000000000019</v>
      </c>
      <c r="CI35" s="39">
        <v>0.4100000000000002</v>
      </c>
      <c r="CJ35" s="39">
        <v>0.42000000000000021</v>
      </c>
      <c r="CK35" s="39">
        <v>0.43000000000000022</v>
      </c>
      <c r="CL35" s="39">
        <v>0.44000000000000022</v>
      </c>
      <c r="CM35" s="39">
        <v>0.45000000000000023</v>
      </c>
      <c r="CN35" s="39">
        <v>0.46000000000000024</v>
      </c>
      <c r="CO35" s="39">
        <v>0.47000000000000025</v>
      </c>
      <c r="CP35" s="39">
        <v>0.48000000000000026</v>
      </c>
      <c r="CQ35" s="39">
        <v>0.49000000000000027</v>
      </c>
      <c r="CR35" s="39">
        <v>0.50000000000000022</v>
      </c>
      <c r="CS35" s="39">
        <v>0.51000000000000023</v>
      </c>
      <c r="CT35" s="39">
        <v>0.52000000000000024</v>
      </c>
      <c r="CU35" s="39">
        <v>0.53000000000000025</v>
      </c>
      <c r="CV35" s="39">
        <v>0.54000000000000026</v>
      </c>
      <c r="CW35" s="39">
        <v>0.55000000000000027</v>
      </c>
      <c r="CX35" s="39">
        <v>0.56000000000000028</v>
      </c>
      <c r="CY35" s="39">
        <v>0.57000000000000028</v>
      </c>
      <c r="CZ35" s="39">
        <v>0.58000000000000029</v>
      </c>
      <c r="DA35" s="39">
        <v>0.5900000000000003</v>
      </c>
      <c r="DB35" s="39">
        <v>0.60000000000000031</v>
      </c>
      <c r="DC35" s="39">
        <v>0.61000000000000032</v>
      </c>
      <c r="DD35" s="39">
        <v>0.62000000000000033</v>
      </c>
      <c r="DE35" s="39">
        <v>0.63000000000000034</v>
      </c>
      <c r="DF35" s="39">
        <v>0.64000000000000035</v>
      </c>
      <c r="DG35" s="39">
        <v>0.65000000000000036</v>
      </c>
      <c r="DH35" s="39">
        <v>0.66000000000000036</v>
      </c>
      <c r="DI35" s="39">
        <v>0.67000000000000037</v>
      </c>
      <c r="DJ35" s="39">
        <v>0.68000000000000038</v>
      </c>
      <c r="DK35" s="39">
        <v>0.69000000000000039</v>
      </c>
      <c r="DL35" s="39">
        <v>0.7000000000000004</v>
      </c>
      <c r="DM35" s="39">
        <v>0.71000000000000041</v>
      </c>
      <c r="DN35" s="39">
        <v>0.72000000000000042</v>
      </c>
      <c r="DO35" s="39">
        <v>0.73000000000000043</v>
      </c>
      <c r="DP35" s="39">
        <v>0.74000000000000044</v>
      </c>
      <c r="DQ35" s="39">
        <v>0.75000000000000044</v>
      </c>
      <c r="DR35" s="39">
        <v>0.76000000000000045</v>
      </c>
      <c r="DS35" s="39">
        <v>0.77000000000000046</v>
      </c>
      <c r="DT35" s="39">
        <v>0.78000000000000047</v>
      </c>
      <c r="DU35" s="39">
        <v>0.79000000000000048</v>
      </c>
      <c r="DV35" s="39">
        <v>0.80000000000000049</v>
      </c>
      <c r="DW35" s="39">
        <v>0.8100000000000005</v>
      </c>
      <c r="DX35" s="39">
        <v>0.82000000000000051</v>
      </c>
      <c r="DY35" s="39">
        <v>0.83000000000000052</v>
      </c>
      <c r="DZ35" s="39">
        <v>0.84000000000000052</v>
      </c>
      <c r="EA35" s="39">
        <v>0.85000000000000053</v>
      </c>
      <c r="EB35" s="39">
        <v>0.86000000000000054</v>
      </c>
      <c r="EC35" s="39">
        <v>0.87000000000000055</v>
      </c>
      <c r="ED35" s="39">
        <v>0.88000000000000056</v>
      </c>
      <c r="EE35" s="39">
        <v>0.89000000000000057</v>
      </c>
      <c r="EF35" s="39">
        <v>0.90000000000000058</v>
      </c>
      <c r="EG35" s="39">
        <v>0.91000000000000059</v>
      </c>
      <c r="EH35" s="39">
        <v>0.9200000000000006</v>
      </c>
      <c r="EI35" s="39">
        <v>0.9300000000000006</v>
      </c>
      <c r="EJ35" s="39">
        <v>0.94000000000000061</v>
      </c>
      <c r="EK35" s="39">
        <v>0.95000000000000062</v>
      </c>
      <c r="EL35" s="39">
        <v>0.96000000000000063</v>
      </c>
      <c r="EM35" s="39">
        <v>0.97000000000000064</v>
      </c>
      <c r="EN35" s="39">
        <v>0.98000000000000065</v>
      </c>
      <c r="EO35" s="39">
        <v>0.99000000000000066</v>
      </c>
      <c r="EP35" s="39">
        <v>1.0000000000000007</v>
      </c>
    </row>
    <row r="36" spans="1:146" ht="12" hidden="1" outlineLevel="1" thickBot="1">
      <c r="A36" s="33" t="s">
        <v>15</v>
      </c>
      <c r="B36" s="35">
        <v>-0.23616147939714727</v>
      </c>
      <c r="C36" s="35">
        <v>1</v>
      </c>
      <c r="D36" s="36" t="s">
        <v>201</v>
      </c>
      <c r="E36" s="25"/>
      <c r="F36" s="25"/>
      <c r="G36" s="25"/>
      <c r="H36" s="25"/>
      <c r="I36" s="25"/>
      <c r="J36" s="25"/>
      <c r="K36" s="25"/>
      <c r="L36" s="25"/>
      <c r="AS36" s="39" t="s">
        <v>245</v>
      </c>
      <c r="AT36" s="39">
        <v>1</v>
      </c>
      <c r="AU36" s="39">
        <v>1</v>
      </c>
      <c r="AV36" s="39">
        <v>1</v>
      </c>
      <c r="AW36" s="39">
        <v>1</v>
      </c>
      <c r="AX36" s="39">
        <v>1</v>
      </c>
      <c r="AY36" s="39">
        <v>1</v>
      </c>
      <c r="AZ36" s="39">
        <v>1</v>
      </c>
      <c r="BA36" s="39">
        <v>1</v>
      </c>
      <c r="BB36" s="39">
        <v>1</v>
      </c>
      <c r="BC36" s="39">
        <v>1</v>
      </c>
      <c r="BD36" s="39">
        <v>1</v>
      </c>
      <c r="BE36" s="39">
        <v>1</v>
      </c>
      <c r="BF36" s="39">
        <v>1</v>
      </c>
      <c r="BG36" s="39">
        <v>1</v>
      </c>
      <c r="BH36" s="39">
        <v>1</v>
      </c>
      <c r="BI36" s="39">
        <v>1</v>
      </c>
      <c r="BJ36" s="39">
        <v>1</v>
      </c>
      <c r="BK36" s="39">
        <v>1</v>
      </c>
      <c r="BL36" s="39">
        <v>1</v>
      </c>
      <c r="BM36" s="39">
        <v>1</v>
      </c>
      <c r="BN36" s="39">
        <v>1</v>
      </c>
      <c r="BO36" s="39">
        <v>1</v>
      </c>
      <c r="BP36" s="39">
        <v>1</v>
      </c>
      <c r="BQ36" s="39">
        <v>1</v>
      </c>
      <c r="BR36" s="39">
        <v>1</v>
      </c>
      <c r="BS36" s="39">
        <v>1</v>
      </c>
      <c r="BT36" s="39">
        <v>1</v>
      </c>
      <c r="BU36" s="39">
        <v>1</v>
      </c>
      <c r="BV36" s="39">
        <v>1</v>
      </c>
      <c r="BW36" s="39">
        <v>1</v>
      </c>
      <c r="BX36" s="39">
        <v>1</v>
      </c>
      <c r="BY36" s="39">
        <v>1</v>
      </c>
      <c r="BZ36" s="39">
        <v>0.97674418604651159</v>
      </c>
      <c r="CA36" s="39">
        <v>0.97674418604651159</v>
      </c>
      <c r="CB36" s="39">
        <v>0.95348837209302328</v>
      </c>
      <c r="CC36" s="39">
        <v>0.95348837209302328</v>
      </c>
      <c r="CD36" s="39">
        <v>0.95348837209302328</v>
      </c>
      <c r="CE36" s="39">
        <v>0.95348837209302328</v>
      </c>
      <c r="CF36" s="39">
        <v>0.95348837209302328</v>
      </c>
      <c r="CG36" s="39">
        <v>0.95348837209302328</v>
      </c>
      <c r="CH36" s="39">
        <v>0.95348837209302328</v>
      </c>
      <c r="CI36" s="39">
        <v>0.93023255813953487</v>
      </c>
      <c r="CJ36" s="39">
        <v>0.90697674418604646</v>
      </c>
      <c r="CK36" s="39">
        <v>0.83720930232558144</v>
      </c>
      <c r="CL36" s="39">
        <v>0.83720930232558144</v>
      </c>
      <c r="CM36" s="39">
        <v>0.81395348837209303</v>
      </c>
      <c r="CN36" s="39">
        <v>0.81395348837209303</v>
      </c>
      <c r="CO36" s="39">
        <v>0.81395348837209303</v>
      </c>
      <c r="CP36" s="39">
        <v>0.79069767441860461</v>
      </c>
      <c r="CQ36" s="39">
        <v>0.76744186046511631</v>
      </c>
      <c r="CR36" s="39">
        <v>0.7441860465116279</v>
      </c>
      <c r="CS36" s="39">
        <v>0.7441860465116279</v>
      </c>
      <c r="CT36" s="39">
        <v>0.7441860465116279</v>
      </c>
      <c r="CU36" s="39">
        <v>0.7441860465116279</v>
      </c>
      <c r="CV36" s="39">
        <v>0.72093023255813948</v>
      </c>
      <c r="CW36" s="39">
        <v>0.72093023255813948</v>
      </c>
      <c r="CX36" s="39">
        <v>0.69767441860465118</v>
      </c>
      <c r="CY36" s="39">
        <v>0.67441860465116277</v>
      </c>
      <c r="CZ36" s="39">
        <v>0.65116279069767447</v>
      </c>
      <c r="DA36" s="39">
        <v>0.58139534883720934</v>
      </c>
      <c r="DB36" s="39">
        <v>0.58139534883720934</v>
      </c>
      <c r="DC36" s="39">
        <v>0.58139534883720934</v>
      </c>
      <c r="DD36" s="39">
        <v>0.55813953488372092</v>
      </c>
      <c r="DE36" s="39">
        <v>0.51162790697674421</v>
      </c>
      <c r="DF36" s="39">
        <v>0.51162790697674421</v>
      </c>
      <c r="DG36" s="39">
        <v>0.51162790697674421</v>
      </c>
      <c r="DH36" s="39">
        <v>0.46511627906976744</v>
      </c>
      <c r="DI36" s="39">
        <v>0.30232558139534882</v>
      </c>
      <c r="DJ36" s="39">
        <v>0.30232558139534882</v>
      </c>
      <c r="DK36" s="39">
        <v>0.27906976744186046</v>
      </c>
      <c r="DL36" s="39">
        <v>0.2558139534883721</v>
      </c>
      <c r="DM36" s="39">
        <v>0.23255813953488372</v>
      </c>
      <c r="DN36" s="39">
        <v>0.23255813953488372</v>
      </c>
      <c r="DO36" s="39">
        <v>0.18604651162790697</v>
      </c>
      <c r="DP36" s="39">
        <v>0.13953488372093023</v>
      </c>
      <c r="DQ36" s="39">
        <v>0.11627906976744186</v>
      </c>
      <c r="DR36" s="39">
        <v>9.3023255813953487E-2</v>
      </c>
      <c r="DS36" s="39">
        <v>6.9767441860465115E-2</v>
      </c>
      <c r="DT36" s="39">
        <v>2.3255813953488372E-2</v>
      </c>
      <c r="DU36" s="39">
        <v>0</v>
      </c>
      <c r="DV36" s="39">
        <v>0</v>
      </c>
      <c r="DW36" s="39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39">
        <v>0</v>
      </c>
      <c r="EG36" s="39">
        <v>0</v>
      </c>
      <c r="EH36" s="39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39">
        <v>0</v>
      </c>
      <c r="EP36" s="39">
        <v>0</v>
      </c>
    </row>
    <row r="37" spans="1:146" ht="12" hidden="1" outlineLevel="1" thickBot="1">
      <c r="A37" s="33" t="s">
        <v>36</v>
      </c>
      <c r="B37" s="35">
        <v>1.1683310037484292E-2</v>
      </c>
      <c r="C37" s="25">
        <v>0.16859938188137821</v>
      </c>
      <c r="D37" s="35">
        <v>1</v>
      </c>
      <c r="E37" s="36" t="s">
        <v>202</v>
      </c>
      <c r="F37" s="25"/>
      <c r="G37" s="25"/>
      <c r="H37" s="25"/>
      <c r="I37" s="25"/>
      <c r="J37" s="25"/>
      <c r="K37" s="25"/>
      <c r="L37" s="25"/>
      <c r="AS37" s="39" t="s">
        <v>246</v>
      </c>
      <c r="AT37" s="39">
        <v>1</v>
      </c>
      <c r="AU37" s="39">
        <v>1</v>
      </c>
      <c r="AV37" s="39">
        <v>1</v>
      </c>
      <c r="AW37" s="39">
        <v>1</v>
      </c>
      <c r="AX37" s="39">
        <v>1</v>
      </c>
      <c r="AY37" s="39">
        <v>1</v>
      </c>
      <c r="AZ37" s="39">
        <v>1</v>
      </c>
      <c r="BA37" s="39">
        <v>1</v>
      </c>
      <c r="BB37" s="39">
        <v>1</v>
      </c>
      <c r="BC37" s="39">
        <v>1</v>
      </c>
      <c r="BD37" s="39">
        <v>1</v>
      </c>
      <c r="BE37" s="39">
        <v>1</v>
      </c>
      <c r="BF37" s="39">
        <v>1</v>
      </c>
      <c r="BG37" s="39">
        <v>1</v>
      </c>
      <c r="BH37" s="39">
        <v>1</v>
      </c>
      <c r="BI37" s="39">
        <v>1</v>
      </c>
      <c r="BJ37" s="39">
        <v>1</v>
      </c>
      <c r="BK37" s="39">
        <v>1</v>
      </c>
      <c r="BL37" s="39">
        <v>1</v>
      </c>
      <c r="BM37" s="39">
        <v>1</v>
      </c>
      <c r="BN37" s="39">
        <v>1</v>
      </c>
      <c r="BO37" s="39">
        <v>1</v>
      </c>
      <c r="BP37" s="39">
        <v>1</v>
      </c>
      <c r="BQ37" s="39">
        <v>1</v>
      </c>
      <c r="BR37" s="39">
        <v>1</v>
      </c>
      <c r="BS37" s="39">
        <v>1</v>
      </c>
      <c r="BT37" s="39">
        <v>1</v>
      </c>
      <c r="BU37" s="39">
        <v>1</v>
      </c>
      <c r="BV37" s="39">
        <v>1</v>
      </c>
      <c r="BW37" s="39">
        <v>1</v>
      </c>
      <c r="BX37" s="39">
        <v>1</v>
      </c>
      <c r="BY37" s="39">
        <v>0.93750000000000011</v>
      </c>
      <c r="BZ37" s="39">
        <v>0.93750000000000011</v>
      </c>
      <c r="CA37" s="39">
        <v>0.93750000000000011</v>
      </c>
      <c r="CB37" s="39">
        <v>0.93750000000000011</v>
      </c>
      <c r="CC37" s="39">
        <v>0.93750000000000011</v>
      </c>
      <c r="CD37" s="39">
        <v>0.90625000000000011</v>
      </c>
      <c r="CE37" s="39">
        <v>0.90625000000000011</v>
      </c>
      <c r="CF37" s="39">
        <v>0.90625000000000011</v>
      </c>
      <c r="CG37" s="39">
        <v>0.81250000000000011</v>
      </c>
      <c r="CH37" s="39">
        <v>0.75000000000000011</v>
      </c>
      <c r="CI37" s="39">
        <v>0.75000000000000011</v>
      </c>
      <c r="CJ37" s="39">
        <v>0.71875000000000011</v>
      </c>
      <c r="CK37" s="39">
        <v>0.65625000000000011</v>
      </c>
      <c r="CL37" s="39">
        <v>0.62500000000000011</v>
      </c>
      <c r="CM37" s="39">
        <v>0.59375000000000011</v>
      </c>
      <c r="CN37" s="39">
        <v>0.56250000000000011</v>
      </c>
      <c r="CO37" s="39">
        <v>0.56250000000000011</v>
      </c>
      <c r="CP37" s="39">
        <v>0.5</v>
      </c>
      <c r="CQ37" s="39">
        <v>0.5</v>
      </c>
      <c r="CR37" s="39">
        <v>0.5</v>
      </c>
      <c r="CS37" s="39">
        <v>0.5</v>
      </c>
      <c r="CT37" s="39">
        <v>0.5</v>
      </c>
      <c r="CU37" s="39">
        <v>0.5</v>
      </c>
      <c r="CV37" s="39">
        <v>0.5</v>
      </c>
      <c r="CW37" s="39">
        <v>0.5</v>
      </c>
      <c r="CX37" s="39">
        <v>0.46875000000000006</v>
      </c>
      <c r="CY37" s="39">
        <v>0.46875000000000006</v>
      </c>
      <c r="CZ37" s="39">
        <v>0.40625000000000006</v>
      </c>
      <c r="DA37" s="39">
        <v>0.37500000000000006</v>
      </c>
      <c r="DB37" s="39">
        <v>0.34375000000000006</v>
      </c>
      <c r="DC37" s="39">
        <v>0.34375000000000006</v>
      </c>
      <c r="DD37" s="39">
        <v>0.34375000000000006</v>
      </c>
      <c r="DE37" s="39">
        <v>0.31250000000000006</v>
      </c>
      <c r="DF37" s="39">
        <v>0.31250000000000006</v>
      </c>
      <c r="DG37" s="39">
        <v>0.31250000000000006</v>
      </c>
      <c r="DH37" s="39">
        <v>0.25</v>
      </c>
      <c r="DI37" s="39">
        <v>0.21875000000000003</v>
      </c>
      <c r="DJ37" s="39">
        <v>0.15625000000000003</v>
      </c>
      <c r="DK37" s="39">
        <v>0.15625000000000003</v>
      </c>
      <c r="DL37" s="39">
        <v>0.15625000000000003</v>
      </c>
      <c r="DM37" s="39">
        <v>6.25E-2</v>
      </c>
      <c r="DN37" s="39">
        <v>6.25E-2</v>
      </c>
      <c r="DO37" s="39">
        <v>6.25E-2</v>
      </c>
      <c r="DP37" s="39">
        <v>6.25E-2</v>
      </c>
      <c r="DQ37" s="39">
        <v>6.25E-2</v>
      </c>
      <c r="DR37" s="39">
        <v>6.25E-2</v>
      </c>
      <c r="DS37" s="39">
        <v>3.125E-2</v>
      </c>
      <c r="DT37" s="39">
        <v>0</v>
      </c>
      <c r="DU37" s="39">
        <v>0</v>
      </c>
      <c r="DV37" s="39">
        <v>0</v>
      </c>
      <c r="DW37" s="39">
        <v>0</v>
      </c>
      <c r="DX37" s="39">
        <v>0</v>
      </c>
      <c r="DY37" s="39">
        <v>0</v>
      </c>
      <c r="DZ37" s="39">
        <v>0</v>
      </c>
      <c r="EA37" s="39">
        <v>0</v>
      </c>
      <c r="EB37" s="39">
        <v>0</v>
      </c>
      <c r="EC37" s="39">
        <v>0</v>
      </c>
      <c r="ED37" s="39">
        <v>0</v>
      </c>
      <c r="EE37" s="39">
        <v>0</v>
      </c>
      <c r="EF37" s="39">
        <v>0</v>
      </c>
      <c r="EG37" s="39">
        <v>0</v>
      </c>
      <c r="EH37" s="39">
        <v>0</v>
      </c>
      <c r="EI37" s="39">
        <v>0</v>
      </c>
      <c r="EJ37" s="39">
        <v>0</v>
      </c>
      <c r="EK37" s="39">
        <v>0</v>
      </c>
      <c r="EL37" s="39">
        <v>0</v>
      </c>
      <c r="EM37" s="39">
        <v>0</v>
      </c>
      <c r="EN37" s="39">
        <v>0</v>
      </c>
      <c r="EO37" s="39">
        <v>0</v>
      </c>
      <c r="EP37" s="39">
        <v>0</v>
      </c>
    </row>
    <row r="38" spans="1:146" ht="12" hidden="1" outlineLevel="1" thickBot="1">
      <c r="A38" s="33" t="s">
        <v>16</v>
      </c>
      <c r="B38" s="35">
        <v>-0.25563824494124793</v>
      </c>
      <c r="C38" s="37">
        <v>-0.61992225143964663</v>
      </c>
      <c r="D38" s="25">
        <v>-0.11965638321990647</v>
      </c>
      <c r="E38" s="35">
        <v>1</v>
      </c>
      <c r="F38" s="36" t="s">
        <v>203</v>
      </c>
      <c r="G38" s="25"/>
      <c r="H38" s="25"/>
      <c r="I38" s="25"/>
      <c r="J38" s="25"/>
      <c r="K38" s="25"/>
      <c r="L38" s="25"/>
      <c r="AS38" s="39" t="s">
        <v>247</v>
      </c>
      <c r="AT38" s="39">
        <v>0</v>
      </c>
      <c r="AU38" s="39">
        <v>0</v>
      </c>
      <c r="AV38" s="39">
        <v>0</v>
      </c>
      <c r="AW38" s="39">
        <v>0</v>
      </c>
      <c r="AX38" s="39">
        <v>0</v>
      </c>
      <c r="AY38" s="39">
        <v>0</v>
      </c>
      <c r="AZ38" s="39">
        <v>0</v>
      </c>
      <c r="BA38" s="39">
        <v>0</v>
      </c>
      <c r="BB38" s="39">
        <v>0</v>
      </c>
      <c r="BC38" s="39">
        <v>0</v>
      </c>
      <c r="BD38" s="39">
        <v>0</v>
      </c>
      <c r="BE38" s="39">
        <v>0</v>
      </c>
      <c r="BF38" s="39">
        <v>0</v>
      </c>
      <c r="BG38" s="39">
        <v>0</v>
      </c>
      <c r="BH38" s="39">
        <v>0</v>
      </c>
      <c r="BI38" s="39">
        <v>0</v>
      </c>
      <c r="BJ38" s="39">
        <v>0</v>
      </c>
      <c r="BK38" s="39">
        <v>0</v>
      </c>
      <c r="BL38" s="39">
        <v>0</v>
      </c>
      <c r="BM38" s="39">
        <v>0</v>
      </c>
      <c r="BN38" s="39">
        <v>0</v>
      </c>
      <c r="BO38" s="39">
        <v>0</v>
      </c>
      <c r="BP38" s="39">
        <v>0</v>
      </c>
      <c r="BQ38" s="39">
        <v>0</v>
      </c>
      <c r="BR38" s="39">
        <v>0</v>
      </c>
      <c r="BS38" s="39">
        <v>0</v>
      </c>
      <c r="BT38" s="39">
        <v>0</v>
      </c>
      <c r="BU38" s="39">
        <v>0</v>
      </c>
      <c r="BV38" s="39">
        <v>0</v>
      </c>
      <c r="BW38" s="39">
        <v>0</v>
      </c>
      <c r="BX38" s="39">
        <v>6.2499999999999889E-2</v>
      </c>
      <c r="BY38" s="39">
        <v>0</v>
      </c>
      <c r="BZ38" s="39">
        <v>0</v>
      </c>
      <c r="CA38" s="39">
        <v>0</v>
      </c>
      <c r="CB38" s="39">
        <v>0</v>
      </c>
      <c r="CC38" s="39">
        <v>2.9796511627906978E-2</v>
      </c>
      <c r="CD38" s="39">
        <v>0</v>
      </c>
      <c r="CE38" s="39">
        <v>0</v>
      </c>
      <c r="CF38" s="39">
        <v>8.9389534883720936E-2</v>
      </c>
      <c r="CG38" s="39">
        <v>5.9593023255813955E-2</v>
      </c>
      <c r="CH38" s="39">
        <v>0</v>
      </c>
      <c r="CI38" s="39">
        <v>2.8706395348837208E-2</v>
      </c>
      <c r="CJ38" s="39">
        <v>5.4505813953488372E-2</v>
      </c>
      <c r="CK38" s="39">
        <v>2.616279069767442E-2</v>
      </c>
      <c r="CL38" s="39">
        <v>2.5799418604651164E-2</v>
      </c>
      <c r="CM38" s="39">
        <v>2.5436046511627907E-2</v>
      </c>
      <c r="CN38" s="39">
        <v>0</v>
      </c>
      <c r="CO38" s="39">
        <v>5.0145348837209391E-2</v>
      </c>
      <c r="CP38" s="39">
        <v>0</v>
      </c>
      <c r="CQ38" s="39">
        <v>0</v>
      </c>
      <c r="CR38" s="39">
        <v>0</v>
      </c>
      <c r="CS38" s="39">
        <v>0</v>
      </c>
      <c r="CT38" s="39">
        <v>0</v>
      </c>
      <c r="CU38" s="39">
        <v>0</v>
      </c>
      <c r="CV38" s="39">
        <v>0</v>
      </c>
      <c r="CW38" s="39">
        <v>2.2165697674418564E-2</v>
      </c>
      <c r="CX38" s="39">
        <v>0</v>
      </c>
      <c r="CY38" s="39">
        <v>4.1424418604651167E-2</v>
      </c>
      <c r="CZ38" s="39">
        <v>1.9258720930232558E-2</v>
      </c>
      <c r="DA38" s="39">
        <v>1.8168604651162792E-2</v>
      </c>
      <c r="DB38" s="39">
        <v>0</v>
      </c>
      <c r="DC38" s="39">
        <v>0</v>
      </c>
      <c r="DD38" s="39">
        <v>1.6715116279069769E-2</v>
      </c>
      <c r="DE38" s="39">
        <v>0</v>
      </c>
      <c r="DF38" s="39">
        <v>0</v>
      </c>
      <c r="DG38" s="39">
        <v>3.0523255813953515E-2</v>
      </c>
      <c r="DH38" s="39">
        <v>1.1991279069767432E-2</v>
      </c>
      <c r="DI38" s="39">
        <v>1.8895348837209301E-2</v>
      </c>
      <c r="DJ38" s="39">
        <v>0</v>
      </c>
      <c r="DK38" s="39">
        <v>0</v>
      </c>
      <c r="DL38" s="39">
        <v>2.2892441860465122E-2</v>
      </c>
      <c r="DM38" s="39">
        <v>0</v>
      </c>
      <c r="DN38" s="39">
        <v>0</v>
      </c>
      <c r="DO38" s="39">
        <v>0</v>
      </c>
      <c r="DP38" s="39">
        <v>0</v>
      </c>
      <c r="DQ38" s="39">
        <v>0</v>
      </c>
      <c r="DR38" s="39">
        <v>2.5436046511627909E-3</v>
      </c>
      <c r="DS38" s="39">
        <v>1.4534883720930232E-3</v>
      </c>
      <c r="DT38" s="39">
        <v>0</v>
      </c>
      <c r="DU38" s="39">
        <v>0</v>
      </c>
      <c r="DV38" s="39">
        <v>0</v>
      </c>
      <c r="DW38" s="39">
        <v>0</v>
      </c>
      <c r="DX38" s="39">
        <v>0</v>
      </c>
      <c r="DY38" s="39">
        <v>0</v>
      </c>
      <c r="DZ38" s="39">
        <v>0</v>
      </c>
      <c r="EA38" s="39">
        <v>0</v>
      </c>
      <c r="EB38" s="39">
        <v>0</v>
      </c>
      <c r="EC38" s="39">
        <v>0</v>
      </c>
      <c r="ED38" s="39">
        <v>0</v>
      </c>
      <c r="EE38" s="39">
        <v>0</v>
      </c>
      <c r="EF38" s="39">
        <v>0</v>
      </c>
      <c r="EG38" s="39">
        <v>0</v>
      </c>
      <c r="EH38" s="39">
        <v>0</v>
      </c>
      <c r="EI38" s="39">
        <v>0</v>
      </c>
      <c r="EJ38" s="39">
        <v>0</v>
      </c>
      <c r="EK38" s="39">
        <v>0</v>
      </c>
      <c r="EL38" s="39">
        <v>0</v>
      </c>
      <c r="EM38" s="39">
        <v>0</v>
      </c>
      <c r="EN38" s="39">
        <v>0</v>
      </c>
      <c r="EO38" s="39">
        <v>0</v>
      </c>
      <c r="EP38" s="39">
        <v>0</v>
      </c>
    </row>
    <row r="39" spans="1:146" ht="12" hidden="1" outlineLevel="1" thickBot="1">
      <c r="A39" s="33" t="s">
        <v>25</v>
      </c>
      <c r="B39" s="35">
        <v>-0.40742515037780208</v>
      </c>
      <c r="C39" s="35">
        <v>3.1381568547131549E-3</v>
      </c>
      <c r="D39" s="35">
        <v>5.0692879098825194E-2</v>
      </c>
      <c r="E39" s="35">
        <v>4.1542972849658015E-2</v>
      </c>
      <c r="F39" s="35">
        <v>1</v>
      </c>
      <c r="G39" s="36" t="s">
        <v>204</v>
      </c>
      <c r="H39" s="25"/>
      <c r="I39" s="25"/>
      <c r="J39" s="25"/>
      <c r="K39" s="25"/>
      <c r="L39" s="25"/>
      <c r="AS39" s="39" t="s">
        <v>248</v>
      </c>
      <c r="AT39" s="39">
        <f>SUM(AT38:EP38)</f>
        <v>0.65806686046511609</v>
      </c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39"/>
      <c r="CW39" s="39"/>
      <c r="CX39" s="39"/>
      <c r="CY39" s="39"/>
      <c r="CZ39" s="39"/>
      <c r="DA39" s="39"/>
      <c r="DB39" s="39"/>
      <c r="DC39" s="39"/>
      <c r="DD39" s="39"/>
      <c r="DE39" s="39"/>
      <c r="DF39" s="39"/>
      <c r="DG39" s="39"/>
      <c r="DH39" s="39"/>
      <c r="DI39" s="39"/>
      <c r="DJ39" s="39"/>
      <c r="DK39" s="39"/>
      <c r="DL39" s="39"/>
      <c r="DM39" s="39"/>
      <c r="DN39" s="39"/>
      <c r="DO39" s="39"/>
      <c r="DP39" s="39"/>
      <c r="DQ39" s="39"/>
      <c r="DR39" s="39"/>
      <c r="DS39" s="39"/>
      <c r="DT39" s="39"/>
      <c r="DU39" s="39"/>
      <c r="DV39" s="39"/>
      <c r="DW39" s="39"/>
      <c r="DX39" s="39"/>
      <c r="DY39" s="39"/>
      <c r="DZ39" s="39"/>
      <c r="EA39" s="39"/>
      <c r="EB39" s="39"/>
      <c r="EC39" s="39"/>
      <c r="ED39" s="39"/>
      <c r="EE39" s="39"/>
      <c r="EF39" s="39"/>
      <c r="EG39" s="39"/>
      <c r="EH39" s="39"/>
      <c r="EI39" s="39"/>
      <c r="EJ39" s="39"/>
      <c r="EK39" s="39"/>
      <c r="EL39" s="39"/>
      <c r="EM39" s="39"/>
      <c r="EN39" s="39"/>
      <c r="EO39" s="39"/>
      <c r="EP39" s="39"/>
    </row>
    <row r="40" spans="1:146" ht="12" hidden="1" outlineLevel="1" thickBot="1">
      <c r="A40" s="33" t="s">
        <v>35</v>
      </c>
      <c r="B40" s="35">
        <v>-0.34626587597724623</v>
      </c>
      <c r="C40" s="25">
        <v>0.32403099453469714</v>
      </c>
      <c r="D40" s="35">
        <v>5.8183681850677828E-2</v>
      </c>
      <c r="E40" s="25">
        <v>-0.3028227917359857</v>
      </c>
      <c r="F40" s="25">
        <v>0.4398258529850359</v>
      </c>
      <c r="G40" s="35">
        <v>1</v>
      </c>
      <c r="H40" s="36" t="s">
        <v>205</v>
      </c>
      <c r="I40" s="25"/>
      <c r="J40" s="25"/>
      <c r="K40" s="25"/>
      <c r="L40" s="25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  <c r="DB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/>
      <c r="EO40" s="39"/>
      <c r="EP40" s="39"/>
    </row>
    <row r="41" spans="1:146" ht="12" hidden="1" outlineLevel="1" thickBot="1">
      <c r="A41" s="33" t="s">
        <v>14</v>
      </c>
      <c r="B41" s="35">
        <v>5.7528970246250276E-2</v>
      </c>
      <c r="C41" s="25">
        <v>-0.15169899145935473</v>
      </c>
      <c r="D41" s="35">
        <v>7.711706986277328E-2</v>
      </c>
      <c r="E41" s="35">
        <v>8.5325376332592656E-2</v>
      </c>
      <c r="F41" s="35">
        <v>9.4298962981322565E-2</v>
      </c>
      <c r="G41" s="25">
        <v>0.27689208103370827</v>
      </c>
      <c r="H41" s="35">
        <v>1</v>
      </c>
      <c r="I41" s="36" t="s">
        <v>206</v>
      </c>
      <c r="J41" s="25"/>
      <c r="K41" s="25"/>
      <c r="L41" s="25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39"/>
      <c r="CW41" s="39"/>
      <c r="CX41" s="39"/>
      <c r="CY41" s="39"/>
      <c r="CZ41" s="39"/>
      <c r="DA41" s="39"/>
      <c r="DB41" s="39"/>
      <c r="DC41" s="39"/>
      <c r="DD41" s="39"/>
      <c r="DE41" s="39"/>
      <c r="DF41" s="39"/>
      <c r="DG41" s="39"/>
      <c r="DH41" s="39"/>
      <c r="DI41" s="39"/>
      <c r="DJ41" s="39"/>
      <c r="DK41" s="39"/>
      <c r="DL41" s="39"/>
      <c r="DM41" s="39"/>
      <c r="DN41" s="39"/>
      <c r="DO41" s="39"/>
      <c r="DP41" s="39"/>
      <c r="DQ41" s="39"/>
      <c r="DR41" s="39"/>
      <c r="DS41" s="39"/>
      <c r="DT41" s="39"/>
      <c r="DU41" s="39"/>
      <c r="DV41" s="39"/>
      <c r="DW41" s="39"/>
      <c r="DX41" s="39"/>
      <c r="DY41" s="39"/>
      <c r="DZ41" s="39"/>
      <c r="EA41" s="39"/>
      <c r="EB41" s="39"/>
      <c r="EC41" s="39"/>
      <c r="ED41" s="39"/>
      <c r="EE41" s="39"/>
      <c r="EF41" s="39"/>
      <c r="EG41" s="39"/>
      <c r="EH41" s="39"/>
      <c r="EI41" s="39"/>
      <c r="EJ41" s="39"/>
      <c r="EK41" s="39"/>
      <c r="EL41" s="39"/>
      <c r="EM41" s="39"/>
      <c r="EN41" s="39"/>
      <c r="EO41" s="39"/>
      <c r="EP41" s="39"/>
    </row>
    <row r="42" spans="1:146" ht="12" hidden="1" outlineLevel="1" thickBot="1">
      <c r="A42" s="33" t="s">
        <v>7</v>
      </c>
      <c r="B42" s="35">
        <v>-0.19119593215533054</v>
      </c>
      <c r="C42" s="25">
        <v>-0.17253977214873292</v>
      </c>
      <c r="D42" s="25">
        <v>-0.21490893671281758</v>
      </c>
      <c r="E42" s="25">
        <v>0.1892013533175467</v>
      </c>
      <c r="F42" s="25">
        <v>0.13339086970068126</v>
      </c>
      <c r="G42" s="25">
        <v>0.10604208399708748</v>
      </c>
      <c r="H42" s="35">
        <v>-2.0672040450393368E-2</v>
      </c>
      <c r="I42" s="35">
        <v>1</v>
      </c>
      <c r="J42" s="36" t="s">
        <v>207</v>
      </c>
      <c r="K42" s="25"/>
      <c r="L42" s="25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  <c r="CW42" s="39"/>
      <c r="CX42" s="39"/>
      <c r="CY42" s="39"/>
      <c r="CZ42" s="39"/>
      <c r="DA42" s="39"/>
      <c r="DB42" s="39"/>
      <c r="DC42" s="39"/>
      <c r="DD42" s="39"/>
      <c r="DE42" s="39"/>
      <c r="DF42" s="39"/>
      <c r="DG42" s="39"/>
      <c r="DH42" s="39"/>
      <c r="DI42" s="39"/>
      <c r="DJ42" s="39"/>
      <c r="DK42" s="39"/>
      <c r="DL42" s="39"/>
      <c r="DM42" s="39"/>
      <c r="DN42" s="39"/>
      <c r="DO42" s="39"/>
      <c r="DP42" s="39"/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39"/>
      <c r="EH42" s="39"/>
      <c r="EI42" s="39"/>
      <c r="EJ42" s="39"/>
      <c r="EK42" s="39"/>
      <c r="EL42" s="39"/>
      <c r="EM42" s="39"/>
      <c r="EN42" s="39"/>
      <c r="EO42" s="39"/>
      <c r="EP42" s="39"/>
    </row>
    <row r="43" spans="1:146" ht="12" hidden="1" outlineLevel="1" thickBot="1">
      <c r="A43" s="33" t="s">
        <v>37</v>
      </c>
      <c r="B43" s="35">
        <v>-0.62972650687214193</v>
      </c>
      <c r="C43" s="25">
        <v>0.12492563033028969</v>
      </c>
      <c r="D43" s="35">
        <v>2.0267408206243308E-2</v>
      </c>
      <c r="E43" s="25">
        <v>-0.15629605272593169</v>
      </c>
      <c r="F43" s="35">
        <v>7.5444719595739063E-2</v>
      </c>
      <c r="G43" s="25">
        <v>0.15637674005914445</v>
      </c>
      <c r="H43" s="25">
        <v>-0.25821344288588893</v>
      </c>
      <c r="I43" s="25">
        <v>0.10697907852588265</v>
      </c>
      <c r="J43" s="35">
        <v>1</v>
      </c>
      <c r="K43" s="36" t="s">
        <v>208</v>
      </c>
      <c r="L43" s="25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  <c r="CU43" s="39"/>
      <c r="CV43" s="39"/>
      <c r="CW43" s="39"/>
      <c r="CX43" s="39"/>
      <c r="CY43" s="39"/>
      <c r="CZ43" s="39"/>
      <c r="DA43" s="39"/>
      <c r="DB43" s="39"/>
      <c r="DC43" s="39"/>
      <c r="DD43" s="39"/>
      <c r="DE43" s="39"/>
      <c r="DF43" s="39"/>
      <c r="DG43" s="39"/>
      <c r="DH43" s="39"/>
      <c r="DI43" s="39"/>
      <c r="DJ43" s="39"/>
      <c r="DK43" s="39"/>
      <c r="DL43" s="39"/>
      <c r="DM43" s="39"/>
      <c r="DN43" s="39"/>
      <c r="DO43" s="39"/>
      <c r="DP43" s="39"/>
      <c r="DQ43" s="39"/>
      <c r="DR43" s="39"/>
      <c r="DS43" s="39"/>
      <c r="DT43" s="39"/>
      <c r="DU43" s="39"/>
      <c r="DV43" s="39"/>
      <c r="DW43" s="39"/>
      <c r="DX43" s="39"/>
      <c r="DY43" s="39"/>
      <c r="DZ43" s="39"/>
      <c r="EA43" s="39"/>
      <c r="EB43" s="39"/>
      <c r="EC43" s="39"/>
      <c r="ED43" s="39"/>
      <c r="EE43" s="39"/>
      <c r="EF43" s="39"/>
      <c r="EG43" s="39"/>
      <c r="EH43" s="39"/>
      <c r="EI43" s="39"/>
      <c r="EJ43" s="39"/>
      <c r="EK43" s="39"/>
      <c r="EL43" s="39"/>
      <c r="EM43" s="39"/>
      <c r="EN43" s="39"/>
      <c r="EO43" s="39"/>
      <c r="EP43" s="39"/>
    </row>
    <row r="44" spans="1:146" ht="12" hidden="1" outlineLevel="1" thickBot="1">
      <c r="A44" s="33" t="s">
        <v>34</v>
      </c>
      <c r="B44" s="35">
        <v>-9.7271121792115084E-2</v>
      </c>
      <c r="C44" s="35">
        <v>-4.4428184208456173E-3</v>
      </c>
      <c r="D44" s="35">
        <v>-3.494164817763061E-3</v>
      </c>
      <c r="E44" s="35">
        <v>-3.5250045633607643E-3</v>
      </c>
      <c r="F44" s="25">
        <v>-0.33695737136171316</v>
      </c>
      <c r="G44" s="25">
        <v>-0.26828857115078042</v>
      </c>
      <c r="H44" s="25">
        <v>-0.10527577006433364</v>
      </c>
      <c r="I44" s="25">
        <v>-0.11485430803088925</v>
      </c>
      <c r="J44" s="35">
        <v>5.9292799283148095E-3</v>
      </c>
      <c r="K44" s="35">
        <v>1</v>
      </c>
      <c r="L44" s="36" t="s">
        <v>209</v>
      </c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39"/>
      <c r="CU44" s="39"/>
      <c r="CV44" s="39"/>
      <c r="CW44" s="39"/>
      <c r="CX44" s="39"/>
      <c r="CY44" s="39"/>
      <c r="CZ44" s="39"/>
      <c r="DA44" s="39"/>
      <c r="DB44" s="39"/>
      <c r="DC44" s="39"/>
      <c r="DD44" s="39"/>
      <c r="DE44" s="39"/>
      <c r="DF44" s="39"/>
      <c r="DG44" s="39"/>
      <c r="DH44" s="39"/>
      <c r="DI44" s="39"/>
      <c r="DJ44" s="39"/>
      <c r="DK44" s="39"/>
      <c r="DL44" s="39"/>
      <c r="DM44" s="39"/>
      <c r="DN44" s="39"/>
      <c r="DO44" s="39"/>
      <c r="DP44" s="39"/>
      <c r="DQ44" s="39"/>
      <c r="DR44" s="39"/>
      <c r="DS44" s="39"/>
      <c r="DT44" s="39"/>
      <c r="DU44" s="39"/>
      <c r="DV44" s="39"/>
      <c r="DW44" s="39"/>
      <c r="DX44" s="39"/>
      <c r="DY44" s="39"/>
      <c r="DZ44" s="39"/>
      <c r="EA44" s="39"/>
      <c r="EB44" s="39"/>
      <c r="EC44" s="39"/>
      <c r="ED44" s="39"/>
      <c r="EE44" s="39"/>
      <c r="EF44" s="39"/>
      <c r="EG44" s="39"/>
      <c r="EH44" s="39"/>
      <c r="EI44" s="39"/>
      <c r="EJ44" s="39"/>
      <c r="EK44" s="39"/>
      <c r="EL44" s="39"/>
      <c r="EM44" s="39"/>
      <c r="EN44" s="39"/>
      <c r="EO44" s="39"/>
      <c r="EP44" s="39"/>
    </row>
    <row r="45" spans="1:146" hidden="1" outlineLevel="1">
      <c r="A45" s="33" t="s">
        <v>33</v>
      </c>
      <c r="B45" s="35">
        <v>0.29432439255214532</v>
      </c>
      <c r="C45" s="35">
        <v>-1.7337674088556656E-2</v>
      </c>
      <c r="D45" s="35">
        <v>-9.8909802024071038E-3</v>
      </c>
      <c r="E45" s="25">
        <v>-0.20418609378342237</v>
      </c>
      <c r="F45" s="35">
        <v>3.9719784076154903E-2</v>
      </c>
      <c r="G45" s="35">
        <v>-2.9244957425835008E-3</v>
      </c>
      <c r="H45" s="35">
        <v>-4.1514444003789917E-2</v>
      </c>
      <c r="I45" s="25">
        <v>-0.11592166707282436</v>
      </c>
      <c r="J45" s="35">
        <v>7.2758540942424732E-2</v>
      </c>
      <c r="K45" s="25">
        <v>-0.28206043714493884</v>
      </c>
      <c r="L45" s="35">
        <v>1</v>
      </c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  <c r="DA45" s="39"/>
      <c r="DB45" s="39"/>
      <c r="DC45" s="39"/>
      <c r="DD45" s="39"/>
      <c r="DE45" s="39"/>
      <c r="DF45" s="39"/>
      <c r="DG45" s="39"/>
      <c r="DH45" s="39"/>
      <c r="DI45" s="39"/>
      <c r="DJ45" s="39"/>
      <c r="DK45" s="39"/>
      <c r="DL45" s="39"/>
      <c r="DM45" s="39"/>
      <c r="DN45" s="39"/>
      <c r="DO45" s="39"/>
      <c r="DP45" s="39"/>
      <c r="DQ45" s="39"/>
      <c r="DR45" s="39"/>
      <c r="DS45" s="39"/>
      <c r="DT45" s="39"/>
      <c r="DU45" s="39"/>
      <c r="DV45" s="39"/>
      <c r="DW45" s="39"/>
      <c r="DX45" s="39"/>
      <c r="DY45" s="39"/>
      <c r="DZ45" s="39"/>
      <c r="EA45" s="39"/>
      <c r="EB45" s="39"/>
      <c r="EC45" s="39"/>
      <c r="ED45" s="39"/>
      <c r="EE45" s="39"/>
      <c r="EF45" s="39"/>
      <c r="EG45" s="39"/>
      <c r="EH45" s="39"/>
      <c r="EI45" s="39"/>
      <c r="EJ45" s="39"/>
      <c r="EK45" s="39"/>
      <c r="EL45" s="39"/>
      <c r="EM45" s="39"/>
      <c r="EN45" s="39"/>
      <c r="EO45" s="39"/>
      <c r="EP45" s="39"/>
    </row>
    <row r="46" spans="1:146" collapsed="1">
      <c r="A46" s="52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39"/>
      <c r="CW46" s="39"/>
      <c r="CX46" s="39"/>
      <c r="CY46" s="39"/>
      <c r="CZ46" s="39"/>
      <c r="DA46" s="39"/>
      <c r="DB46" s="39"/>
      <c r="DC46" s="39"/>
      <c r="DD46" s="39"/>
      <c r="DE46" s="39"/>
      <c r="DF46" s="39"/>
      <c r="DG46" s="39"/>
      <c r="DH46" s="39"/>
      <c r="DI46" s="39"/>
      <c r="DJ46" s="39"/>
      <c r="DK46" s="39"/>
      <c r="DL46" s="39"/>
      <c r="DM46" s="39"/>
      <c r="DN46" s="39"/>
      <c r="DO46" s="39"/>
      <c r="DP46" s="39"/>
      <c r="DQ46" s="39"/>
      <c r="DR46" s="39"/>
      <c r="DS46" s="39"/>
      <c r="DT46" s="39"/>
      <c r="DU46" s="39"/>
      <c r="DV46" s="39"/>
      <c r="DW46" s="39"/>
      <c r="DX46" s="39"/>
      <c r="DY46" s="39"/>
      <c r="DZ46" s="39"/>
      <c r="EA46" s="39"/>
      <c r="EB46" s="39"/>
      <c r="EC46" s="39"/>
      <c r="ED46" s="39"/>
      <c r="EE46" s="39"/>
      <c r="EF46" s="39"/>
      <c r="EG46" s="39"/>
      <c r="EH46" s="39"/>
      <c r="EI46" s="39"/>
      <c r="EJ46" s="39"/>
      <c r="EK46" s="39"/>
      <c r="EL46" s="39"/>
      <c r="EM46" s="39"/>
      <c r="EN46" s="39"/>
      <c r="EO46" s="39"/>
      <c r="EP46" s="39"/>
    </row>
    <row r="47" spans="1:146">
      <c r="A47" s="18" t="s">
        <v>292</v>
      </c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CV47" s="39"/>
      <c r="CW47" s="39"/>
      <c r="CX47" s="39"/>
      <c r="CY47" s="39"/>
      <c r="CZ47" s="39"/>
      <c r="DA47" s="39"/>
      <c r="DB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39"/>
      <c r="DS47" s="39"/>
      <c r="DT47" s="39"/>
      <c r="DU47" s="39"/>
      <c r="DV47" s="39"/>
      <c r="DW47" s="39"/>
      <c r="DX47" s="39"/>
      <c r="DY47" s="39"/>
      <c r="DZ47" s="39"/>
      <c r="EA47" s="39"/>
      <c r="EB47" s="39"/>
      <c r="EC47" s="39"/>
      <c r="ED47" s="39"/>
      <c r="EE47" s="39"/>
      <c r="EF47" s="39"/>
      <c r="EG47" s="39"/>
      <c r="EH47" s="39"/>
      <c r="EI47" s="39"/>
      <c r="EJ47" s="39"/>
      <c r="EK47" s="39"/>
      <c r="EL47" s="39"/>
      <c r="EM47" s="39"/>
      <c r="EN47" s="39"/>
      <c r="EO47" s="39"/>
      <c r="EP47" s="39"/>
    </row>
    <row r="48" spans="1:146" outlineLevel="1">
      <c r="A48" s="16"/>
      <c r="B48" s="55"/>
      <c r="C48" s="61" t="str">
        <f>"Cutoff value for prediction of "&amp;$I$2&amp;":"</f>
        <v>Cutoff value for prediction of Yes:</v>
      </c>
      <c r="D48" s="62">
        <f>$AV$27/20</f>
        <v>0.5</v>
      </c>
      <c r="E48" s="61" t="s">
        <v>293</v>
      </c>
      <c r="F48" s="63">
        <v>0.47517580029697798</v>
      </c>
      <c r="G48" s="55"/>
      <c r="H48" s="55"/>
      <c r="I48" s="56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39"/>
      <c r="CW48" s="39"/>
      <c r="CX48" s="39"/>
      <c r="CY48" s="39"/>
      <c r="CZ48" s="39"/>
      <c r="DA48" s="39"/>
      <c r="DB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39"/>
      <c r="DS48" s="39"/>
      <c r="DT48" s="39"/>
      <c r="DU48" s="39"/>
      <c r="DV48" s="39"/>
      <c r="DW48" s="39"/>
      <c r="DX48" s="39"/>
      <c r="DY48" s="39"/>
      <c r="DZ48" s="39"/>
      <c r="EA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  <c r="EL48" s="39"/>
      <c r="EM48" s="39"/>
      <c r="EN48" s="39"/>
      <c r="EO48" s="39"/>
      <c r="EP48" s="39"/>
    </row>
    <row r="49" spans="1:146" outlineLevel="1">
      <c r="A49" s="15"/>
      <c r="B49" s="64" t="s">
        <v>294</v>
      </c>
      <c r="C49" s="57"/>
      <c r="D49" s="57"/>
      <c r="E49" s="57"/>
      <c r="F49" s="57"/>
      <c r="G49" s="64" t="s">
        <v>294</v>
      </c>
      <c r="H49" s="57"/>
      <c r="I49" s="58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CV49" s="39"/>
      <c r="CW49" s="39"/>
      <c r="CX49" s="39"/>
      <c r="CY49" s="39"/>
      <c r="CZ49" s="39"/>
      <c r="DA49" s="39"/>
      <c r="DB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DU49" s="39"/>
      <c r="DV49" s="39"/>
      <c r="DW49" s="39"/>
      <c r="DX49" s="39"/>
      <c r="DY49" s="39"/>
      <c r="DZ49" s="39"/>
      <c r="EA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9"/>
      <c r="EN49" s="39"/>
      <c r="EO49" s="39"/>
      <c r="EP49" s="39"/>
    </row>
    <row r="50" spans="1:146" outlineLevel="1">
      <c r="A50" s="65" t="s">
        <v>295</v>
      </c>
      <c r="B50" s="57" t="str">
        <f>"# "&amp;$H$2</f>
        <v># No</v>
      </c>
      <c r="C50" s="57" t="str">
        <f>"# "&amp;$I$2</f>
        <v># Yes</v>
      </c>
      <c r="D50" s="57" t="s">
        <v>296</v>
      </c>
      <c r="E50" s="57"/>
      <c r="F50" s="64" t="s">
        <v>297</v>
      </c>
      <c r="G50" s="57" t="str">
        <f>"% "&amp;$H$2</f>
        <v>% No</v>
      </c>
      <c r="H50" s="57" t="str">
        <f>"% "&amp;$I$2</f>
        <v>% Yes</v>
      </c>
      <c r="I50" s="58" t="s">
        <v>296</v>
      </c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39"/>
      <c r="CW50" s="39"/>
      <c r="CX50" s="39"/>
      <c r="CY50" s="39"/>
      <c r="CZ50" s="39"/>
      <c r="DA50" s="39"/>
      <c r="DB50" s="39"/>
      <c r="DC50" s="39"/>
      <c r="DD50" s="39"/>
      <c r="DE50" s="39"/>
      <c r="DF50" s="39"/>
      <c r="DG50" s="39"/>
      <c r="DH50" s="39"/>
      <c r="DI50" s="39"/>
      <c r="DJ50" s="39"/>
      <c r="DK50" s="39"/>
      <c r="DL50" s="39"/>
      <c r="DM50" s="39"/>
      <c r="DN50" s="39"/>
      <c r="DO50" s="39"/>
      <c r="DP50" s="39"/>
      <c r="DQ50" s="39"/>
      <c r="DR50" s="39"/>
      <c r="DS50" s="39"/>
      <c r="DT50" s="39"/>
      <c r="DU50" s="39"/>
      <c r="DV50" s="39"/>
      <c r="DW50" s="39"/>
      <c r="DX50" s="39"/>
      <c r="DY50" s="39"/>
      <c r="DZ50" s="39"/>
      <c r="EA50" s="39"/>
      <c r="EB50" s="39"/>
      <c r="EC50" s="39"/>
      <c r="ED50" s="39"/>
      <c r="EE50" s="39"/>
      <c r="EF50" s="39"/>
      <c r="EG50" s="39"/>
      <c r="EH50" s="39"/>
      <c r="EI50" s="39"/>
      <c r="EJ50" s="39"/>
      <c r="EK50" s="39"/>
      <c r="EL50" s="39"/>
      <c r="EM50" s="39"/>
      <c r="EN50" s="39"/>
      <c r="EO50" s="39"/>
      <c r="EP50" s="39"/>
    </row>
    <row r="51" spans="1:146" outlineLevel="1">
      <c r="A51" s="66" t="str">
        <f>"# "&amp;$H$2</f>
        <v># No</v>
      </c>
      <c r="B51" s="71">
        <f>B53-B52</f>
        <v>16</v>
      </c>
      <c r="C51" s="72">
        <f>C53-C52</f>
        <v>16</v>
      </c>
      <c r="D51" s="73">
        <f>D53-D52</f>
        <v>32</v>
      </c>
      <c r="E51" s="57"/>
      <c r="F51" s="67" t="str">
        <f>"% "&amp;$H$2</f>
        <v>% No</v>
      </c>
      <c r="G51" s="76">
        <f>B51/D53</f>
        <v>0.21333333333333335</v>
      </c>
      <c r="H51" s="77">
        <f>C51/D53</f>
        <v>0.21333333333333335</v>
      </c>
      <c r="I51" s="78">
        <f>D51/D53</f>
        <v>0.42666666666666669</v>
      </c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R51" s="39"/>
      <c r="CS51" s="39"/>
      <c r="CT51" s="39"/>
      <c r="CU51" s="39"/>
      <c r="CV51" s="39"/>
      <c r="CW51" s="39"/>
      <c r="CX51" s="39"/>
      <c r="CY51" s="39"/>
      <c r="CZ51" s="39"/>
      <c r="DA51" s="39"/>
      <c r="DB51" s="39"/>
      <c r="DC51" s="39"/>
      <c r="DD51" s="39"/>
      <c r="DE51" s="39"/>
      <c r="DF51" s="39"/>
      <c r="DG51" s="39"/>
      <c r="DH51" s="39"/>
      <c r="DI51" s="39"/>
      <c r="DJ51" s="39"/>
      <c r="DK51" s="39"/>
      <c r="DL51" s="39"/>
      <c r="DM51" s="39"/>
      <c r="DN51" s="39"/>
      <c r="DO51" s="39"/>
      <c r="DP51" s="39"/>
      <c r="DQ51" s="39"/>
      <c r="DR51" s="39"/>
      <c r="DS51" s="39"/>
      <c r="DT51" s="39"/>
      <c r="DU51" s="39"/>
      <c r="DV51" s="39"/>
      <c r="DW51" s="39"/>
      <c r="DX51" s="39"/>
      <c r="DY51" s="39"/>
      <c r="DZ51" s="39"/>
      <c r="EA51" s="39"/>
      <c r="EB51" s="39"/>
      <c r="EC51" s="39"/>
      <c r="ED51" s="39"/>
      <c r="EE51" s="39"/>
      <c r="EF51" s="39"/>
      <c r="EG51" s="39"/>
      <c r="EH51" s="39"/>
      <c r="EI51" s="39"/>
      <c r="EJ51" s="39"/>
      <c r="EK51" s="39"/>
      <c r="EL51" s="39"/>
      <c r="EM51" s="39"/>
      <c r="EN51" s="39"/>
      <c r="EO51" s="39"/>
      <c r="EP51" s="39"/>
    </row>
    <row r="52" spans="1:146" outlineLevel="1">
      <c r="A52" s="66" t="str">
        <f>"# "&amp;$I$2</f>
        <v># Yes</v>
      </c>
      <c r="B52" s="74">
        <f>D52-C52</f>
        <v>11</v>
      </c>
      <c r="C52" s="75">
        <f>INDEX($AT$30:$EP$30,MATCH(D48,$AT$28:$EP$28,1))</f>
        <v>32</v>
      </c>
      <c r="D52" s="73">
        <f>$E$11 * $F$11</f>
        <v>43</v>
      </c>
      <c r="E52" s="57"/>
      <c r="F52" s="67" t="str">
        <f>"% "&amp;$I$2</f>
        <v>% Yes</v>
      </c>
      <c r="G52" s="79">
        <f>B52/D53</f>
        <v>0.14666666666666667</v>
      </c>
      <c r="H52" s="80">
        <f>C52/D53</f>
        <v>0.42666666666666669</v>
      </c>
      <c r="I52" s="78">
        <f>D52/D53</f>
        <v>0.57333333333333336</v>
      </c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39"/>
      <c r="CW52" s="39"/>
      <c r="CX52" s="39"/>
      <c r="CY52" s="39"/>
      <c r="CZ52" s="39"/>
      <c r="DA52" s="39"/>
      <c r="DB52" s="39"/>
      <c r="DC52" s="39"/>
      <c r="DD52" s="39"/>
      <c r="DE52" s="39"/>
      <c r="DF52" s="39"/>
      <c r="DG52" s="39"/>
      <c r="DH52" s="39"/>
      <c r="DI52" s="39"/>
      <c r="DJ52" s="39"/>
      <c r="DK52" s="39"/>
      <c r="DL52" s="39"/>
      <c r="DM52" s="39"/>
      <c r="DN52" s="39"/>
      <c r="DO52" s="39"/>
      <c r="DP52" s="39"/>
      <c r="DQ52" s="39"/>
      <c r="DR52" s="39"/>
      <c r="DS52" s="39"/>
      <c r="DT52" s="39"/>
      <c r="DU52" s="39"/>
      <c r="DV52" s="39"/>
      <c r="DW52" s="39"/>
      <c r="DX52" s="39"/>
      <c r="DY52" s="39"/>
      <c r="DZ52" s="39"/>
      <c r="EA52" s="39"/>
      <c r="EB52" s="39"/>
      <c r="EC52" s="39"/>
      <c r="ED52" s="39"/>
      <c r="EE52" s="39"/>
      <c r="EF52" s="39"/>
      <c r="EG52" s="39"/>
      <c r="EH52" s="39"/>
      <c r="EI52" s="39"/>
      <c r="EJ52" s="39"/>
      <c r="EK52" s="39"/>
      <c r="EL52" s="39"/>
      <c r="EM52" s="39"/>
      <c r="EN52" s="39"/>
      <c r="EO52" s="39"/>
      <c r="EP52" s="39"/>
    </row>
    <row r="53" spans="1:146" outlineLevel="1">
      <c r="A53" s="66" t="s">
        <v>296</v>
      </c>
      <c r="B53" s="73">
        <f>D53-C53</f>
        <v>27</v>
      </c>
      <c r="C53" s="73">
        <f>INDEX($AT$29:$EP$29,MATCH(D48,$AT$28:$EP$28,1))</f>
        <v>48</v>
      </c>
      <c r="D53" s="73">
        <f>$F$11</f>
        <v>75</v>
      </c>
      <c r="E53" s="57"/>
      <c r="F53" s="67" t="s">
        <v>296</v>
      </c>
      <c r="G53" s="81">
        <f>B53/D53</f>
        <v>0.36</v>
      </c>
      <c r="H53" s="81">
        <f>C53/D53</f>
        <v>0.64</v>
      </c>
      <c r="I53" s="78">
        <f>D53/D53</f>
        <v>1</v>
      </c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39"/>
      <c r="CW53" s="39"/>
      <c r="CX53" s="39"/>
      <c r="CY53" s="39"/>
      <c r="CZ53" s="39"/>
      <c r="DA53" s="39"/>
      <c r="DB53" s="39"/>
      <c r="DC53" s="39"/>
      <c r="DD53" s="39"/>
      <c r="DE53" s="39"/>
      <c r="DF53" s="39"/>
      <c r="DG53" s="39"/>
      <c r="DH53" s="39"/>
      <c r="DI53" s="39"/>
      <c r="DJ53" s="39"/>
      <c r="DK53" s="39"/>
      <c r="DL53" s="39"/>
      <c r="DM53" s="39"/>
      <c r="DN53" s="39"/>
      <c r="DO53" s="39"/>
      <c r="DP53" s="39"/>
      <c r="DQ53" s="39"/>
      <c r="DR53" s="39"/>
      <c r="DS53" s="39"/>
      <c r="DT53" s="39"/>
      <c r="DU53" s="39"/>
      <c r="DV53" s="39"/>
      <c r="DW53" s="39"/>
      <c r="DX53" s="39"/>
      <c r="DY53" s="39"/>
      <c r="DZ53" s="39"/>
      <c r="EA53" s="39"/>
      <c r="EB53" s="39"/>
      <c r="EC53" s="39"/>
      <c r="ED53" s="39"/>
      <c r="EE53" s="39"/>
      <c r="EF53" s="39"/>
      <c r="EG53" s="39"/>
      <c r="EH53" s="39"/>
      <c r="EI53" s="39"/>
      <c r="EJ53" s="39"/>
      <c r="EK53" s="39"/>
      <c r="EL53" s="39"/>
      <c r="EM53" s="39"/>
      <c r="EN53" s="39"/>
      <c r="EO53" s="39"/>
      <c r="EP53" s="39"/>
    </row>
    <row r="54" spans="1:146" outlineLevel="1">
      <c r="A54" s="68" t="s">
        <v>298</v>
      </c>
      <c r="B54" s="69">
        <f>G51+H52</f>
        <v>0.64</v>
      </c>
      <c r="C54" s="59"/>
      <c r="D54" s="70" t="s">
        <v>299</v>
      </c>
      <c r="E54" s="69">
        <f>H52/I52</f>
        <v>0.7441860465116279</v>
      </c>
      <c r="F54" s="59"/>
      <c r="G54" s="70" t="s">
        <v>300</v>
      </c>
      <c r="H54" s="69">
        <f>G51/I51</f>
        <v>0.5</v>
      </c>
      <c r="I54" s="60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39"/>
      <c r="CW54" s="39"/>
      <c r="CX54" s="39"/>
      <c r="CY54" s="39"/>
      <c r="CZ54" s="39"/>
      <c r="DA54" s="39"/>
      <c r="DB54" s="39"/>
      <c r="DC54" s="39"/>
      <c r="DD54" s="39"/>
      <c r="DE54" s="39"/>
      <c r="DF54" s="39"/>
      <c r="DG54" s="39"/>
      <c r="DH54" s="39"/>
      <c r="DI54" s="39"/>
      <c r="DJ54" s="39"/>
      <c r="DK54" s="39"/>
      <c r="DL54" s="39"/>
      <c r="DM54" s="39"/>
      <c r="DN54" s="39"/>
      <c r="DO54" s="39"/>
      <c r="DP54" s="39"/>
      <c r="DQ54" s="39"/>
      <c r="DR54" s="39"/>
      <c r="DS54" s="39"/>
      <c r="DT54" s="39"/>
      <c r="DU54" s="39"/>
      <c r="DV54" s="39"/>
      <c r="DW54" s="39"/>
      <c r="DX54" s="39"/>
      <c r="DY54" s="39"/>
      <c r="DZ54" s="39"/>
      <c r="EA54" s="39"/>
      <c r="EB54" s="39"/>
      <c r="EC54" s="39"/>
      <c r="ED54" s="39"/>
      <c r="EE54" s="39"/>
      <c r="EF54" s="39"/>
      <c r="EG54" s="39"/>
      <c r="EH54" s="39"/>
      <c r="EI54" s="39"/>
      <c r="EJ54" s="39"/>
      <c r="EK54" s="39"/>
      <c r="EL54" s="39"/>
      <c r="EM54" s="39"/>
      <c r="EN54" s="39"/>
      <c r="EO54" s="39"/>
      <c r="EP54" s="39"/>
    </row>
    <row r="55" spans="1:146">
      <c r="A55" s="52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  <c r="DB55" s="39"/>
      <c r="DC55" s="39"/>
      <c r="DD55" s="39"/>
      <c r="DE55" s="39"/>
      <c r="DF55" s="39"/>
      <c r="DG55" s="39"/>
      <c r="DH55" s="39"/>
      <c r="DI55" s="39"/>
      <c r="DJ55" s="39"/>
      <c r="DK55" s="39"/>
      <c r="DL55" s="39"/>
      <c r="DM55" s="39"/>
      <c r="DN55" s="39"/>
      <c r="DO55" s="39"/>
      <c r="DP55" s="39"/>
      <c r="DQ55" s="39"/>
      <c r="DR55" s="39"/>
      <c r="DS55" s="39"/>
      <c r="DT55" s="39"/>
      <c r="DU55" s="39"/>
      <c r="DV55" s="39"/>
      <c r="DW55" s="39"/>
      <c r="DX55" s="39"/>
      <c r="DY55" s="39"/>
      <c r="DZ55" s="39"/>
      <c r="EA55" s="39"/>
      <c r="EB55" s="39"/>
      <c r="EC55" s="39"/>
      <c r="ED55" s="39"/>
      <c r="EE55" s="39"/>
      <c r="EF55" s="39"/>
      <c r="EG55" s="39"/>
      <c r="EH55" s="39"/>
      <c r="EI55" s="39"/>
      <c r="EJ55" s="39"/>
      <c r="EK55" s="39"/>
      <c r="EL55" s="39"/>
      <c r="EM55" s="39"/>
      <c r="EN55" s="39"/>
      <c r="EO55" s="39"/>
      <c r="EP55" s="39"/>
    </row>
    <row r="56" spans="1:146">
      <c r="A56" s="18" t="s">
        <v>210</v>
      </c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39"/>
      <c r="CP56" s="39"/>
      <c r="CQ56" s="39"/>
      <c r="CR56" s="39"/>
      <c r="CS56" s="39"/>
      <c r="CT56" s="39"/>
      <c r="CU56" s="39"/>
      <c r="CV56" s="39"/>
      <c r="CW56" s="39"/>
      <c r="CX56" s="39"/>
      <c r="CY56" s="39"/>
      <c r="CZ56" s="39"/>
      <c r="DA56" s="39"/>
      <c r="DB56" s="39"/>
      <c r="DC56" s="39"/>
      <c r="DD56" s="39"/>
      <c r="DE56" s="39"/>
      <c r="DF56" s="39"/>
      <c r="DG56" s="39"/>
      <c r="DH56" s="39"/>
      <c r="DI56" s="39"/>
      <c r="DJ56" s="39"/>
      <c r="DK56" s="39"/>
      <c r="DL56" s="39"/>
      <c r="DM56" s="39"/>
      <c r="DN56" s="39"/>
      <c r="DO56" s="39"/>
      <c r="DP56" s="39"/>
      <c r="DQ56" s="39"/>
      <c r="DR56" s="39"/>
      <c r="DS56" s="39"/>
      <c r="DT56" s="39"/>
      <c r="DU56" s="39"/>
      <c r="DV56" s="39"/>
      <c r="DW56" s="39"/>
      <c r="DX56" s="39"/>
      <c r="DY56" s="39"/>
      <c r="DZ56" s="39"/>
      <c r="EA56" s="39"/>
      <c r="EB56" s="39"/>
      <c r="EC56" s="39"/>
      <c r="ED56" s="39"/>
      <c r="EE56" s="39"/>
      <c r="EF56" s="39"/>
      <c r="EG56" s="39"/>
      <c r="EH56" s="39"/>
      <c r="EI56" s="39"/>
      <c r="EJ56" s="39"/>
      <c r="EK56" s="39"/>
      <c r="EL56" s="39"/>
      <c r="EM56" s="39"/>
      <c r="EN56" s="39"/>
      <c r="EO56" s="39"/>
      <c r="EP56" s="39"/>
    </row>
    <row r="57" spans="1:146" outlineLevel="1">
      <c r="AS57" s="49" t="s">
        <v>213</v>
      </c>
      <c r="AT57" s="49">
        <v>8</v>
      </c>
      <c r="AU57" s="39" t="s">
        <v>218</v>
      </c>
      <c r="AV57" s="39" t="s">
        <v>15</v>
      </c>
      <c r="AW57" s="39" t="s">
        <v>36</v>
      </c>
      <c r="AX57" s="39" t="s">
        <v>16</v>
      </c>
      <c r="AY57" s="39" t="s">
        <v>25</v>
      </c>
      <c r="AZ57" s="39" t="s">
        <v>35</v>
      </c>
      <c r="BA57" s="39" t="s">
        <v>14</v>
      </c>
      <c r="BB57" s="39" t="s">
        <v>7</v>
      </c>
      <c r="BC57" s="39" t="s">
        <v>37</v>
      </c>
      <c r="BD57" s="39" t="s">
        <v>34</v>
      </c>
      <c r="BE57" s="39" t="s">
        <v>33</v>
      </c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  <c r="CX57" s="39"/>
      <c r="CY57" s="39"/>
      <c r="CZ57" s="39"/>
      <c r="DA57" s="39"/>
      <c r="DB57" s="39"/>
      <c r="DC57" s="39"/>
      <c r="DD57" s="39"/>
      <c r="DE57" s="39"/>
      <c r="DF57" s="39"/>
      <c r="DG57" s="39"/>
      <c r="DH57" s="39"/>
      <c r="DI57" s="39"/>
      <c r="DJ57" s="39"/>
      <c r="DK57" s="39"/>
      <c r="DL57" s="39"/>
      <c r="DM57" s="39"/>
      <c r="DN57" s="39"/>
      <c r="DO57" s="39"/>
      <c r="DP57" s="39"/>
      <c r="DQ57" s="39"/>
      <c r="DR57" s="39"/>
      <c r="DS57" s="39"/>
      <c r="DT57" s="39"/>
      <c r="DU57" s="39"/>
      <c r="DV57" s="39"/>
      <c r="DW57" s="39"/>
      <c r="DX57" s="39"/>
      <c r="DY57" s="39"/>
      <c r="DZ57" s="39"/>
      <c r="EA57" s="39"/>
      <c r="EB57" s="39"/>
      <c r="EC57" s="39"/>
      <c r="ED57" s="39"/>
      <c r="EE57" s="39"/>
      <c r="EF57" s="39"/>
      <c r="EG57" s="39"/>
      <c r="EH57" s="39"/>
      <c r="EI57" s="39"/>
      <c r="EJ57" s="39"/>
      <c r="EK57" s="39"/>
      <c r="EL57" s="39"/>
      <c r="EM57" s="39"/>
      <c r="EN57" s="39"/>
      <c r="EO57" s="39"/>
      <c r="EP57" s="39"/>
    </row>
    <row r="58" spans="1:146" outlineLevel="1">
      <c r="J58" s="11" t="s">
        <v>256</v>
      </c>
      <c r="AS58" s="49" t="s">
        <v>214</v>
      </c>
      <c r="AT58" s="49" t="str">
        <f>INDEX($AV$57:$BE$57,$AT$57)</f>
        <v>order.presentation</v>
      </c>
      <c r="AU58" s="39" t="s">
        <v>168</v>
      </c>
      <c r="AV58" s="39">
        <v>28.826666666666668</v>
      </c>
      <c r="AW58" s="39">
        <v>-0.32</v>
      </c>
      <c r="AX58" s="39">
        <v>2.8933333333333335</v>
      </c>
      <c r="AY58" s="39">
        <v>0.72</v>
      </c>
      <c r="AZ58" s="39">
        <v>0.82666666666666666</v>
      </c>
      <c r="BA58" s="39">
        <v>0.39888888888888913</v>
      </c>
      <c r="BB58" s="39">
        <v>0.15777777777777777</v>
      </c>
      <c r="BC58" s="39">
        <v>1.6</v>
      </c>
      <c r="BD58" s="39">
        <v>0.97333333333333338</v>
      </c>
      <c r="BE58" s="39">
        <v>-0.44888888888888884</v>
      </c>
      <c r="BF58" s="39">
        <v>1</v>
      </c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R58" s="39"/>
      <c r="CS58" s="39"/>
      <c r="CT58" s="39"/>
      <c r="CU58" s="39"/>
      <c r="CV58" s="39"/>
      <c r="CW58" s="39"/>
      <c r="CX58" s="39"/>
      <c r="CY58" s="39"/>
      <c r="CZ58" s="39"/>
      <c r="DA58" s="39"/>
      <c r="DB58" s="39"/>
      <c r="DC58" s="39"/>
      <c r="DD58" s="39"/>
      <c r="DE58" s="39"/>
      <c r="DF58" s="39"/>
      <c r="DG58" s="39"/>
      <c r="DH58" s="39"/>
      <c r="DI58" s="39"/>
      <c r="DJ58" s="39"/>
      <c r="DK58" s="39"/>
      <c r="DL58" s="39"/>
      <c r="DM58" s="39"/>
      <c r="DN58" s="39"/>
      <c r="DO58" s="39"/>
      <c r="DP58" s="39"/>
      <c r="DQ58" s="39"/>
      <c r="DR58" s="39"/>
      <c r="DS58" s="39"/>
      <c r="DT58" s="39"/>
      <c r="DU58" s="39"/>
      <c r="DV58" s="39"/>
      <c r="DW58" s="39"/>
      <c r="DX58" s="39"/>
      <c r="DY58" s="39"/>
      <c r="DZ58" s="39"/>
      <c r="EA58" s="39"/>
      <c r="EB58" s="39"/>
      <c r="EC58" s="39"/>
      <c r="ED58" s="39"/>
      <c r="EE58" s="39"/>
      <c r="EF58" s="39"/>
      <c r="EG58" s="39"/>
      <c r="EH58" s="39"/>
      <c r="EI58" s="39"/>
      <c r="EJ58" s="39"/>
      <c r="EK58" s="39"/>
      <c r="EL58" s="39"/>
      <c r="EM58" s="39"/>
      <c r="EN58" s="39"/>
      <c r="EO58" s="39"/>
      <c r="EP58" s="39"/>
    </row>
    <row r="59" spans="1:146" outlineLevel="1">
      <c r="AS59" s="49"/>
      <c r="AT59" s="49" t="s">
        <v>215</v>
      </c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  <c r="CU59" s="39"/>
      <c r="CV59" s="39"/>
      <c r="CW59" s="39"/>
      <c r="CX59" s="39"/>
      <c r="CY59" s="39"/>
      <c r="CZ59" s="39"/>
      <c r="DA59" s="39"/>
      <c r="DB59" s="39"/>
      <c r="DC59" s="39"/>
      <c r="DD59" s="39"/>
      <c r="DE59" s="39"/>
      <c r="DF59" s="39"/>
      <c r="DG59" s="39"/>
      <c r="DH59" s="39"/>
      <c r="DI59" s="39"/>
      <c r="DJ59" s="39"/>
      <c r="DK59" s="39"/>
      <c r="DL59" s="39"/>
      <c r="DM59" s="39"/>
      <c r="DN59" s="39"/>
      <c r="DO59" s="39"/>
      <c r="DP59" s="39"/>
      <c r="DQ59" s="39"/>
      <c r="DR59" s="39"/>
      <c r="DS59" s="39"/>
      <c r="DT59" s="39"/>
      <c r="DU59" s="39"/>
      <c r="DV59" s="39"/>
      <c r="DW59" s="39"/>
      <c r="DX59" s="39"/>
      <c r="DY59" s="39"/>
      <c r="DZ59" s="39"/>
      <c r="EA59" s="39"/>
      <c r="EB59" s="39"/>
      <c r="EC59" s="39"/>
      <c r="ED59" s="39"/>
      <c r="EE59" s="39"/>
      <c r="EF59" s="39"/>
      <c r="EG59" s="39"/>
      <c r="EH59" s="39"/>
      <c r="EI59" s="39"/>
      <c r="EJ59" s="39"/>
      <c r="EK59" s="39"/>
      <c r="EL59" s="39"/>
      <c r="EM59" s="39"/>
      <c r="EN59" s="39"/>
      <c r="EO59" s="39"/>
      <c r="EP59" s="39"/>
    </row>
    <row r="60" spans="1:146" outlineLevel="1">
      <c r="AS60" s="49"/>
      <c r="AT60" s="49" t="str">
        <f xml:space="preserve"> "Logistic Regression Curve -vs- " &amp; $AT$58 &amp; " 
Model 2 for Choice.variable    (10 variables, n=75)"</f>
        <v>Logistic Regression Curve -vs- order.presentation 
Model 2 for Choice.variable    (10 variables, n=75)</v>
      </c>
      <c r="AU60" s="39" t="s">
        <v>219</v>
      </c>
      <c r="AV60" s="39">
        <v>18</v>
      </c>
      <c r="AW60" s="39">
        <v>-2</v>
      </c>
      <c r="AX60" s="39">
        <v>1</v>
      </c>
      <c r="AY60" s="39">
        <v>0</v>
      </c>
      <c r="AZ60" s="39">
        <v>-2</v>
      </c>
      <c r="BA60" s="39">
        <v>-2.0833333333333335</v>
      </c>
      <c r="BB60" s="39">
        <v>-1.9166666666666667</v>
      </c>
      <c r="BC60" s="39">
        <v>1</v>
      </c>
      <c r="BD60" s="39">
        <v>-1</v>
      </c>
      <c r="BE60" s="39">
        <v>-1.8333333333333333</v>
      </c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/>
      <c r="CR60" s="39"/>
      <c r="CS60" s="39"/>
      <c r="CT60" s="39"/>
      <c r="CU60" s="39"/>
      <c r="CV60" s="39"/>
      <c r="CW60" s="39"/>
      <c r="CX60" s="39"/>
      <c r="CY60" s="39"/>
      <c r="CZ60" s="39"/>
      <c r="DA60" s="39"/>
      <c r="DB60" s="39"/>
      <c r="DC60" s="39"/>
      <c r="DD60" s="39"/>
      <c r="DE60" s="39"/>
      <c r="DF60" s="39"/>
      <c r="DG60" s="39"/>
      <c r="DH60" s="39"/>
      <c r="DI60" s="39"/>
      <c r="DJ60" s="39"/>
      <c r="DK60" s="39"/>
      <c r="DL60" s="39"/>
      <c r="DM60" s="39"/>
      <c r="DN60" s="39"/>
      <c r="DO60" s="39"/>
      <c r="DP60" s="39"/>
      <c r="DQ60" s="39"/>
      <c r="DR60" s="39"/>
      <c r="DS60" s="39"/>
      <c r="DT60" s="39"/>
      <c r="DU60" s="39"/>
      <c r="DV60" s="39"/>
      <c r="DW60" s="39"/>
      <c r="DX60" s="39"/>
      <c r="DY60" s="39"/>
      <c r="DZ60" s="39"/>
      <c r="EA60" s="39"/>
      <c r="EB60" s="39"/>
      <c r="EC60" s="39"/>
      <c r="ED60" s="39"/>
      <c r="EE60" s="39"/>
      <c r="EF60" s="39"/>
      <c r="EG60" s="39"/>
      <c r="EH60" s="39"/>
      <c r="EI60" s="39"/>
      <c r="EJ60" s="39"/>
      <c r="EK60" s="39"/>
      <c r="EL60" s="39"/>
      <c r="EM60" s="39"/>
      <c r="EN60" s="39"/>
      <c r="EO60" s="39"/>
      <c r="EP60" s="39"/>
    </row>
    <row r="61" spans="1:146" outlineLevel="1">
      <c r="A61" s="33" t="s">
        <v>168</v>
      </c>
      <c r="B61" s="8">
        <f>SUMPRODUCT($AV$58:$BE$58,$AV$77:$BE$77)</f>
        <v>1.6</v>
      </c>
      <c r="C61" s="8">
        <f>1/(1+EXP(-F61))</f>
        <v>0.57851141018681307</v>
      </c>
      <c r="D61" s="8">
        <f>1/(1+EXP(-(F61- $H$11*G61)))</f>
        <v>0.45984397118296516</v>
      </c>
      <c r="E61" s="8">
        <f>1/(1+EXP(-(F61+ $H$11*G61)))</f>
        <v>0.68875429079799622</v>
      </c>
      <c r="F61" s="8">
        <f>MMULT($AV$58:$BE$58,$B$16:$B$25) + B15</f>
        <v>0.31666556354064063</v>
      </c>
      <c r="G61" s="8">
        <f t="array" ref="G61">SQRT(MMULT($AV$58:$BF$58,MMULT($AS$15:$BC$25,TRANSPOSE($AV$58:$BF$58))))</f>
        <v>0.24369650081371108</v>
      </c>
      <c r="AS61" s="49"/>
      <c r="AT61" s="49" t="str">
        <f xml:space="preserve"> $AT$58 &amp; " (min to max) " &amp; CHAR(10) &amp; "Other Variables = Means"</f>
        <v>order.presentation (min to max) 
Other Variables = Means</v>
      </c>
      <c r="AU61" s="39" t="s">
        <v>220</v>
      </c>
      <c r="AV61" s="39">
        <v>62</v>
      </c>
      <c r="AW61" s="39">
        <v>2</v>
      </c>
      <c r="AX61" s="39">
        <v>5</v>
      </c>
      <c r="AY61" s="39">
        <v>1</v>
      </c>
      <c r="AZ61" s="39">
        <v>2</v>
      </c>
      <c r="BA61" s="39">
        <v>2.6666666666666665</v>
      </c>
      <c r="BB61" s="39">
        <v>3</v>
      </c>
      <c r="BC61" s="39">
        <v>2</v>
      </c>
      <c r="BD61" s="39">
        <v>2</v>
      </c>
      <c r="BE61" s="39">
        <v>1.3333333333333333</v>
      </c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R61" s="39"/>
      <c r="CS61" s="39"/>
      <c r="CT61" s="39"/>
      <c r="CU61" s="39"/>
      <c r="CV61" s="39"/>
      <c r="CW61" s="39"/>
      <c r="CX61" s="39"/>
      <c r="CY61" s="39"/>
      <c r="CZ61" s="39"/>
      <c r="DA61" s="39"/>
      <c r="DB61" s="39"/>
      <c r="DC61" s="39"/>
      <c r="DD61" s="39"/>
      <c r="DE61" s="39"/>
      <c r="DF61" s="39"/>
      <c r="DG61" s="39"/>
      <c r="DH61" s="39"/>
      <c r="DI61" s="39"/>
      <c r="DJ61" s="39"/>
      <c r="DK61" s="39"/>
      <c r="DL61" s="39"/>
      <c r="DM61" s="39"/>
      <c r="DN61" s="39"/>
      <c r="DO61" s="39"/>
      <c r="DP61" s="39"/>
      <c r="DQ61" s="39"/>
      <c r="DR61" s="39"/>
      <c r="DS61" s="39"/>
      <c r="DT61" s="39"/>
      <c r="DU61" s="39"/>
      <c r="DV61" s="39"/>
      <c r="DW61" s="39"/>
      <c r="DX61" s="39"/>
      <c r="DY61" s="39"/>
      <c r="DZ61" s="39"/>
      <c r="EA61" s="39"/>
      <c r="EB61" s="39"/>
      <c r="EC61" s="39"/>
      <c r="ED61" s="39"/>
      <c r="EE61" s="39"/>
      <c r="EF61" s="39"/>
      <c r="EG61" s="39"/>
      <c r="EH61" s="39"/>
      <c r="EI61" s="39"/>
      <c r="EJ61" s="39"/>
      <c r="EK61" s="39"/>
      <c r="EL61" s="39"/>
      <c r="EM61" s="39"/>
      <c r="EN61" s="39"/>
      <c r="EO61" s="39"/>
      <c r="EP61" s="39"/>
    </row>
    <row r="62" spans="1:146" outlineLevel="1">
      <c r="AS62" s="49"/>
      <c r="AT62" s="49" t="s">
        <v>216</v>
      </c>
      <c r="AU62" s="39" t="s">
        <v>221</v>
      </c>
      <c r="AV62" s="39">
        <f t="shared" ref="AV62:BE62" si="4">AV60</f>
        <v>18</v>
      </c>
      <c r="AW62" s="39">
        <f t="shared" si="4"/>
        <v>-2</v>
      </c>
      <c r="AX62" s="39">
        <f t="shared" si="4"/>
        <v>1</v>
      </c>
      <c r="AY62" s="39">
        <f t="shared" si="4"/>
        <v>0</v>
      </c>
      <c r="AZ62" s="39">
        <f t="shared" si="4"/>
        <v>-2</v>
      </c>
      <c r="BA62" s="39">
        <f t="shared" si="4"/>
        <v>-2.0833333333333335</v>
      </c>
      <c r="BB62" s="39">
        <f t="shared" si="4"/>
        <v>-1.9166666666666667</v>
      </c>
      <c r="BC62" s="39">
        <f t="shared" si="4"/>
        <v>1</v>
      </c>
      <c r="BD62" s="39">
        <f t="shared" si="4"/>
        <v>-1</v>
      </c>
      <c r="BE62" s="39">
        <f t="shared" si="4"/>
        <v>-1.8333333333333333</v>
      </c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  <c r="CW62" s="39"/>
      <c r="CX62" s="39"/>
      <c r="CY62" s="39"/>
      <c r="CZ62" s="39"/>
      <c r="DA62" s="39"/>
      <c r="DB62" s="39"/>
      <c r="DC62" s="39"/>
      <c r="DD62" s="39"/>
      <c r="DE62" s="39"/>
      <c r="DF62" s="39"/>
      <c r="DG62" s="39"/>
      <c r="DH62" s="39"/>
      <c r="DI62" s="39"/>
      <c r="DJ62" s="39"/>
      <c r="DK62" s="39"/>
      <c r="DL62" s="39"/>
      <c r="DM62" s="39"/>
      <c r="DN62" s="39"/>
      <c r="DO62" s="39"/>
      <c r="DP62" s="39"/>
      <c r="DQ62" s="39"/>
      <c r="DR62" s="39"/>
      <c r="DS62" s="39"/>
      <c r="DT62" s="39"/>
      <c r="DU62" s="39"/>
      <c r="DV62" s="39"/>
      <c r="DW62" s="39"/>
      <c r="DX62" s="39"/>
      <c r="DY62" s="39"/>
      <c r="DZ62" s="39"/>
      <c r="EA62" s="39"/>
      <c r="EB62" s="39"/>
      <c r="EC62" s="39"/>
      <c r="ED62" s="39"/>
      <c r="EE62" s="39"/>
      <c r="EF62" s="39"/>
      <c r="EG62" s="39"/>
      <c r="EH62" s="39"/>
      <c r="EI62" s="39"/>
      <c r="EJ62" s="39"/>
      <c r="EK62" s="39"/>
      <c r="EL62" s="39"/>
      <c r="EM62" s="39"/>
      <c r="EN62" s="39"/>
      <c r="EO62" s="39"/>
      <c r="EP62" s="39"/>
    </row>
    <row r="63" spans="1:146" outlineLevel="1">
      <c r="B63" s="32" t="str">
        <f>$AT$58</f>
        <v>order.presentation</v>
      </c>
      <c r="C63" s="32" t="s">
        <v>211</v>
      </c>
      <c r="D63" s="32" t="str">
        <f>IF($I$11&gt;99%,("Lower "&amp;TEXT($I$11,"0.0%")),("Lower "&amp;TEXT($I$11,"0%")))</f>
        <v>Lower 95%</v>
      </c>
      <c r="E63" s="32" t="str">
        <f>IF($I$11&gt;99%,("Upper "&amp;TEXT($I$11,"0.0%")),("Upper "&amp;TEXT($I$11,"0%")))</f>
        <v>Upper 95%</v>
      </c>
      <c r="F63" s="32" t="s">
        <v>212</v>
      </c>
      <c r="G63" s="32" t="s">
        <v>176</v>
      </c>
      <c r="AS63" s="49"/>
      <c r="AT63" s="49" t="s">
        <v>217</v>
      </c>
      <c r="AU63" s="39" t="s">
        <v>222</v>
      </c>
      <c r="AV63" s="39">
        <f t="shared" ref="AV63:BE63" si="5">(AV61 - AV60)/12</f>
        <v>3.6666666666666665</v>
      </c>
      <c r="AW63" s="39">
        <f t="shared" si="5"/>
        <v>0.33333333333333331</v>
      </c>
      <c r="AX63" s="39">
        <f t="shared" si="5"/>
        <v>0.33333333333333331</v>
      </c>
      <c r="AY63" s="39">
        <f t="shared" si="5"/>
        <v>8.3333333333333329E-2</v>
      </c>
      <c r="AZ63" s="39">
        <f t="shared" si="5"/>
        <v>0.33333333333333331</v>
      </c>
      <c r="BA63" s="39">
        <f t="shared" si="5"/>
        <v>0.39583333333333331</v>
      </c>
      <c r="BB63" s="39">
        <f t="shared" si="5"/>
        <v>0.40972222222222227</v>
      </c>
      <c r="BC63" s="39">
        <f t="shared" si="5"/>
        <v>8.3333333333333329E-2</v>
      </c>
      <c r="BD63" s="39">
        <f t="shared" si="5"/>
        <v>0.25</v>
      </c>
      <c r="BE63" s="39">
        <f t="shared" si="5"/>
        <v>0.2638888888888889</v>
      </c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R63" s="39"/>
      <c r="CS63" s="39"/>
      <c r="CT63" s="39"/>
      <c r="CU63" s="39"/>
      <c r="CV63" s="39"/>
      <c r="CW63" s="39"/>
      <c r="CX63" s="39"/>
      <c r="CY63" s="39"/>
      <c r="CZ63" s="39"/>
      <c r="DA63" s="39"/>
      <c r="DB63" s="39"/>
      <c r="DC63" s="39"/>
      <c r="DD63" s="39"/>
      <c r="DE63" s="39"/>
      <c r="DF63" s="39"/>
      <c r="DG63" s="39"/>
      <c r="DH63" s="39"/>
      <c r="DI63" s="39"/>
      <c r="DJ63" s="39"/>
      <c r="DK63" s="39"/>
      <c r="DL63" s="39"/>
      <c r="DM63" s="39"/>
      <c r="DN63" s="39"/>
      <c r="DO63" s="39"/>
      <c r="DP63" s="39"/>
      <c r="DQ63" s="39"/>
      <c r="DR63" s="39"/>
      <c r="DS63" s="39"/>
      <c r="DT63" s="39"/>
      <c r="DU63" s="39"/>
      <c r="DV63" s="39"/>
      <c r="DW63" s="39"/>
      <c r="DX63" s="39"/>
      <c r="DY63" s="39"/>
      <c r="DZ63" s="39"/>
      <c r="EA63" s="39"/>
      <c r="EB63" s="39"/>
      <c r="EC63" s="39"/>
      <c r="ED63" s="39"/>
      <c r="EE63" s="39"/>
      <c r="EF63" s="39"/>
      <c r="EG63" s="39"/>
      <c r="EH63" s="39"/>
      <c r="EI63" s="39"/>
      <c r="EJ63" s="39"/>
      <c r="EK63" s="39"/>
      <c r="EL63" s="39"/>
      <c r="EM63" s="39"/>
      <c r="EN63" s="39"/>
      <c r="EO63" s="39"/>
      <c r="EP63" s="39"/>
    </row>
    <row r="64" spans="1:146" outlineLevel="1">
      <c r="B64" s="8">
        <f>SUMPRODUCT($AV$64:$BE$64,$AV$77:$BE$77)</f>
        <v>1</v>
      </c>
      <c r="C64" s="8">
        <f t="shared" ref="C64:C76" si="6">1/(1+EXP(-F64))</f>
        <v>0.68420753245705512</v>
      </c>
      <c r="D64" s="8">
        <f t="shared" ref="D64:D76" si="7">1/(1+EXP(-(F64- $H$11*G64)))</f>
        <v>0.48752554125055747</v>
      </c>
      <c r="E64" s="8">
        <f t="shared" ref="E64:E76" si="8">1/(1+EXP(-(F64+ $H$11*G64)))</f>
        <v>0.83149505513646949</v>
      </c>
      <c r="F64" s="8">
        <f>MMULT($AV$64:$BE$64,$B$16:$B$25) + B15</f>
        <v>0.7731760320765011</v>
      </c>
      <c r="G64" s="8">
        <f t="array" ref="G64">SQRT(MMULT($AV$64:$BF$64,MMULT($AS$15:$BC$25,TRANSPOSE($AV$64:$BF$64))))</f>
        <v>0.41994864720923519</v>
      </c>
      <c r="AS64" s="39"/>
      <c r="AT64" s="39">
        <v>1</v>
      </c>
      <c r="AU64" s="39"/>
      <c r="AV64" s="39">
        <f>IF($AV$78=$AT$57,$AV$62+($AT$64-1)*$AV$63,$AV$58)</f>
        <v>28.826666666666668</v>
      </c>
      <c r="AW64" s="39">
        <f>IF($AW$78=$AT$57,$AW$62+($AT$64-1)*$AW$63,$AW$58)</f>
        <v>-0.32</v>
      </c>
      <c r="AX64" s="39">
        <f>IF($AX$78=$AT$57,$AX$62+($AT$64-1)*$AX$63,$AX$58)</f>
        <v>2.8933333333333335</v>
      </c>
      <c r="AY64" s="39">
        <f>IF($AY$78=$AT$57,$AY$62+($AT$64-1)*$AY$63,$AY$58)</f>
        <v>0.72</v>
      </c>
      <c r="AZ64" s="39">
        <f>IF($AZ$78=$AT$57,$AZ$62+($AT$64-1)*$AZ$63,$AZ$58)</f>
        <v>0.82666666666666666</v>
      </c>
      <c r="BA64" s="39">
        <f>IF($BA$78=$AT$57,$BA$62+($AT$64-1)*$BA$63,$BA$58)</f>
        <v>0.39888888888888913</v>
      </c>
      <c r="BB64" s="39">
        <f>IF($BB$78=$AT$57,$BB$62+($AT$64-1)*$BB$63,$BB$58)</f>
        <v>0.15777777777777777</v>
      </c>
      <c r="BC64" s="39">
        <f>IF($BC$78=$AT$57,$BC$62+($AT$64-1)*$BC$63,$BC$58)</f>
        <v>1</v>
      </c>
      <c r="BD64" s="39">
        <f>IF($BD$78=$AT$57,$BD$62+($AT$64-1)*$BD$63,$BD$58)</f>
        <v>0.97333333333333338</v>
      </c>
      <c r="BE64" s="39">
        <f>IF($BE$78=$AT$57,$BE$62+($AT$64-1)*$BE$63,$BE$58)</f>
        <v>-0.44888888888888884</v>
      </c>
      <c r="BF64" s="39">
        <v>1</v>
      </c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  <c r="CU64" s="39"/>
      <c r="CV64" s="39"/>
      <c r="CW64" s="39"/>
      <c r="CX64" s="39"/>
      <c r="CY64" s="39"/>
      <c r="CZ64" s="39"/>
      <c r="DA64" s="39"/>
      <c r="DB64" s="39"/>
      <c r="DC64" s="39"/>
      <c r="DD64" s="39"/>
      <c r="DE64" s="39"/>
      <c r="DF64" s="39"/>
      <c r="DG64" s="39"/>
      <c r="DH64" s="39"/>
      <c r="DI64" s="39"/>
      <c r="DJ64" s="39"/>
      <c r="DK64" s="39"/>
      <c r="DL64" s="39"/>
      <c r="DM64" s="39"/>
      <c r="DN64" s="39"/>
      <c r="DO64" s="39"/>
      <c r="DP64" s="39"/>
      <c r="DQ64" s="39"/>
      <c r="DR64" s="39"/>
      <c r="DS64" s="39"/>
      <c r="DT64" s="39"/>
      <c r="DU64" s="39"/>
      <c r="DV64" s="39"/>
      <c r="DW64" s="39"/>
      <c r="DX64" s="39"/>
      <c r="DY64" s="39"/>
      <c r="DZ64" s="39"/>
      <c r="EA64" s="39"/>
      <c r="EB64" s="39"/>
      <c r="EC64" s="39"/>
      <c r="ED64" s="39"/>
      <c r="EE64" s="39"/>
      <c r="EF64" s="39"/>
      <c r="EG64" s="39"/>
      <c r="EH64" s="39"/>
      <c r="EI64" s="39"/>
      <c r="EJ64" s="39"/>
      <c r="EK64" s="39"/>
      <c r="EL64" s="39"/>
      <c r="EM64" s="39"/>
      <c r="EN64" s="39"/>
      <c r="EO64" s="39"/>
      <c r="EP64" s="39"/>
    </row>
    <row r="65" spans="1:146" outlineLevel="1">
      <c r="B65" s="8">
        <f>SUMPRODUCT($AV$65:$BE$65,$AV$77:$BE$77)</f>
        <v>1.0833333333333333</v>
      </c>
      <c r="C65" s="8">
        <f t="shared" si="6"/>
        <v>0.67035073406428236</v>
      </c>
      <c r="D65" s="8">
        <f t="shared" si="7"/>
        <v>0.48937595599460654</v>
      </c>
      <c r="E65" s="8">
        <f t="shared" si="8"/>
        <v>0.81184543226242922</v>
      </c>
      <c r="F65" s="8">
        <f>MMULT($AV$65:$BE$65,$B$16:$B$25) + B15</f>
        <v>0.70977180033540954</v>
      </c>
      <c r="G65" s="8">
        <f t="array" ref="G65">SQRT(MMULT($AV$65:$BF$65,MMULT($AS$15:$BC$25,TRANSPOSE($AV$65:$BF$65))))</f>
        <v>0.3838205086586477</v>
      </c>
      <c r="AS65" s="39"/>
      <c r="AT65" s="39">
        <v>2</v>
      </c>
      <c r="AU65" s="39"/>
      <c r="AV65" s="39">
        <f>IF($AV$78=$AT$57,$AV$62+($AT$65-1)*$AV$63,$AV$58)</f>
        <v>28.826666666666668</v>
      </c>
      <c r="AW65" s="39">
        <f>IF($AW$78=$AT$57,$AW$62+($AT$65-1)*$AW$63,$AW$58)</f>
        <v>-0.32</v>
      </c>
      <c r="AX65" s="39">
        <f>IF($AX$78=$AT$57,$AX$62+($AT$65-1)*$AX$63,$AX$58)</f>
        <v>2.8933333333333335</v>
      </c>
      <c r="AY65" s="39">
        <f>IF($AY$78=$AT$57,$AY$62+($AT$65-1)*$AY$63,$AY$58)</f>
        <v>0.72</v>
      </c>
      <c r="AZ65" s="39">
        <f>IF($AZ$78=$AT$57,$AZ$62+($AT$65-1)*$AZ$63,$AZ$58)</f>
        <v>0.82666666666666666</v>
      </c>
      <c r="BA65" s="39">
        <f>IF($BA$78=$AT$57,$BA$62+($AT$65-1)*$BA$63,$BA$58)</f>
        <v>0.39888888888888913</v>
      </c>
      <c r="BB65" s="39">
        <f>IF($BB$78=$AT$57,$BB$62+($AT$65-1)*$BB$63,$BB$58)</f>
        <v>0.15777777777777777</v>
      </c>
      <c r="BC65" s="39">
        <f>IF($BC$78=$AT$57,$BC$62+($AT$65-1)*$BC$63,$BC$58)</f>
        <v>1.0833333333333333</v>
      </c>
      <c r="BD65" s="39">
        <f>IF($BD$78=$AT$57,$BD$62+($AT$65-1)*$BD$63,$BD$58)</f>
        <v>0.97333333333333338</v>
      </c>
      <c r="BE65" s="39">
        <f>IF($BE$78=$AT$57,$BE$62+($AT$65-1)*$BE$63,$BE$58)</f>
        <v>-0.44888888888888884</v>
      </c>
      <c r="BF65" s="39">
        <v>1</v>
      </c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R65" s="39"/>
      <c r="CS65" s="39"/>
      <c r="CT65" s="39"/>
      <c r="CU65" s="39"/>
      <c r="CV65" s="39"/>
      <c r="CW65" s="39"/>
      <c r="CX65" s="39"/>
      <c r="CY65" s="39"/>
      <c r="CZ65" s="39"/>
      <c r="DA65" s="39"/>
      <c r="DB65" s="39"/>
      <c r="DC65" s="39"/>
      <c r="DD65" s="39"/>
      <c r="DE65" s="39"/>
      <c r="DF65" s="39"/>
      <c r="DG65" s="39"/>
      <c r="DH65" s="39"/>
      <c r="DI65" s="39"/>
      <c r="DJ65" s="39"/>
      <c r="DK65" s="39"/>
      <c r="DL65" s="39"/>
      <c r="DM65" s="39"/>
      <c r="DN65" s="39"/>
      <c r="DO65" s="39"/>
      <c r="DP65" s="39"/>
      <c r="DQ65" s="39"/>
      <c r="DR65" s="39"/>
      <c r="DS65" s="39"/>
      <c r="DT65" s="39"/>
      <c r="DU65" s="39"/>
      <c r="DV65" s="39"/>
      <c r="DW65" s="39"/>
      <c r="DX65" s="39"/>
      <c r="DY65" s="39"/>
      <c r="DZ65" s="39"/>
      <c r="EA65" s="39"/>
      <c r="EB65" s="39"/>
      <c r="EC65" s="39"/>
      <c r="ED65" s="39"/>
      <c r="EE65" s="39"/>
      <c r="EF65" s="39"/>
      <c r="EG65" s="39"/>
      <c r="EH65" s="39"/>
      <c r="EI65" s="39"/>
      <c r="EJ65" s="39"/>
      <c r="EK65" s="39"/>
      <c r="EL65" s="39"/>
      <c r="EM65" s="39"/>
      <c r="EN65" s="39"/>
      <c r="EO65" s="39"/>
      <c r="EP65" s="39"/>
    </row>
    <row r="66" spans="1:146" outlineLevel="1">
      <c r="B66" s="8">
        <f>SUMPRODUCT($AV$66:$BE$66,$AV$77:$BE$77)</f>
        <v>1.1666666666666667</v>
      </c>
      <c r="C66" s="8">
        <f t="shared" si="6"/>
        <v>0.65619143634323385</v>
      </c>
      <c r="D66" s="8">
        <f t="shared" si="7"/>
        <v>0.49016193198442903</v>
      </c>
      <c r="E66" s="8">
        <f t="shared" si="8"/>
        <v>0.79118654633547836</v>
      </c>
      <c r="F66" s="8">
        <f>MMULT($AV$66:$BE$66,$B$16:$B$25) + B15</f>
        <v>0.64636756859431765</v>
      </c>
      <c r="G66" s="8">
        <f t="array" ref="G66">SQRT(MMULT($AV$66:$BF$66,MMULT($AS$15:$BC$25,TRANSPOSE($AV$66:$BF$66))))</f>
        <v>0.3498660820609622</v>
      </c>
      <c r="AS66" s="39"/>
      <c r="AT66" s="39">
        <v>3</v>
      </c>
      <c r="AU66" s="39"/>
      <c r="AV66" s="39">
        <f>IF($AV$78=$AT$57,$AV$62+($AT$66-1)*$AV$63,$AV$58)</f>
        <v>28.826666666666668</v>
      </c>
      <c r="AW66" s="39">
        <f>IF($AW$78=$AT$57,$AW$62+($AT$66-1)*$AW$63,$AW$58)</f>
        <v>-0.32</v>
      </c>
      <c r="AX66" s="39">
        <f>IF($AX$78=$AT$57,$AX$62+($AT$66-1)*$AX$63,$AX$58)</f>
        <v>2.8933333333333335</v>
      </c>
      <c r="AY66" s="39">
        <f>IF($AY$78=$AT$57,$AY$62+($AT$66-1)*$AY$63,$AY$58)</f>
        <v>0.72</v>
      </c>
      <c r="AZ66" s="39">
        <f>IF($AZ$78=$AT$57,$AZ$62+($AT$66-1)*$AZ$63,$AZ$58)</f>
        <v>0.82666666666666666</v>
      </c>
      <c r="BA66" s="39">
        <f>IF($BA$78=$AT$57,$BA$62+($AT$66-1)*$BA$63,$BA$58)</f>
        <v>0.39888888888888913</v>
      </c>
      <c r="BB66" s="39">
        <f>IF($BB$78=$AT$57,$BB$62+($AT$66-1)*$BB$63,$BB$58)</f>
        <v>0.15777777777777777</v>
      </c>
      <c r="BC66" s="39">
        <f>IF($BC$78=$AT$57,$BC$62+($AT$66-1)*$BC$63,$BC$58)</f>
        <v>1.1666666666666667</v>
      </c>
      <c r="BD66" s="39">
        <f>IF($BD$78=$AT$57,$BD$62+($AT$66-1)*$BD$63,$BD$58)</f>
        <v>0.97333333333333338</v>
      </c>
      <c r="BE66" s="39">
        <f>IF($BE$78=$AT$57,$BE$62+($AT$66-1)*$BE$63,$BE$58)</f>
        <v>-0.44888888888888884</v>
      </c>
      <c r="BF66" s="39">
        <v>1</v>
      </c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9"/>
      <c r="CJ66" s="39"/>
      <c r="CK66" s="39"/>
      <c r="CL66" s="39"/>
      <c r="CM66" s="39"/>
      <c r="CN66" s="39"/>
      <c r="CO66" s="39"/>
      <c r="CP66" s="39"/>
      <c r="CQ66" s="39"/>
      <c r="CR66" s="39"/>
      <c r="CS66" s="39"/>
      <c r="CT66" s="39"/>
      <c r="CU66" s="39"/>
      <c r="CV66" s="39"/>
      <c r="CW66" s="39"/>
      <c r="CX66" s="39"/>
      <c r="CY66" s="39"/>
      <c r="CZ66" s="39"/>
      <c r="DA66" s="39"/>
      <c r="DB66" s="39"/>
      <c r="DC66" s="39"/>
      <c r="DD66" s="39"/>
      <c r="DE66" s="39"/>
      <c r="DF66" s="39"/>
      <c r="DG66" s="39"/>
      <c r="DH66" s="39"/>
      <c r="DI66" s="39"/>
      <c r="DJ66" s="39"/>
      <c r="DK66" s="39"/>
      <c r="DL66" s="39"/>
      <c r="DM66" s="39"/>
      <c r="DN66" s="39"/>
      <c r="DO66" s="39"/>
      <c r="DP66" s="39"/>
      <c r="DQ66" s="39"/>
      <c r="DR66" s="39"/>
      <c r="DS66" s="39"/>
      <c r="DT66" s="39"/>
      <c r="DU66" s="39"/>
      <c r="DV66" s="39"/>
      <c r="DW66" s="39"/>
      <c r="DX66" s="39"/>
      <c r="DY66" s="39"/>
      <c r="DZ66" s="39"/>
      <c r="EA66" s="39"/>
      <c r="EB66" s="39"/>
      <c r="EC66" s="39"/>
      <c r="ED66" s="39"/>
      <c r="EE66" s="39"/>
      <c r="EF66" s="39"/>
      <c r="EG66" s="39"/>
      <c r="EH66" s="39"/>
      <c r="EI66" s="39"/>
      <c r="EJ66" s="39"/>
      <c r="EK66" s="39"/>
      <c r="EL66" s="39"/>
      <c r="EM66" s="39"/>
      <c r="EN66" s="39"/>
      <c r="EO66" s="39"/>
      <c r="EP66" s="39"/>
    </row>
    <row r="67" spans="1:146" outlineLevel="1">
      <c r="B67" s="8">
        <f>SUMPRODUCT($AV$67:$BE$67,$AV$77:$BE$77)</f>
        <v>1.25</v>
      </c>
      <c r="C67" s="8">
        <f t="shared" si="6"/>
        <v>0.64174898468670527</v>
      </c>
      <c r="D67" s="8">
        <f t="shared" si="7"/>
        <v>0.48954267961031156</v>
      </c>
      <c r="E67" s="8">
        <f t="shared" si="8"/>
        <v>0.76990273110836771</v>
      </c>
      <c r="F67" s="8">
        <f>MMULT($AV$67:$BE$67,$B$16:$B$25) + B15</f>
        <v>0.58296333685322588</v>
      </c>
      <c r="G67" s="8">
        <f t="array" ref="G67">SQRT(MMULT($AV$67:$BF$67,MMULT($AS$15:$BC$25,TRANSPOSE($AV$67:$BF$67))))</f>
        <v>0.31878071431939237</v>
      </c>
      <c r="AS67" s="39"/>
      <c r="AT67" s="39">
        <v>4</v>
      </c>
      <c r="AU67" s="39"/>
      <c r="AV67" s="39">
        <f>IF($AV$78=$AT$57,$AV$62+($AT$67-1)*$AV$63,$AV$58)</f>
        <v>28.826666666666668</v>
      </c>
      <c r="AW67" s="39">
        <f>IF($AW$78=$AT$57,$AW$62+($AT$67-1)*$AW$63,$AW$58)</f>
        <v>-0.32</v>
      </c>
      <c r="AX67" s="39">
        <f>IF($AX$78=$AT$57,$AX$62+($AT$67-1)*$AX$63,$AX$58)</f>
        <v>2.8933333333333335</v>
      </c>
      <c r="AY67" s="39">
        <f>IF($AY$78=$AT$57,$AY$62+($AT$67-1)*$AY$63,$AY$58)</f>
        <v>0.72</v>
      </c>
      <c r="AZ67" s="39">
        <f>IF($AZ$78=$AT$57,$AZ$62+($AT$67-1)*$AZ$63,$AZ$58)</f>
        <v>0.82666666666666666</v>
      </c>
      <c r="BA67" s="39">
        <f>IF($BA$78=$AT$57,$BA$62+($AT$67-1)*$BA$63,$BA$58)</f>
        <v>0.39888888888888913</v>
      </c>
      <c r="BB67" s="39">
        <f>IF($BB$78=$AT$57,$BB$62+($AT$67-1)*$BB$63,$BB$58)</f>
        <v>0.15777777777777777</v>
      </c>
      <c r="BC67" s="39">
        <f>IF($BC$78=$AT$57,$BC$62+($AT$67-1)*$BC$63,$BC$58)</f>
        <v>1.25</v>
      </c>
      <c r="BD67" s="39">
        <f>IF($BD$78=$AT$57,$BD$62+($AT$67-1)*$BD$63,$BD$58)</f>
        <v>0.97333333333333338</v>
      </c>
      <c r="BE67" s="39">
        <f>IF($BE$78=$AT$57,$BE$62+($AT$67-1)*$BE$63,$BE$58)</f>
        <v>-0.44888888888888884</v>
      </c>
      <c r="BF67" s="39">
        <v>1</v>
      </c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39"/>
      <c r="CW67" s="39"/>
      <c r="CX67" s="39"/>
      <c r="CY67" s="39"/>
      <c r="CZ67" s="39"/>
      <c r="DA67" s="39"/>
      <c r="DB67" s="39"/>
      <c r="DC67" s="39"/>
      <c r="DD67" s="39"/>
      <c r="DE67" s="39"/>
      <c r="DF67" s="39"/>
      <c r="DG67" s="39"/>
      <c r="DH67" s="39"/>
      <c r="DI67" s="39"/>
      <c r="DJ67" s="39"/>
      <c r="DK67" s="39"/>
      <c r="DL67" s="39"/>
      <c r="DM67" s="39"/>
      <c r="DN67" s="39"/>
      <c r="DO67" s="39"/>
      <c r="DP67" s="39"/>
      <c r="DQ67" s="39"/>
      <c r="DR67" s="39"/>
      <c r="DS67" s="39"/>
      <c r="DT67" s="39"/>
      <c r="DU67" s="39"/>
      <c r="DV67" s="39"/>
      <c r="DW67" s="39"/>
      <c r="DX67" s="39"/>
      <c r="DY67" s="39"/>
      <c r="DZ67" s="39"/>
      <c r="EA67" s="39"/>
      <c r="EB67" s="39"/>
      <c r="EC67" s="39"/>
      <c r="ED67" s="39"/>
      <c r="EE67" s="39"/>
      <c r="EF67" s="39"/>
      <c r="EG67" s="39"/>
      <c r="EH67" s="39"/>
      <c r="EI67" s="39"/>
      <c r="EJ67" s="39"/>
      <c r="EK67" s="39"/>
      <c r="EL67" s="39"/>
      <c r="EM67" s="39"/>
      <c r="EN67" s="39"/>
      <c r="EO67" s="39"/>
      <c r="EP67" s="39"/>
    </row>
    <row r="68" spans="1:146" outlineLevel="1">
      <c r="B68" s="8">
        <f>SUMPRODUCT($AV$68:$BE$68,$AV$77:$BE$77)</f>
        <v>1.3333333333333333</v>
      </c>
      <c r="C68" s="8">
        <f t="shared" si="6"/>
        <v>0.62704466456436292</v>
      </c>
      <c r="D68" s="8">
        <f t="shared" si="7"/>
        <v>0.48706823803775373</v>
      </c>
      <c r="E68" s="8">
        <f t="shared" si="8"/>
        <v>0.74854302763477387</v>
      </c>
      <c r="F68" s="8">
        <f>MMULT($AV$68:$BE$68,$B$16:$B$25) + B15</f>
        <v>0.51955910511213421</v>
      </c>
      <c r="G68" s="8">
        <f t="array" ref="G68">SQRT(MMULT($AV$68:$BF$68,MMULT($AS$15:$BC$25,TRANSPOSE($AV$68:$BF$68))))</f>
        <v>0.29148377005052034</v>
      </c>
      <c r="AS68" s="39"/>
      <c r="AT68" s="39">
        <v>5</v>
      </c>
      <c r="AU68" s="39"/>
      <c r="AV68" s="39">
        <f>IF($AV$78=$AT$57,$AV$62+($AT$68-1)*$AV$63,$AV$58)</f>
        <v>28.826666666666668</v>
      </c>
      <c r="AW68" s="39">
        <f>IF($AW$78=$AT$57,$AW$62+($AT$68-1)*$AW$63,$AW$58)</f>
        <v>-0.32</v>
      </c>
      <c r="AX68" s="39">
        <f>IF($AX$78=$AT$57,$AX$62+($AT$68-1)*$AX$63,$AX$58)</f>
        <v>2.8933333333333335</v>
      </c>
      <c r="AY68" s="39">
        <f>IF($AY$78=$AT$57,$AY$62+($AT$68-1)*$AY$63,$AY$58)</f>
        <v>0.72</v>
      </c>
      <c r="AZ68" s="39">
        <f>IF($AZ$78=$AT$57,$AZ$62+($AT$68-1)*$AZ$63,$AZ$58)</f>
        <v>0.82666666666666666</v>
      </c>
      <c r="BA68" s="39">
        <f>IF($BA$78=$AT$57,$BA$62+($AT$68-1)*$BA$63,$BA$58)</f>
        <v>0.39888888888888913</v>
      </c>
      <c r="BB68" s="39">
        <f>IF($BB$78=$AT$57,$BB$62+($AT$68-1)*$BB$63,$BB$58)</f>
        <v>0.15777777777777777</v>
      </c>
      <c r="BC68" s="39">
        <f>IF($BC$78=$AT$57,$BC$62+($AT$68-1)*$BC$63,$BC$58)</f>
        <v>1.3333333333333333</v>
      </c>
      <c r="BD68" s="39">
        <f>IF($BD$78=$AT$57,$BD$62+($AT$68-1)*$BD$63,$BD$58)</f>
        <v>0.97333333333333338</v>
      </c>
      <c r="BE68" s="39">
        <f>IF($BE$78=$AT$57,$BE$62+($AT$68-1)*$BE$63,$BE$58)</f>
        <v>-0.44888888888888884</v>
      </c>
      <c r="BF68" s="39">
        <v>1</v>
      </c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  <c r="CJ68" s="39"/>
      <c r="CK68" s="39"/>
      <c r="CL68" s="39"/>
      <c r="CM68" s="39"/>
      <c r="CN68" s="39"/>
      <c r="CO68" s="39"/>
      <c r="CP68" s="39"/>
      <c r="CQ68" s="39"/>
      <c r="CR68" s="39"/>
      <c r="CS68" s="39"/>
      <c r="CT68" s="39"/>
      <c r="CU68" s="39"/>
      <c r="CV68" s="39"/>
      <c r="CW68" s="39"/>
      <c r="CX68" s="39"/>
      <c r="CY68" s="39"/>
      <c r="CZ68" s="39"/>
      <c r="DA68" s="39"/>
      <c r="DB68" s="39"/>
      <c r="DC68" s="39"/>
      <c r="DD68" s="39"/>
      <c r="DE68" s="39"/>
      <c r="DF68" s="39"/>
      <c r="DG68" s="39"/>
      <c r="DH68" s="39"/>
      <c r="DI68" s="39"/>
      <c r="DJ68" s="39"/>
      <c r="DK68" s="39"/>
      <c r="DL68" s="39"/>
      <c r="DM68" s="39"/>
      <c r="DN68" s="39"/>
      <c r="DO68" s="39"/>
      <c r="DP68" s="39"/>
      <c r="DQ68" s="39"/>
      <c r="DR68" s="39"/>
      <c r="DS68" s="39"/>
      <c r="DT68" s="39"/>
      <c r="DU68" s="39"/>
      <c r="DV68" s="39"/>
      <c r="DW68" s="39"/>
      <c r="DX68" s="39"/>
      <c r="DY68" s="39"/>
      <c r="DZ68" s="39"/>
      <c r="EA68" s="39"/>
      <c r="EB68" s="39"/>
      <c r="EC68" s="39"/>
      <c r="ED68" s="39"/>
      <c r="EE68" s="39"/>
      <c r="EF68" s="39"/>
      <c r="EG68" s="39"/>
      <c r="EH68" s="39"/>
      <c r="EI68" s="39"/>
      <c r="EJ68" s="39"/>
      <c r="EK68" s="39"/>
      <c r="EL68" s="39"/>
      <c r="EM68" s="39"/>
      <c r="EN68" s="39"/>
      <c r="EO68" s="39"/>
      <c r="EP68" s="39"/>
    </row>
    <row r="69" spans="1:146" outlineLevel="1">
      <c r="B69" s="8">
        <f>SUMPRODUCT($AV$69:$BE$69,$AV$77:$BE$77)</f>
        <v>1.4166666666666665</v>
      </c>
      <c r="C69" s="8">
        <f t="shared" si="6"/>
        <v>0.61210160978900507</v>
      </c>
      <c r="D69" s="8">
        <f t="shared" si="7"/>
        <v>0.4821747699522031</v>
      </c>
      <c r="E69" s="8">
        <f t="shared" si="8"/>
        <v>0.72783005217205465</v>
      </c>
      <c r="F69" s="8">
        <f>MMULT($AV$69:$BE$69,$B$16:$B$25) + B15</f>
        <v>0.4561548733710426</v>
      </c>
      <c r="G69" s="8">
        <f t="array" ref="G69">SQRT(MMULT($AV$69:$BF$69,MMULT($AS$15:$BC$25,TRANSPOSE($AV$69:$BF$69))))</f>
        <v>0.26913046746761393</v>
      </c>
      <c r="AS69" s="39"/>
      <c r="AT69" s="39">
        <v>6</v>
      </c>
      <c r="AU69" s="39"/>
      <c r="AV69" s="39">
        <f>IF($AV$78=$AT$57,$AV$62+($AT$69-1)*$AV$63,$AV$58)</f>
        <v>28.826666666666668</v>
      </c>
      <c r="AW69" s="39">
        <f>IF($AW$78=$AT$57,$AW$62+($AT$69-1)*$AW$63,$AW$58)</f>
        <v>-0.32</v>
      </c>
      <c r="AX69" s="39">
        <f>IF($AX$78=$AT$57,$AX$62+($AT$69-1)*$AX$63,$AX$58)</f>
        <v>2.8933333333333335</v>
      </c>
      <c r="AY69" s="39">
        <f>IF($AY$78=$AT$57,$AY$62+($AT$69-1)*$AY$63,$AY$58)</f>
        <v>0.72</v>
      </c>
      <c r="AZ69" s="39">
        <f>IF($AZ$78=$AT$57,$AZ$62+($AT$69-1)*$AZ$63,$AZ$58)</f>
        <v>0.82666666666666666</v>
      </c>
      <c r="BA69" s="39">
        <f>IF($BA$78=$AT$57,$BA$62+($AT$69-1)*$BA$63,$BA$58)</f>
        <v>0.39888888888888913</v>
      </c>
      <c r="BB69" s="39">
        <f>IF($BB$78=$AT$57,$BB$62+($AT$69-1)*$BB$63,$BB$58)</f>
        <v>0.15777777777777777</v>
      </c>
      <c r="BC69" s="39">
        <f>IF($BC$78=$AT$57,$BC$62+($AT$69-1)*$BC$63,$BC$58)</f>
        <v>1.4166666666666665</v>
      </c>
      <c r="BD69" s="39">
        <f>IF($BD$78=$AT$57,$BD$62+($AT$69-1)*$BD$63,$BD$58)</f>
        <v>0.97333333333333338</v>
      </c>
      <c r="BE69" s="39">
        <f>IF($BE$78=$AT$57,$BE$62+($AT$69-1)*$BE$63,$BE$58)</f>
        <v>-0.44888888888888884</v>
      </c>
      <c r="BF69" s="39">
        <v>1</v>
      </c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/>
      <c r="CW69" s="39"/>
      <c r="CX69" s="39"/>
      <c r="CY69" s="39"/>
      <c r="CZ69" s="39"/>
      <c r="DA69" s="39"/>
      <c r="DB69" s="39"/>
      <c r="DC69" s="39"/>
      <c r="DD69" s="39"/>
      <c r="DE69" s="39"/>
      <c r="DF69" s="39"/>
      <c r="DG69" s="39"/>
      <c r="DH69" s="39"/>
      <c r="DI69" s="39"/>
      <c r="DJ69" s="39"/>
      <c r="DK69" s="39"/>
      <c r="DL69" s="39"/>
      <c r="DM69" s="39"/>
      <c r="DN69" s="39"/>
      <c r="DO69" s="39"/>
      <c r="DP69" s="39"/>
      <c r="DQ69" s="39"/>
      <c r="DR69" s="39"/>
      <c r="DS69" s="39"/>
      <c r="DT69" s="39"/>
      <c r="DU69" s="39"/>
      <c r="DV69" s="39"/>
      <c r="DW69" s="39"/>
      <c r="DX69" s="39"/>
      <c r="DY69" s="39"/>
      <c r="DZ69" s="39"/>
      <c r="EA69" s="39"/>
      <c r="EB69" s="39"/>
      <c r="EC69" s="39"/>
      <c r="ED69" s="39"/>
      <c r="EE69" s="39"/>
      <c r="EF69" s="39"/>
      <c r="EG69" s="39"/>
      <c r="EH69" s="39"/>
      <c r="EI69" s="39"/>
      <c r="EJ69" s="39"/>
      <c r="EK69" s="39"/>
      <c r="EL69" s="39"/>
      <c r="EM69" s="39"/>
      <c r="EN69" s="39"/>
      <c r="EO69" s="39"/>
      <c r="EP69" s="39"/>
    </row>
    <row r="70" spans="1:146" outlineLevel="1">
      <c r="B70" s="8">
        <f>SUMPRODUCT($AV$70:$BE$70,$AV$77:$BE$77)</f>
        <v>1.5</v>
      </c>
      <c r="C70" s="8">
        <f t="shared" si="6"/>
        <v>0.59694468453410598</v>
      </c>
      <c r="D70" s="8">
        <f t="shared" si="7"/>
        <v>0.47422595087343539</v>
      </c>
      <c r="E70" s="8">
        <f t="shared" si="8"/>
        <v>0.70861954205570943</v>
      </c>
      <c r="F70" s="8">
        <f>MMULT($AV$70:$BE$70,$B$16:$B$25) + B15</f>
        <v>0.39275064162995094</v>
      </c>
      <c r="G70" s="8">
        <f t="array" ref="G70">SQRT(MMULT($AV$70:$BF$70,MMULT($AS$15:$BC$25,TRANSPOSE($AV$70:$BF$70))))</f>
        <v>0.25303439444351666</v>
      </c>
      <c r="AS70" s="39"/>
      <c r="AT70" s="39">
        <v>7</v>
      </c>
      <c r="AU70" s="39"/>
      <c r="AV70" s="39">
        <f>IF($AV$78=$AT$57,$AV$62+($AT$70-1)*$AV$63,$AV$58)</f>
        <v>28.826666666666668</v>
      </c>
      <c r="AW70" s="39">
        <f>IF($AW$78=$AT$57,$AW$62+($AT$70-1)*$AW$63,$AW$58)</f>
        <v>-0.32</v>
      </c>
      <c r="AX70" s="39">
        <f>IF($AX$78=$AT$57,$AX$62+($AT$70-1)*$AX$63,$AX$58)</f>
        <v>2.8933333333333335</v>
      </c>
      <c r="AY70" s="39">
        <f>IF($AY$78=$AT$57,$AY$62+($AT$70-1)*$AY$63,$AY$58)</f>
        <v>0.72</v>
      </c>
      <c r="AZ70" s="39">
        <f>IF($AZ$78=$AT$57,$AZ$62+($AT$70-1)*$AZ$63,$AZ$58)</f>
        <v>0.82666666666666666</v>
      </c>
      <c r="BA70" s="39">
        <f>IF($BA$78=$AT$57,$BA$62+($AT$70-1)*$BA$63,$BA$58)</f>
        <v>0.39888888888888913</v>
      </c>
      <c r="BB70" s="39">
        <f>IF($BB$78=$AT$57,$BB$62+($AT$70-1)*$BB$63,$BB$58)</f>
        <v>0.15777777777777777</v>
      </c>
      <c r="BC70" s="39">
        <f>IF($BC$78=$AT$57,$BC$62+($AT$70-1)*$BC$63,$BC$58)</f>
        <v>1.5</v>
      </c>
      <c r="BD70" s="39">
        <f>IF($BD$78=$AT$57,$BD$62+($AT$70-1)*$BD$63,$BD$58)</f>
        <v>0.97333333333333338</v>
      </c>
      <c r="BE70" s="39">
        <f>IF($BE$78=$AT$57,$BE$62+($AT$70-1)*$BE$63,$BE$58)</f>
        <v>-0.44888888888888884</v>
      </c>
      <c r="BF70" s="39">
        <v>1</v>
      </c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9"/>
      <c r="CZ70" s="39"/>
      <c r="DA70" s="39"/>
      <c r="DB70" s="39"/>
      <c r="DC70" s="39"/>
      <c r="DD70" s="39"/>
      <c r="DE70" s="39"/>
      <c r="DF70" s="39"/>
      <c r="DG70" s="39"/>
      <c r="DH70" s="39"/>
      <c r="DI70" s="39"/>
      <c r="DJ70" s="39"/>
      <c r="DK70" s="39"/>
      <c r="DL70" s="39"/>
      <c r="DM70" s="39"/>
      <c r="DN70" s="39"/>
      <c r="DO70" s="39"/>
      <c r="DP70" s="39"/>
      <c r="DQ70" s="39"/>
      <c r="DR70" s="39"/>
      <c r="DS70" s="39"/>
      <c r="DT70" s="39"/>
      <c r="DU70" s="39"/>
      <c r="DV70" s="39"/>
      <c r="DW70" s="39"/>
      <c r="DX70" s="39"/>
      <c r="DY70" s="39"/>
      <c r="DZ70" s="39"/>
      <c r="EA70" s="39"/>
      <c r="EB70" s="39"/>
      <c r="EC70" s="39"/>
      <c r="ED70" s="39"/>
      <c r="EE70" s="39"/>
      <c r="EF70" s="39"/>
      <c r="EG70" s="39"/>
      <c r="EH70" s="39"/>
      <c r="EI70" s="39"/>
      <c r="EJ70" s="39"/>
      <c r="EK70" s="39"/>
      <c r="EL70" s="39"/>
      <c r="EM70" s="39"/>
      <c r="EN70" s="39"/>
      <c r="EO70" s="39"/>
      <c r="EP70" s="39"/>
    </row>
    <row r="71" spans="1:146" outlineLevel="1">
      <c r="B71" s="8">
        <f>SUMPRODUCT($AV$71:$BE$71,$AV$77:$BE$77)</f>
        <v>1.5833333333333333</v>
      </c>
      <c r="C71" s="8">
        <f t="shared" si="6"/>
        <v>0.58160033980687886</v>
      </c>
      <c r="D71" s="8">
        <f t="shared" si="7"/>
        <v>0.46263553267116753</v>
      </c>
      <c r="E71" s="8">
        <f t="shared" si="8"/>
        <v>0.6917748110969556</v>
      </c>
      <c r="F71" s="8">
        <f>MMULT($AV$71:$BE$71,$B$16:$B$25) + B15</f>
        <v>0.32934640988885927</v>
      </c>
      <c r="G71" s="8">
        <f t="array" ref="G71">SQRT(MMULT($AV$71:$BF$71,MMULT($AS$15:$BC$25,TRANSPOSE($AV$71:$BF$71))))</f>
        <v>0.24443481126682146</v>
      </c>
      <c r="AS71" s="39"/>
      <c r="AT71" s="39">
        <v>8</v>
      </c>
      <c r="AU71" s="39"/>
      <c r="AV71" s="39">
        <f>IF($AV$78=$AT$57,$AV$62+($AT$71-1)*$AV$63,$AV$58)</f>
        <v>28.826666666666668</v>
      </c>
      <c r="AW71" s="39">
        <f>IF($AW$78=$AT$57,$AW$62+($AT$71-1)*$AW$63,$AW$58)</f>
        <v>-0.32</v>
      </c>
      <c r="AX71" s="39">
        <f>IF($AX$78=$AT$57,$AX$62+($AT$71-1)*$AX$63,$AX$58)</f>
        <v>2.8933333333333335</v>
      </c>
      <c r="AY71" s="39">
        <f>IF($AY$78=$AT$57,$AY$62+($AT$71-1)*$AY$63,$AY$58)</f>
        <v>0.72</v>
      </c>
      <c r="AZ71" s="39">
        <f>IF($AZ$78=$AT$57,$AZ$62+($AT$71-1)*$AZ$63,$AZ$58)</f>
        <v>0.82666666666666666</v>
      </c>
      <c r="BA71" s="39">
        <f>IF($BA$78=$AT$57,$BA$62+($AT$71-1)*$BA$63,$BA$58)</f>
        <v>0.39888888888888913</v>
      </c>
      <c r="BB71" s="39">
        <f>IF($BB$78=$AT$57,$BB$62+($AT$71-1)*$BB$63,$BB$58)</f>
        <v>0.15777777777777777</v>
      </c>
      <c r="BC71" s="39">
        <f>IF($BC$78=$AT$57,$BC$62+($AT$71-1)*$BC$63,$BC$58)</f>
        <v>1.5833333333333333</v>
      </c>
      <c r="BD71" s="39">
        <f>IF($BD$78=$AT$57,$BD$62+($AT$71-1)*$BD$63,$BD$58)</f>
        <v>0.97333333333333338</v>
      </c>
      <c r="BE71" s="39">
        <f>IF($BE$78=$AT$57,$BE$62+($AT$71-1)*$BE$63,$BE$58)</f>
        <v>-0.44888888888888884</v>
      </c>
      <c r="BF71" s="39">
        <v>1</v>
      </c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  <c r="CW71" s="39"/>
      <c r="CX71" s="39"/>
      <c r="CY71" s="39"/>
      <c r="CZ71" s="39"/>
      <c r="DA71" s="39"/>
      <c r="DB71" s="39"/>
      <c r="DC71" s="39"/>
      <c r="DD71" s="39"/>
      <c r="DE71" s="39"/>
      <c r="DF71" s="39"/>
      <c r="DG71" s="39"/>
      <c r="DH71" s="39"/>
      <c r="DI71" s="39"/>
      <c r="DJ71" s="39"/>
      <c r="DK71" s="39"/>
      <c r="DL71" s="39"/>
      <c r="DM71" s="39"/>
      <c r="DN71" s="39"/>
      <c r="DO71" s="39"/>
      <c r="DP71" s="39"/>
      <c r="DQ71" s="39"/>
      <c r="DR71" s="39"/>
      <c r="DS71" s="39"/>
      <c r="DT71" s="39"/>
      <c r="DU71" s="39"/>
      <c r="DV71" s="39"/>
      <c r="DW71" s="39"/>
      <c r="DX71" s="39"/>
      <c r="DY71" s="39"/>
      <c r="DZ71" s="39"/>
      <c r="EA71" s="39"/>
      <c r="EB71" s="39"/>
      <c r="EC71" s="39"/>
      <c r="ED71" s="39"/>
      <c r="EE71" s="39"/>
      <c r="EF71" s="39"/>
      <c r="EG71" s="39"/>
      <c r="EH71" s="39"/>
      <c r="EI71" s="39"/>
      <c r="EJ71" s="39"/>
      <c r="EK71" s="39"/>
      <c r="EL71" s="39"/>
      <c r="EM71" s="39"/>
      <c r="EN71" s="39"/>
      <c r="EO71" s="39"/>
      <c r="EP71" s="39"/>
    </row>
    <row r="72" spans="1:146" outlineLevel="1">
      <c r="B72" s="8">
        <f>SUMPRODUCT($AV$72:$BE$72,$AV$77:$BE$77)</f>
        <v>1.6666666666666665</v>
      </c>
      <c r="C72" s="8">
        <f t="shared" si="6"/>
        <v>0.56609644569682938</v>
      </c>
      <c r="D72" s="8">
        <f t="shared" si="7"/>
        <v>0.44706549119368783</v>
      </c>
      <c r="E72" s="8">
        <f t="shared" si="8"/>
        <v>0.67796137494310815</v>
      </c>
      <c r="F72" s="8">
        <f>MMULT($AV$72:$BE$72,$B$16:$B$25) + B15</f>
        <v>0.26594217814776761</v>
      </c>
      <c r="G72" s="8">
        <f t="array" ref="G72">SQRT(MMULT($AV$72:$BF$72,MMULT($AS$15:$BC$25,TRANSPOSE($AV$72:$BF$72))))</f>
        <v>0.24412522418276383</v>
      </c>
      <c r="AS72" s="39"/>
      <c r="AT72" s="39">
        <v>9</v>
      </c>
      <c r="AU72" s="39"/>
      <c r="AV72" s="39">
        <f>IF($AV$78=$AT$57,$AV$62+($AT$72-1)*$AV$63,$AV$58)</f>
        <v>28.826666666666668</v>
      </c>
      <c r="AW72" s="39">
        <f>IF($AW$78=$AT$57,$AW$62+($AT$72-1)*$AW$63,$AW$58)</f>
        <v>-0.32</v>
      </c>
      <c r="AX72" s="39">
        <f>IF($AX$78=$AT$57,$AX$62+($AT$72-1)*$AX$63,$AX$58)</f>
        <v>2.8933333333333335</v>
      </c>
      <c r="AY72" s="39">
        <f>IF($AY$78=$AT$57,$AY$62+($AT$72-1)*$AY$63,$AY$58)</f>
        <v>0.72</v>
      </c>
      <c r="AZ72" s="39">
        <f>IF($AZ$78=$AT$57,$AZ$62+($AT$72-1)*$AZ$63,$AZ$58)</f>
        <v>0.82666666666666666</v>
      </c>
      <c r="BA72" s="39">
        <f>IF($BA$78=$AT$57,$BA$62+($AT$72-1)*$BA$63,$BA$58)</f>
        <v>0.39888888888888913</v>
      </c>
      <c r="BB72" s="39">
        <f>IF($BB$78=$AT$57,$BB$62+($AT$72-1)*$BB$63,$BB$58)</f>
        <v>0.15777777777777777</v>
      </c>
      <c r="BC72" s="39">
        <f>IF($BC$78=$AT$57,$BC$62+($AT$72-1)*$BC$63,$BC$58)</f>
        <v>1.6666666666666665</v>
      </c>
      <c r="BD72" s="39">
        <f>IF($BD$78=$AT$57,$BD$62+($AT$72-1)*$BD$63,$BD$58)</f>
        <v>0.97333333333333338</v>
      </c>
      <c r="BE72" s="39">
        <f>IF($BE$78=$AT$57,$BE$62+($AT$72-1)*$BE$63,$BE$58)</f>
        <v>-0.44888888888888884</v>
      </c>
      <c r="BF72" s="39">
        <v>1</v>
      </c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39"/>
      <c r="CN72" s="39"/>
      <c r="CO72" s="39"/>
      <c r="CP72" s="39"/>
      <c r="CQ72" s="39"/>
      <c r="CR72" s="39"/>
      <c r="CS72" s="39"/>
      <c r="CT72" s="39"/>
      <c r="CU72" s="39"/>
      <c r="CV72" s="39"/>
      <c r="CW72" s="39"/>
      <c r="CX72" s="39"/>
      <c r="CY72" s="39"/>
      <c r="CZ72" s="39"/>
      <c r="DA72" s="39"/>
      <c r="DB72" s="39"/>
      <c r="DC72" s="39"/>
      <c r="DD72" s="39"/>
      <c r="DE72" s="39"/>
      <c r="DF72" s="39"/>
      <c r="DG72" s="39"/>
      <c r="DH72" s="39"/>
      <c r="DI72" s="39"/>
      <c r="DJ72" s="39"/>
      <c r="DK72" s="39"/>
      <c r="DL72" s="39"/>
      <c r="DM72" s="39"/>
      <c r="DN72" s="39"/>
      <c r="DO72" s="39"/>
      <c r="DP72" s="39"/>
      <c r="DQ72" s="39"/>
      <c r="DR72" s="39"/>
      <c r="DS72" s="39"/>
      <c r="DT72" s="39"/>
      <c r="DU72" s="39"/>
      <c r="DV72" s="39"/>
      <c r="DW72" s="39"/>
      <c r="DX72" s="39"/>
      <c r="DY72" s="39"/>
      <c r="DZ72" s="39"/>
      <c r="EA72" s="39"/>
      <c r="EB72" s="39"/>
      <c r="EC72" s="39"/>
      <c r="ED72" s="39"/>
      <c r="EE72" s="39"/>
      <c r="EF72" s="39"/>
      <c r="EG72" s="39"/>
      <c r="EH72" s="39"/>
      <c r="EI72" s="39"/>
      <c r="EJ72" s="39"/>
      <c r="EK72" s="39"/>
      <c r="EL72" s="39"/>
      <c r="EM72" s="39"/>
      <c r="EN72" s="39"/>
      <c r="EO72" s="39"/>
      <c r="EP72" s="39"/>
    </row>
    <row r="73" spans="1:146" outlineLevel="1">
      <c r="B73" s="8">
        <f>SUMPRODUCT($AV$73:$BE$73,$AV$77:$BE$77)</f>
        <v>1.75</v>
      </c>
      <c r="C73" s="8">
        <f t="shared" si="6"/>
        <v>0.55046210133154794</v>
      </c>
      <c r="D73" s="8">
        <f t="shared" si="7"/>
        <v>0.42760244733131925</v>
      </c>
      <c r="E73" s="8">
        <f t="shared" si="8"/>
        <v>0.66745921262982488</v>
      </c>
      <c r="F73" s="8">
        <f>MMULT($AV$73:$BE$73,$B$16:$B$25) + B15</f>
        <v>0.20253794640667572</v>
      </c>
      <c r="G73" s="8">
        <f t="array" ref="G73">SQRT(MMULT($AV$73:$BF$73,MMULT($AS$15:$BC$25,TRANSPOSE($AV$73:$BF$73))))</f>
        <v>0.25213617182211684</v>
      </c>
      <c r="AS73" s="39"/>
      <c r="AT73" s="39">
        <v>10</v>
      </c>
      <c r="AU73" s="39"/>
      <c r="AV73" s="39">
        <f>IF($AV$78=$AT$57,$AV$62+($AT$73-1)*$AV$63,$AV$58)</f>
        <v>28.826666666666668</v>
      </c>
      <c r="AW73" s="39">
        <f>IF($AW$78=$AT$57,$AW$62+($AT$73-1)*$AW$63,$AW$58)</f>
        <v>-0.32</v>
      </c>
      <c r="AX73" s="39">
        <f>IF($AX$78=$AT$57,$AX$62+($AT$73-1)*$AX$63,$AX$58)</f>
        <v>2.8933333333333335</v>
      </c>
      <c r="AY73" s="39">
        <f>IF($AY$78=$AT$57,$AY$62+($AT$73-1)*$AY$63,$AY$58)</f>
        <v>0.72</v>
      </c>
      <c r="AZ73" s="39">
        <f>IF($AZ$78=$AT$57,$AZ$62+($AT$73-1)*$AZ$63,$AZ$58)</f>
        <v>0.82666666666666666</v>
      </c>
      <c r="BA73" s="39">
        <f>IF($BA$78=$AT$57,$BA$62+($AT$73-1)*$BA$63,$BA$58)</f>
        <v>0.39888888888888913</v>
      </c>
      <c r="BB73" s="39">
        <f>IF($BB$78=$AT$57,$BB$62+($AT$73-1)*$BB$63,$BB$58)</f>
        <v>0.15777777777777777</v>
      </c>
      <c r="BC73" s="39">
        <f>IF($BC$78=$AT$57,$BC$62+($AT$73-1)*$BC$63,$BC$58)</f>
        <v>1.75</v>
      </c>
      <c r="BD73" s="39">
        <f>IF($BD$78=$AT$57,$BD$62+($AT$73-1)*$BD$63,$BD$58)</f>
        <v>0.97333333333333338</v>
      </c>
      <c r="BE73" s="39">
        <f>IF($BE$78=$AT$57,$BE$62+($AT$73-1)*$BE$63,$BE$58)</f>
        <v>-0.44888888888888884</v>
      </c>
      <c r="BF73" s="39">
        <v>1</v>
      </c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39"/>
      <c r="CW73" s="39"/>
      <c r="CX73" s="39"/>
      <c r="CY73" s="39"/>
      <c r="CZ73" s="39"/>
      <c r="DA73" s="39"/>
      <c r="DB73" s="39"/>
      <c r="DC73" s="39"/>
      <c r="DD73" s="39"/>
      <c r="DE73" s="39"/>
      <c r="DF73" s="39"/>
      <c r="DG73" s="39"/>
      <c r="DH73" s="39"/>
      <c r="DI73" s="39"/>
      <c r="DJ73" s="39"/>
      <c r="DK73" s="39"/>
      <c r="DL73" s="39"/>
      <c r="DM73" s="39"/>
      <c r="DN73" s="39"/>
      <c r="DO73" s="39"/>
      <c r="DP73" s="39"/>
      <c r="DQ73" s="39"/>
      <c r="DR73" s="39"/>
      <c r="DS73" s="39"/>
      <c r="DT73" s="39"/>
      <c r="DU73" s="39"/>
      <c r="DV73" s="39"/>
      <c r="DW73" s="39"/>
      <c r="DX73" s="39"/>
      <c r="DY73" s="39"/>
      <c r="DZ73" s="39"/>
      <c r="EA73" s="39"/>
      <c r="EB73" s="39"/>
      <c r="EC73" s="39"/>
      <c r="ED73" s="39"/>
      <c r="EE73" s="39"/>
      <c r="EF73" s="39"/>
      <c r="EG73" s="39"/>
      <c r="EH73" s="39"/>
      <c r="EI73" s="39"/>
      <c r="EJ73" s="39"/>
      <c r="EK73" s="39"/>
      <c r="EL73" s="39"/>
      <c r="EM73" s="39"/>
      <c r="EN73" s="39"/>
      <c r="EO73" s="39"/>
      <c r="EP73" s="39"/>
    </row>
    <row r="74" spans="1:146" outlineLevel="1">
      <c r="B74" s="8">
        <f>SUMPRODUCT($AV$74:$BE$74,$AV$77:$BE$77)</f>
        <v>1.8333333333333333</v>
      </c>
      <c r="C74" s="8">
        <f t="shared" si="6"/>
        <v>0.53472742505672477</v>
      </c>
      <c r="D74" s="8">
        <f t="shared" si="7"/>
        <v>0.40477904881087085</v>
      </c>
      <c r="E74" s="8">
        <f t="shared" si="8"/>
        <v>0.66012667028247118</v>
      </c>
      <c r="F74" s="8">
        <f>MMULT($AV$74:$BE$74,$B$16:$B$25) + B15</f>
        <v>0.13913371466558411</v>
      </c>
      <c r="G74" s="8">
        <f t="array" ref="G74">SQRT(MMULT($AV$74:$BF$74,MMULT($AS$15:$BC$25,TRANSPOSE($AV$74:$BF$74))))</f>
        <v>0.26772177560954624</v>
      </c>
      <c r="AS74" s="39"/>
      <c r="AT74" s="39">
        <v>11</v>
      </c>
      <c r="AU74" s="39"/>
      <c r="AV74" s="39">
        <f>IF($AV$78=$AT$57,$AV$62+($AT$74-1)*$AV$63,$AV$58)</f>
        <v>28.826666666666668</v>
      </c>
      <c r="AW74" s="39">
        <f>IF($AW$78=$AT$57,$AW$62+($AT$74-1)*$AW$63,$AW$58)</f>
        <v>-0.32</v>
      </c>
      <c r="AX74" s="39">
        <f>IF($AX$78=$AT$57,$AX$62+($AT$74-1)*$AX$63,$AX$58)</f>
        <v>2.8933333333333335</v>
      </c>
      <c r="AY74" s="39">
        <f>IF($AY$78=$AT$57,$AY$62+($AT$74-1)*$AY$63,$AY$58)</f>
        <v>0.72</v>
      </c>
      <c r="AZ74" s="39">
        <f>IF($AZ$78=$AT$57,$AZ$62+($AT$74-1)*$AZ$63,$AZ$58)</f>
        <v>0.82666666666666666</v>
      </c>
      <c r="BA74" s="39">
        <f>IF($BA$78=$AT$57,$BA$62+($AT$74-1)*$BA$63,$BA$58)</f>
        <v>0.39888888888888913</v>
      </c>
      <c r="BB74" s="39">
        <f>IF($BB$78=$AT$57,$BB$62+($AT$74-1)*$BB$63,$BB$58)</f>
        <v>0.15777777777777777</v>
      </c>
      <c r="BC74" s="39">
        <f>IF($BC$78=$AT$57,$BC$62+($AT$74-1)*$BC$63,$BC$58)</f>
        <v>1.8333333333333333</v>
      </c>
      <c r="BD74" s="39">
        <f>IF($BD$78=$AT$57,$BD$62+($AT$74-1)*$BD$63,$BD$58)</f>
        <v>0.97333333333333338</v>
      </c>
      <c r="BE74" s="39">
        <f>IF($BE$78=$AT$57,$BE$62+($AT$74-1)*$BE$63,$BE$58)</f>
        <v>-0.44888888888888884</v>
      </c>
      <c r="BF74" s="39">
        <v>1</v>
      </c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  <c r="CU74" s="39"/>
      <c r="CV74" s="39"/>
      <c r="CW74" s="39"/>
      <c r="CX74" s="39"/>
      <c r="CY74" s="39"/>
      <c r="CZ74" s="39"/>
      <c r="DA74" s="39"/>
      <c r="DB74" s="39"/>
      <c r="DC74" s="39"/>
      <c r="DD74" s="39"/>
      <c r="DE74" s="39"/>
      <c r="DF74" s="39"/>
      <c r="DG74" s="39"/>
      <c r="DH74" s="39"/>
      <c r="DI74" s="39"/>
      <c r="DJ74" s="39"/>
      <c r="DK74" s="39"/>
      <c r="DL74" s="39"/>
      <c r="DM74" s="39"/>
      <c r="DN74" s="39"/>
      <c r="DO74" s="39"/>
      <c r="DP74" s="39"/>
      <c r="DQ74" s="39"/>
      <c r="DR74" s="39"/>
      <c r="DS74" s="39"/>
      <c r="DT74" s="39"/>
      <c r="DU74" s="39"/>
      <c r="DV74" s="39"/>
      <c r="DW74" s="39"/>
      <c r="DX74" s="39"/>
      <c r="DY74" s="39"/>
      <c r="DZ74" s="39"/>
      <c r="EA74" s="39"/>
      <c r="EB74" s="39"/>
      <c r="EC74" s="39"/>
      <c r="ED74" s="39"/>
      <c r="EE74" s="39"/>
      <c r="EF74" s="39"/>
      <c r="EG74" s="39"/>
      <c r="EH74" s="39"/>
      <c r="EI74" s="39"/>
      <c r="EJ74" s="39"/>
      <c r="EK74" s="39"/>
      <c r="EL74" s="39"/>
      <c r="EM74" s="39"/>
      <c r="EN74" s="39"/>
      <c r="EO74" s="39"/>
      <c r="EP74" s="39"/>
    </row>
    <row r="75" spans="1:146" outlineLevel="1">
      <c r="B75" s="8">
        <f>SUMPRODUCT($AV$75:$BE$75,$AV$77:$BE$77)</f>
        <v>1.9166666666666665</v>
      </c>
      <c r="C75" s="8">
        <f t="shared" si="6"/>
        <v>0.5189233278932549</v>
      </c>
      <c r="D75" s="8">
        <f t="shared" si="7"/>
        <v>0.37942313523367793</v>
      </c>
      <c r="E75" s="8">
        <f t="shared" si="8"/>
        <v>0.65553436702950307</v>
      </c>
      <c r="F75" s="8">
        <f>MMULT($AV$75:$BE$75,$B$16:$B$25) + B15</f>
        <v>7.5729482924492442E-2</v>
      </c>
      <c r="G75" s="8">
        <f t="array" ref="G75">SQRT(MMULT($AV$75:$BF$75,MMULT($AS$15:$BC$25,TRANSPOSE($AV$75:$BF$75))))</f>
        <v>0.2896619151105877</v>
      </c>
      <c r="AS75" s="39"/>
      <c r="AT75" s="39">
        <v>12</v>
      </c>
      <c r="AU75" s="39"/>
      <c r="AV75" s="39">
        <f>IF($AV$78=$AT$57,$AV$62+($AT$75-1)*$AV$63,$AV$58)</f>
        <v>28.826666666666668</v>
      </c>
      <c r="AW75" s="39">
        <f>IF($AW$78=$AT$57,$AW$62+($AT$75-1)*$AW$63,$AW$58)</f>
        <v>-0.32</v>
      </c>
      <c r="AX75" s="39">
        <f>IF($AX$78=$AT$57,$AX$62+($AT$75-1)*$AX$63,$AX$58)</f>
        <v>2.8933333333333335</v>
      </c>
      <c r="AY75" s="39">
        <f>IF($AY$78=$AT$57,$AY$62+($AT$75-1)*$AY$63,$AY$58)</f>
        <v>0.72</v>
      </c>
      <c r="AZ75" s="39">
        <f>IF($AZ$78=$AT$57,$AZ$62+($AT$75-1)*$AZ$63,$AZ$58)</f>
        <v>0.82666666666666666</v>
      </c>
      <c r="BA75" s="39">
        <f>IF($BA$78=$AT$57,$BA$62+($AT$75-1)*$BA$63,$BA$58)</f>
        <v>0.39888888888888913</v>
      </c>
      <c r="BB75" s="39">
        <f>IF($BB$78=$AT$57,$BB$62+($AT$75-1)*$BB$63,$BB$58)</f>
        <v>0.15777777777777777</v>
      </c>
      <c r="BC75" s="39">
        <f>IF($BC$78=$AT$57,$BC$62+($AT$75-1)*$BC$63,$BC$58)</f>
        <v>1.9166666666666665</v>
      </c>
      <c r="BD75" s="39">
        <f>IF($BD$78=$AT$57,$BD$62+($AT$75-1)*$BD$63,$BD$58)</f>
        <v>0.97333333333333338</v>
      </c>
      <c r="BE75" s="39">
        <f>IF($BE$78=$AT$57,$BE$62+($AT$75-1)*$BE$63,$BE$58)</f>
        <v>-0.44888888888888884</v>
      </c>
      <c r="BF75" s="39">
        <v>1</v>
      </c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  <c r="DB75" s="39"/>
      <c r="DC75" s="39"/>
      <c r="DD75" s="39"/>
      <c r="DE75" s="39"/>
      <c r="DF75" s="39"/>
      <c r="DG75" s="39"/>
      <c r="DH75" s="39"/>
      <c r="DI75" s="39"/>
      <c r="DJ75" s="39"/>
      <c r="DK75" s="39"/>
      <c r="DL75" s="39"/>
      <c r="DM75" s="39"/>
      <c r="DN75" s="39"/>
      <c r="DO75" s="39"/>
      <c r="DP75" s="39"/>
      <c r="DQ75" s="39"/>
      <c r="DR75" s="39"/>
      <c r="DS75" s="39"/>
      <c r="DT75" s="39"/>
      <c r="DU75" s="39"/>
      <c r="DV75" s="39"/>
      <c r="DW75" s="39"/>
      <c r="DX75" s="39"/>
      <c r="DY75" s="39"/>
      <c r="DZ75" s="39"/>
      <c r="EA75" s="39"/>
      <c r="EB75" s="39"/>
      <c r="EC75" s="39"/>
      <c r="ED75" s="39"/>
      <c r="EE75" s="39"/>
      <c r="EF75" s="39"/>
      <c r="EG75" s="39"/>
      <c r="EH75" s="39"/>
      <c r="EI75" s="39"/>
      <c r="EJ75" s="39"/>
      <c r="EK75" s="39"/>
      <c r="EL75" s="39"/>
      <c r="EM75" s="39"/>
      <c r="EN75" s="39"/>
      <c r="EO75" s="39"/>
      <c r="EP75" s="39"/>
    </row>
    <row r="76" spans="1:146" outlineLevel="1">
      <c r="B76" s="8">
        <f>SUMPRODUCT($AV$76:$BE$76,$AV$77:$BE$77)</f>
        <v>2</v>
      </c>
      <c r="C76" s="8">
        <f t="shared" si="6"/>
        <v>0.50308127378912393</v>
      </c>
      <c r="D76" s="8">
        <f t="shared" si="7"/>
        <v>0.35245288293159788</v>
      </c>
      <c r="E76" s="8">
        <f t="shared" si="8"/>
        <v>0.653152426517847</v>
      </c>
      <c r="F76" s="8">
        <f>MMULT($AV$76:$BE$76,$B$16:$B$25) + B15</f>
        <v>1.2325251183400554E-2</v>
      </c>
      <c r="G76" s="8">
        <f t="array" ref="G76">SQRT(MMULT($AV$76:$BF$76,MMULT($AS$15:$BC$25,TRANSPOSE($AV$76:$BF$76))))</f>
        <v>0.31663840091044981</v>
      </c>
      <c r="AS76" s="39"/>
      <c r="AT76" s="39">
        <v>13</v>
      </c>
      <c r="AU76" s="39"/>
      <c r="AV76" s="39">
        <f>IF($AV$78=$AT$57,$AV$62+($AT$76-1)*$AV$63,$AV$58)</f>
        <v>28.826666666666668</v>
      </c>
      <c r="AW76" s="39">
        <f>IF($AW$78=$AT$57,$AW$62+($AT$76-1)*$AW$63,$AW$58)</f>
        <v>-0.32</v>
      </c>
      <c r="AX76" s="39">
        <f>IF($AX$78=$AT$57,$AX$62+($AT$76-1)*$AX$63,$AX$58)</f>
        <v>2.8933333333333335</v>
      </c>
      <c r="AY76" s="39">
        <f>IF($AY$78=$AT$57,$AY$62+($AT$76-1)*$AY$63,$AY$58)</f>
        <v>0.72</v>
      </c>
      <c r="AZ76" s="39">
        <f>IF($AZ$78=$AT$57,$AZ$62+($AT$76-1)*$AZ$63,$AZ$58)</f>
        <v>0.82666666666666666</v>
      </c>
      <c r="BA76" s="39">
        <f>IF($BA$78=$AT$57,$BA$62+($AT$76-1)*$BA$63,$BA$58)</f>
        <v>0.39888888888888913</v>
      </c>
      <c r="BB76" s="39">
        <f>IF($BB$78=$AT$57,$BB$62+($AT$76-1)*$BB$63,$BB$58)</f>
        <v>0.15777777777777777</v>
      </c>
      <c r="BC76" s="39">
        <f>IF($BC$78=$AT$57,$BC$62+($AT$76-1)*$BC$63,$BC$58)</f>
        <v>2</v>
      </c>
      <c r="BD76" s="39">
        <f>IF($BD$78=$AT$57,$BD$62+($AT$76-1)*$BD$63,$BD$58)</f>
        <v>0.97333333333333338</v>
      </c>
      <c r="BE76" s="39">
        <f>IF($BE$78=$AT$57,$BE$62+($AT$76-1)*$BE$63,$BE$58)</f>
        <v>-0.44888888888888884</v>
      </c>
      <c r="BF76" s="39">
        <v>1</v>
      </c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  <c r="CU76" s="39"/>
      <c r="CV76" s="39"/>
      <c r="CW76" s="39"/>
      <c r="CX76" s="39"/>
      <c r="CY76" s="39"/>
      <c r="CZ76" s="39"/>
      <c r="DA76" s="39"/>
      <c r="DB76" s="39"/>
      <c r="DC76" s="39"/>
      <c r="DD76" s="39"/>
      <c r="DE76" s="39"/>
      <c r="DF76" s="39"/>
      <c r="DG76" s="39"/>
      <c r="DH76" s="39"/>
      <c r="DI76" s="39"/>
      <c r="DJ76" s="39"/>
      <c r="DK76" s="39"/>
      <c r="DL76" s="39"/>
      <c r="DM76" s="39"/>
      <c r="DN76" s="39"/>
      <c r="DO76" s="39"/>
      <c r="DP76" s="39"/>
      <c r="DQ76" s="39"/>
      <c r="DR76" s="39"/>
      <c r="DS76" s="39"/>
      <c r="DT76" s="39"/>
      <c r="DU76" s="39"/>
      <c r="DV76" s="39"/>
      <c r="DW76" s="39"/>
      <c r="DX76" s="39"/>
      <c r="DY76" s="39"/>
      <c r="DZ76" s="39"/>
      <c r="EA76" s="39"/>
      <c r="EB76" s="39"/>
      <c r="EC76" s="39"/>
      <c r="ED76" s="39"/>
      <c r="EE76" s="39"/>
      <c r="EF76" s="39"/>
      <c r="EG76" s="39"/>
      <c r="EH76" s="39"/>
      <c r="EI76" s="39"/>
      <c r="EJ76" s="39"/>
      <c r="EK76" s="39"/>
      <c r="EL76" s="39"/>
      <c r="EM76" s="39"/>
      <c r="EN76" s="39"/>
      <c r="EO76" s="39"/>
      <c r="EP76" s="39"/>
    </row>
    <row r="77" spans="1:146" outlineLevel="1">
      <c r="AS77" s="39"/>
      <c r="AT77" s="39"/>
      <c r="AU77" s="39"/>
      <c r="AV77" s="39">
        <f>IF($AT$57 = $AV$78,1,0)</f>
        <v>0</v>
      </c>
      <c r="AW77" s="39">
        <f>IF($AT$57 = $AW$78,1,0)</f>
        <v>0</v>
      </c>
      <c r="AX77" s="39">
        <f>IF($AT$57 = $AX$78,1,0)</f>
        <v>0</v>
      </c>
      <c r="AY77" s="39">
        <f>IF($AT$57 = $AY$78,1,0)</f>
        <v>0</v>
      </c>
      <c r="AZ77" s="39">
        <f>IF($AT$57 = $AZ$78,1,0)</f>
        <v>0</v>
      </c>
      <c r="BA77" s="39">
        <f>IF($AT$57 = $BA$78,1,0)</f>
        <v>0</v>
      </c>
      <c r="BB77" s="39">
        <f>IF($AT$57 = $BB$78,1,0)</f>
        <v>0</v>
      </c>
      <c r="BC77" s="39">
        <f>IF($AT$57 = $BC$78,1,0)</f>
        <v>1</v>
      </c>
      <c r="BD77" s="39">
        <f>IF($AT$57 = $BD$78,1,0)</f>
        <v>0</v>
      </c>
      <c r="BE77" s="39">
        <f>IF($AT$57 = $BE$78,1,0)</f>
        <v>0</v>
      </c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  <c r="CU77" s="39"/>
      <c r="CV77" s="39"/>
      <c r="CW77" s="39"/>
      <c r="CX77" s="39"/>
      <c r="CY77" s="39"/>
      <c r="CZ77" s="39"/>
      <c r="DA77" s="39"/>
      <c r="DB77" s="39"/>
      <c r="DC77" s="39"/>
      <c r="DD77" s="39"/>
      <c r="DE77" s="39"/>
      <c r="DF77" s="39"/>
      <c r="DG77" s="39"/>
      <c r="DH77" s="39"/>
      <c r="DI77" s="39"/>
      <c r="DJ77" s="39"/>
      <c r="DK77" s="39"/>
      <c r="DL77" s="39"/>
      <c r="DM77" s="39"/>
      <c r="DN77" s="39"/>
      <c r="DO77" s="39"/>
      <c r="DP77" s="39"/>
      <c r="DQ77" s="39"/>
      <c r="DR77" s="39"/>
      <c r="DS77" s="39"/>
      <c r="DT77" s="39"/>
      <c r="DU77" s="39"/>
      <c r="DV77" s="39"/>
      <c r="DW77" s="39"/>
      <c r="DX77" s="39"/>
      <c r="DY77" s="39"/>
      <c r="DZ77" s="39"/>
      <c r="EA77" s="39"/>
      <c r="EB77" s="39"/>
      <c r="EC77" s="39"/>
      <c r="ED77" s="39"/>
      <c r="EE77" s="39"/>
      <c r="EF77" s="39"/>
      <c r="EG77" s="39"/>
      <c r="EH77" s="39"/>
      <c r="EI77" s="39"/>
      <c r="EJ77" s="39"/>
      <c r="EK77" s="39"/>
      <c r="EL77" s="39"/>
      <c r="EM77" s="39"/>
      <c r="EN77" s="39"/>
      <c r="EO77" s="39"/>
      <c r="EP77" s="39"/>
    </row>
    <row r="78" spans="1:146">
      <c r="A78" s="53"/>
      <c r="AS78" s="39"/>
      <c r="AT78" s="39"/>
      <c r="AU78" s="39"/>
      <c r="AV78" s="39">
        <v>1</v>
      </c>
      <c r="AW78" s="39">
        <v>2</v>
      </c>
      <c r="AX78" s="39">
        <v>3</v>
      </c>
      <c r="AY78" s="39">
        <v>4</v>
      </c>
      <c r="AZ78" s="39">
        <v>5</v>
      </c>
      <c r="BA78" s="39">
        <v>6</v>
      </c>
      <c r="BB78" s="39">
        <v>7</v>
      </c>
      <c r="BC78" s="39">
        <v>8</v>
      </c>
      <c r="BD78" s="39">
        <v>9</v>
      </c>
      <c r="BE78" s="39">
        <v>10</v>
      </c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  <c r="CU78" s="39"/>
      <c r="CV78" s="39"/>
      <c r="CW78" s="39"/>
      <c r="CX78" s="39"/>
      <c r="CY78" s="39"/>
      <c r="CZ78" s="39"/>
      <c r="DA78" s="39"/>
      <c r="DB78" s="39"/>
      <c r="DC78" s="39"/>
      <c r="DD78" s="39"/>
      <c r="DE78" s="39"/>
      <c r="DF78" s="39"/>
      <c r="DG78" s="39"/>
      <c r="DH78" s="39"/>
      <c r="DI78" s="39"/>
      <c r="DJ78" s="39"/>
      <c r="DK78" s="39"/>
      <c r="DL78" s="39"/>
      <c r="DM78" s="39"/>
      <c r="DN78" s="39"/>
      <c r="DO78" s="39"/>
      <c r="DP78" s="39"/>
      <c r="DQ78" s="39"/>
      <c r="DR78" s="39"/>
      <c r="DS78" s="39"/>
      <c r="DT78" s="39"/>
      <c r="DU78" s="39"/>
      <c r="DV78" s="39"/>
      <c r="DW78" s="39"/>
      <c r="DX78" s="39"/>
      <c r="DY78" s="39"/>
      <c r="DZ78" s="39"/>
      <c r="EA78" s="39"/>
      <c r="EB78" s="39"/>
      <c r="EC78" s="39"/>
      <c r="ED78" s="39"/>
      <c r="EE78" s="39"/>
      <c r="EF78" s="39"/>
      <c r="EG78" s="39"/>
      <c r="EH78" s="39"/>
      <c r="EI78" s="39"/>
      <c r="EJ78" s="39"/>
      <c r="EK78" s="39"/>
      <c r="EL78" s="39"/>
      <c r="EM78" s="39"/>
      <c r="EN78" s="39"/>
      <c r="EO78" s="39"/>
      <c r="EP78" s="39"/>
    </row>
    <row r="79" spans="1:146">
      <c r="A79" s="18" t="s">
        <v>223</v>
      </c>
      <c r="AS79" s="49" t="s">
        <v>249</v>
      </c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  <c r="CU79" s="39"/>
      <c r="CV79" s="39"/>
      <c r="CW79" s="39"/>
      <c r="CX79" s="39"/>
      <c r="CY79" s="39"/>
      <c r="CZ79" s="39"/>
      <c r="DA79" s="39"/>
      <c r="DB79" s="39"/>
      <c r="DC79" s="39"/>
      <c r="DD79" s="39"/>
      <c r="DE79" s="39"/>
      <c r="DF79" s="39"/>
      <c r="DG79" s="39"/>
      <c r="DH79" s="39"/>
      <c r="DI79" s="39"/>
      <c r="DJ79" s="39"/>
      <c r="DK79" s="39"/>
      <c r="DL79" s="39"/>
      <c r="DM79" s="39"/>
      <c r="DN79" s="39"/>
      <c r="DO79" s="39"/>
      <c r="DP79" s="39"/>
      <c r="DQ79" s="39"/>
      <c r="DR79" s="39"/>
      <c r="DS79" s="39"/>
      <c r="DT79" s="39"/>
      <c r="DU79" s="39"/>
      <c r="DV79" s="39"/>
      <c r="DW79" s="39"/>
      <c r="DX79" s="39"/>
      <c r="DY79" s="39"/>
      <c r="DZ79" s="39"/>
      <c r="EA79" s="39"/>
      <c r="EB79" s="39"/>
      <c r="EC79" s="39"/>
      <c r="ED79" s="39"/>
      <c r="EE79" s="39"/>
      <c r="EF79" s="39"/>
      <c r="EG79" s="39"/>
      <c r="EH79" s="39"/>
      <c r="EI79" s="39"/>
      <c r="EJ79" s="39"/>
      <c r="EK79" s="39"/>
      <c r="EL79" s="39"/>
      <c r="EM79" s="39"/>
      <c r="EN79" s="39"/>
      <c r="EO79" s="39"/>
      <c r="EP79" s="39"/>
    </row>
    <row r="80" spans="1:146" outlineLevel="1">
      <c r="AS80" s="49" t="s">
        <v>250</v>
      </c>
      <c r="AT80" s="39">
        <v>0</v>
      </c>
      <c r="AU80" s="39">
        <v>0.05</v>
      </c>
      <c r="AV80" s="39">
        <v>0.1</v>
      </c>
      <c r="AW80" s="39">
        <v>0.15000000000000002</v>
      </c>
      <c r="AX80" s="39">
        <v>0.2</v>
      </c>
      <c r="AY80" s="39">
        <v>0.25</v>
      </c>
      <c r="AZ80" s="39">
        <v>0.3</v>
      </c>
      <c r="BA80" s="39">
        <v>0.35</v>
      </c>
      <c r="BB80" s="39">
        <v>0.39999999999999997</v>
      </c>
      <c r="BC80" s="39">
        <v>0.44999999999999996</v>
      </c>
      <c r="BD80" s="39">
        <v>0.49999999999999994</v>
      </c>
      <c r="BE80" s="39">
        <v>0.54999999999999993</v>
      </c>
      <c r="BF80" s="39">
        <v>0.6</v>
      </c>
      <c r="BG80" s="39">
        <v>0.65</v>
      </c>
      <c r="BH80" s="39">
        <v>0.70000000000000007</v>
      </c>
      <c r="BI80" s="39">
        <v>0.75000000000000011</v>
      </c>
      <c r="BJ80" s="39">
        <v>0.80000000000000016</v>
      </c>
      <c r="BK80" s="39">
        <v>0.8500000000000002</v>
      </c>
      <c r="BL80" s="39">
        <v>0.90000000000000024</v>
      </c>
      <c r="BM80" s="39">
        <v>0.95000000000000029</v>
      </c>
      <c r="BN80" s="39">
        <v>1.0000000000000002</v>
      </c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/>
      <c r="CT80" s="39"/>
      <c r="CU80" s="39"/>
      <c r="CV80" s="39"/>
      <c r="CW80" s="39"/>
      <c r="CX80" s="39"/>
      <c r="CY80" s="39"/>
      <c r="CZ80" s="39"/>
      <c r="DA80" s="39"/>
      <c r="DB80" s="39"/>
      <c r="DC80" s="39"/>
      <c r="DD80" s="39"/>
      <c r="DE80" s="39"/>
      <c r="DF80" s="39"/>
      <c r="DG80" s="39"/>
      <c r="DH80" s="39"/>
      <c r="DI80" s="39"/>
      <c r="DJ80" s="39"/>
      <c r="DK80" s="39"/>
      <c r="DL80" s="39"/>
      <c r="DM80" s="39"/>
      <c r="DN80" s="39"/>
      <c r="DO80" s="39"/>
      <c r="DP80" s="39"/>
      <c r="DQ80" s="39"/>
      <c r="DR80" s="39"/>
      <c r="DS80" s="39"/>
      <c r="DT80" s="39"/>
      <c r="DU80" s="39"/>
      <c r="DV80" s="39"/>
      <c r="DW80" s="39"/>
      <c r="DX80" s="39"/>
      <c r="DY80" s="39"/>
      <c r="DZ80" s="39"/>
      <c r="EA80" s="39"/>
      <c r="EB80" s="39"/>
      <c r="EC80" s="39"/>
      <c r="ED80" s="39"/>
      <c r="EE80" s="39"/>
      <c r="EF80" s="39"/>
      <c r="EG80" s="39"/>
      <c r="EH80" s="39"/>
      <c r="EI80" s="39"/>
      <c r="EJ80" s="39"/>
      <c r="EK80" s="39"/>
      <c r="EL80" s="39"/>
      <c r="EM80" s="39"/>
      <c r="EN80" s="39"/>
      <c r="EO80" s="39"/>
      <c r="EP80" s="39"/>
    </row>
    <row r="81" spans="45:146" outlineLevel="1">
      <c r="AS81" s="49" t="s">
        <v>251</v>
      </c>
      <c r="AT81" s="39">
        <v>0</v>
      </c>
      <c r="AU81" s="39">
        <v>0</v>
      </c>
      <c r="AV81" s="39">
        <v>0</v>
      </c>
      <c r="AW81" s="39">
        <v>0</v>
      </c>
      <c r="AX81" s="39">
        <v>0</v>
      </c>
      <c r="AY81" s="39">
        <v>0</v>
      </c>
      <c r="AZ81" s="39">
        <v>0</v>
      </c>
      <c r="BA81" s="39">
        <v>2</v>
      </c>
      <c r="BB81" s="39">
        <v>2</v>
      </c>
      <c r="BC81" s="39">
        <v>8</v>
      </c>
      <c r="BD81" s="39">
        <v>11</v>
      </c>
      <c r="BE81" s="39">
        <v>12</v>
      </c>
      <c r="BF81" s="39">
        <v>18</v>
      </c>
      <c r="BG81" s="39">
        <v>21</v>
      </c>
      <c r="BH81" s="39">
        <v>32</v>
      </c>
      <c r="BI81" s="39">
        <v>38</v>
      </c>
      <c r="BJ81" s="39">
        <v>43</v>
      </c>
      <c r="BK81" s="39">
        <v>43</v>
      </c>
      <c r="BL81" s="39">
        <v>43</v>
      </c>
      <c r="BM81" s="39">
        <v>43</v>
      </c>
      <c r="BN81" s="39">
        <v>43</v>
      </c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R81" s="39"/>
      <c r="CS81" s="39"/>
      <c r="CT81" s="39"/>
      <c r="CU81" s="39"/>
      <c r="CV81" s="39"/>
      <c r="CW81" s="39"/>
      <c r="CX81" s="39"/>
      <c r="CY81" s="39"/>
      <c r="CZ81" s="39"/>
      <c r="DA81" s="39"/>
      <c r="DB81" s="39"/>
      <c r="DC81" s="39"/>
      <c r="DD81" s="39"/>
      <c r="DE81" s="39"/>
      <c r="DF81" s="39"/>
      <c r="DG81" s="39"/>
      <c r="DH81" s="39"/>
      <c r="DI81" s="39"/>
      <c r="DJ81" s="39"/>
      <c r="DK81" s="39"/>
      <c r="DL81" s="39"/>
      <c r="DM81" s="39"/>
      <c r="DN81" s="39"/>
      <c r="DO81" s="39"/>
      <c r="DP81" s="39"/>
      <c r="DQ81" s="39"/>
      <c r="DR81" s="39"/>
      <c r="DS81" s="39"/>
      <c r="DT81" s="39"/>
      <c r="DU81" s="39"/>
      <c r="DV81" s="39"/>
      <c r="DW81" s="39"/>
      <c r="DX81" s="39"/>
      <c r="DY81" s="39"/>
      <c r="DZ81" s="39"/>
      <c r="EA81" s="39"/>
      <c r="EB81" s="39"/>
      <c r="EC81" s="39"/>
      <c r="ED81" s="39"/>
      <c r="EE81" s="39"/>
      <c r="EF81" s="39"/>
      <c r="EG81" s="39"/>
      <c r="EH81" s="39"/>
      <c r="EI81" s="39"/>
      <c r="EJ81" s="39"/>
      <c r="EK81" s="39"/>
      <c r="EL81" s="39"/>
      <c r="EM81" s="39"/>
      <c r="EN81" s="39"/>
      <c r="EO81" s="39"/>
      <c r="EP81" s="39"/>
    </row>
    <row r="82" spans="45:146" outlineLevel="1">
      <c r="AS82" s="49" t="s">
        <v>252</v>
      </c>
      <c r="AT82" s="39">
        <v>0</v>
      </c>
      <c r="AU82" s="39">
        <v>0</v>
      </c>
      <c r="AV82" s="39">
        <v>0</v>
      </c>
      <c r="AW82" s="39">
        <v>0</v>
      </c>
      <c r="AX82" s="39">
        <v>0</v>
      </c>
      <c r="AY82" s="39">
        <v>0</v>
      </c>
      <c r="AZ82" s="39">
        <v>0</v>
      </c>
      <c r="BA82" s="39">
        <v>2</v>
      </c>
      <c r="BB82" s="39">
        <v>8</v>
      </c>
      <c r="BC82" s="39">
        <v>13</v>
      </c>
      <c r="BD82" s="39">
        <v>16</v>
      </c>
      <c r="BE82" s="39">
        <v>16</v>
      </c>
      <c r="BF82" s="39">
        <v>21</v>
      </c>
      <c r="BG82" s="39">
        <v>22</v>
      </c>
      <c r="BH82" s="39">
        <v>27</v>
      </c>
      <c r="BI82" s="39">
        <v>30</v>
      </c>
      <c r="BJ82" s="39">
        <v>32</v>
      </c>
      <c r="BK82" s="39">
        <v>32</v>
      </c>
      <c r="BL82" s="39">
        <v>32</v>
      </c>
      <c r="BM82" s="39">
        <v>32</v>
      </c>
      <c r="BN82" s="39">
        <v>32</v>
      </c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R82" s="39"/>
      <c r="CS82" s="39"/>
      <c r="CT82" s="39"/>
      <c r="CU82" s="39"/>
      <c r="CV82" s="39"/>
      <c r="CW82" s="39"/>
      <c r="CX82" s="39"/>
      <c r="CY82" s="39"/>
      <c r="CZ82" s="39"/>
      <c r="DA82" s="39"/>
      <c r="DB82" s="39"/>
      <c r="DC82" s="39"/>
      <c r="DD82" s="39"/>
      <c r="DE82" s="39"/>
      <c r="DF82" s="39"/>
      <c r="DG82" s="39"/>
      <c r="DH82" s="39"/>
      <c r="DI82" s="39"/>
      <c r="DJ82" s="39"/>
      <c r="DK82" s="39"/>
      <c r="DL82" s="39"/>
      <c r="DM82" s="39"/>
      <c r="DN82" s="39"/>
      <c r="DO82" s="39"/>
      <c r="DP82" s="39"/>
      <c r="DQ82" s="39"/>
      <c r="DR82" s="39"/>
      <c r="DS82" s="39"/>
      <c r="DT82" s="39"/>
      <c r="DU82" s="39"/>
      <c r="DV82" s="39"/>
      <c r="DW82" s="39"/>
      <c r="DX82" s="39"/>
      <c r="DY82" s="39"/>
      <c r="DZ82" s="39"/>
      <c r="EA82" s="39"/>
      <c r="EB82" s="39"/>
      <c r="EC82" s="39"/>
      <c r="ED82" s="39"/>
      <c r="EE82" s="39"/>
      <c r="EF82" s="39"/>
      <c r="EG82" s="39"/>
      <c r="EH82" s="39"/>
      <c r="EI82" s="39"/>
      <c r="EJ82" s="39"/>
      <c r="EK82" s="39"/>
      <c r="EL82" s="39"/>
      <c r="EM82" s="39"/>
      <c r="EN82" s="39"/>
      <c r="EO82" s="39"/>
      <c r="EP82" s="39"/>
    </row>
    <row r="83" spans="45:146" outlineLevel="1">
      <c r="AS83" s="4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R83" s="39"/>
      <c r="CS83" s="39"/>
      <c r="CT83" s="39"/>
      <c r="CU83" s="39"/>
      <c r="CV83" s="39"/>
      <c r="CW83" s="39"/>
      <c r="CX83" s="39"/>
      <c r="CY83" s="39"/>
      <c r="CZ83" s="39"/>
      <c r="DA83" s="39"/>
      <c r="DB83" s="39"/>
      <c r="DC83" s="39"/>
      <c r="DD83" s="39"/>
      <c r="DE83" s="39"/>
      <c r="DF83" s="39"/>
      <c r="DG83" s="39"/>
      <c r="DH83" s="39"/>
      <c r="DI83" s="39"/>
      <c r="DJ83" s="39"/>
      <c r="DK83" s="39"/>
      <c r="DL83" s="39"/>
      <c r="DM83" s="39"/>
      <c r="DN83" s="39"/>
      <c r="DO83" s="39"/>
      <c r="DP83" s="39"/>
      <c r="DQ83" s="39"/>
      <c r="DR83" s="39"/>
      <c r="DS83" s="39"/>
      <c r="DT83" s="39"/>
      <c r="DU83" s="39"/>
      <c r="DV83" s="39"/>
      <c r="DW83" s="39"/>
      <c r="DX83" s="39"/>
      <c r="DY83" s="39"/>
      <c r="DZ83" s="39"/>
      <c r="EA83" s="39"/>
      <c r="EB83" s="39"/>
      <c r="EC83" s="39"/>
      <c r="ED83" s="39"/>
      <c r="EE83" s="39"/>
      <c r="EF83" s="39"/>
      <c r="EG83" s="39"/>
      <c r="EH83" s="39"/>
      <c r="EI83" s="39"/>
      <c r="EJ83" s="39"/>
      <c r="EK83" s="39"/>
      <c r="EL83" s="39"/>
      <c r="EM83" s="39"/>
      <c r="EN83" s="39"/>
      <c r="EO83" s="39"/>
      <c r="EP83" s="39"/>
    </row>
    <row r="84" spans="45:146" outlineLevel="1">
      <c r="AS84" s="49" t="s">
        <v>253</v>
      </c>
      <c r="AT84" s="39">
        <v>0.05</v>
      </c>
      <c r="AU84" s="39">
        <v>0.1</v>
      </c>
      <c r="AV84" s="39">
        <v>0.15000000000000002</v>
      </c>
      <c r="AW84" s="39">
        <v>0.2</v>
      </c>
      <c r="AX84" s="39">
        <v>0.25</v>
      </c>
      <c r="AY84" s="39">
        <v>0.3</v>
      </c>
      <c r="AZ84" s="39">
        <v>0.35</v>
      </c>
      <c r="BA84" s="39">
        <v>0.39999999999999997</v>
      </c>
      <c r="BB84" s="39">
        <v>0.44999999999999996</v>
      </c>
      <c r="BC84" s="39">
        <v>0.49999999999999994</v>
      </c>
      <c r="BD84" s="39">
        <v>0.54999999999999993</v>
      </c>
      <c r="BE84" s="39">
        <v>0.6</v>
      </c>
      <c r="BF84" s="39">
        <v>0.65</v>
      </c>
      <c r="BG84" s="39">
        <v>0.70000000000000007</v>
      </c>
      <c r="BH84" s="39">
        <v>0.75000000000000011</v>
      </c>
      <c r="BI84" s="39">
        <v>0.80000000000000016</v>
      </c>
      <c r="BJ84" s="39">
        <v>0.8500000000000002</v>
      </c>
      <c r="BK84" s="39">
        <v>0.90000000000000024</v>
      </c>
      <c r="BL84" s="39">
        <v>0.95000000000000029</v>
      </c>
      <c r="BM84" s="39">
        <v>1.0000000000000002</v>
      </c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  <c r="CU84" s="39"/>
      <c r="CV84" s="39"/>
      <c r="CW84" s="39"/>
      <c r="CX84" s="39"/>
      <c r="CY84" s="39"/>
      <c r="CZ84" s="39"/>
      <c r="DA84" s="39"/>
      <c r="DB84" s="39"/>
      <c r="DC84" s="39"/>
      <c r="DD84" s="39"/>
      <c r="DE84" s="39"/>
      <c r="DF84" s="39"/>
      <c r="DG84" s="39"/>
      <c r="DH84" s="39"/>
      <c r="DI84" s="39"/>
      <c r="DJ84" s="39"/>
      <c r="DK84" s="39"/>
      <c r="DL84" s="39"/>
      <c r="DM84" s="39"/>
      <c r="DN84" s="39"/>
      <c r="DO84" s="39"/>
      <c r="DP84" s="39"/>
      <c r="DQ84" s="39"/>
      <c r="DR84" s="39"/>
      <c r="DS84" s="39"/>
      <c r="DT84" s="39"/>
      <c r="DU84" s="39"/>
      <c r="DV84" s="39"/>
      <c r="DW84" s="39"/>
      <c r="DX84" s="39"/>
      <c r="DY84" s="39"/>
      <c r="DZ84" s="39"/>
      <c r="EA84" s="39"/>
      <c r="EB84" s="39"/>
      <c r="EC84" s="39"/>
      <c r="ED84" s="39"/>
      <c r="EE84" s="39"/>
      <c r="EF84" s="39"/>
      <c r="EG84" s="39"/>
      <c r="EH84" s="39"/>
      <c r="EI84" s="39"/>
      <c r="EJ84" s="39"/>
      <c r="EK84" s="39"/>
      <c r="EL84" s="39"/>
      <c r="EM84" s="39"/>
      <c r="EN84" s="39"/>
      <c r="EO84" s="39"/>
      <c r="EP84" s="39"/>
    </row>
    <row r="85" spans="45:146" outlineLevel="1">
      <c r="AS85" s="49" t="s">
        <v>251</v>
      </c>
      <c r="AT85" s="39">
        <v>0</v>
      </c>
      <c r="AU85" s="39">
        <v>0</v>
      </c>
      <c r="AV85" s="39">
        <v>0</v>
      </c>
      <c r="AW85" s="39">
        <v>0</v>
      </c>
      <c r="AX85" s="39">
        <v>0</v>
      </c>
      <c r="AY85" s="39">
        <v>0</v>
      </c>
      <c r="AZ85" s="39">
        <v>2</v>
      </c>
      <c r="BA85" s="39">
        <v>0</v>
      </c>
      <c r="BB85" s="39">
        <v>6</v>
      </c>
      <c r="BC85" s="39">
        <v>3</v>
      </c>
      <c r="BD85" s="39">
        <v>1</v>
      </c>
      <c r="BE85" s="39">
        <v>6</v>
      </c>
      <c r="BF85" s="39">
        <v>3</v>
      </c>
      <c r="BG85" s="39">
        <v>11</v>
      </c>
      <c r="BH85" s="39">
        <v>6</v>
      </c>
      <c r="BI85" s="39">
        <v>5</v>
      </c>
      <c r="BJ85" s="39">
        <v>0</v>
      </c>
      <c r="BK85" s="39">
        <v>0</v>
      </c>
      <c r="BL85" s="39">
        <v>0</v>
      </c>
      <c r="BM85" s="39">
        <v>0</v>
      </c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39"/>
      <c r="CO85" s="39"/>
      <c r="CP85" s="39"/>
      <c r="CQ85" s="39"/>
      <c r="CR85" s="39"/>
      <c r="CS85" s="39"/>
      <c r="CT85" s="39"/>
      <c r="CU85" s="39"/>
      <c r="CV85" s="39"/>
      <c r="CW85" s="39"/>
      <c r="CX85" s="39"/>
      <c r="CY85" s="39"/>
      <c r="CZ85" s="39"/>
      <c r="DA85" s="39"/>
      <c r="DB85" s="39"/>
      <c r="DC85" s="39"/>
      <c r="DD85" s="39"/>
      <c r="DE85" s="39"/>
      <c r="DF85" s="39"/>
      <c r="DG85" s="39"/>
      <c r="DH85" s="39"/>
      <c r="DI85" s="39"/>
      <c r="DJ85" s="39"/>
      <c r="DK85" s="39"/>
      <c r="DL85" s="39"/>
      <c r="DM85" s="39"/>
      <c r="DN85" s="39"/>
      <c r="DO85" s="39"/>
      <c r="DP85" s="39"/>
      <c r="DQ85" s="39"/>
      <c r="DR85" s="39"/>
      <c r="DS85" s="39"/>
      <c r="DT85" s="39"/>
      <c r="DU85" s="39"/>
      <c r="DV85" s="39"/>
      <c r="DW85" s="39"/>
      <c r="DX85" s="39"/>
      <c r="DY85" s="39"/>
      <c r="DZ85" s="39"/>
      <c r="EA85" s="39"/>
      <c r="EB85" s="39"/>
      <c r="EC85" s="39"/>
      <c r="ED85" s="39"/>
      <c r="EE85" s="39"/>
      <c r="EF85" s="39"/>
      <c r="EG85" s="39"/>
      <c r="EH85" s="39"/>
      <c r="EI85" s="39"/>
      <c r="EJ85" s="39"/>
      <c r="EK85" s="39"/>
      <c r="EL85" s="39"/>
      <c r="EM85" s="39"/>
      <c r="EN85" s="39"/>
      <c r="EO85" s="39"/>
      <c r="EP85" s="39"/>
    </row>
    <row r="86" spans="45:146" outlineLevel="1">
      <c r="AS86" s="49" t="s">
        <v>252</v>
      </c>
      <c r="AT86" s="39">
        <v>0</v>
      </c>
      <c r="AU86" s="39">
        <v>0</v>
      </c>
      <c r="AV86" s="39">
        <v>0</v>
      </c>
      <c r="AW86" s="39">
        <v>0</v>
      </c>
      <c r="AX86" s="39">
        <v>0</v>
      </c>
      <c r="AY86" s="39">
        <v>0</v>
      </c>
      <c r="AZ86" s="39">
        <v>-2</v>
      </c>
      <c r="BA86" s="39">
        <v>-6</v>
      </c>
      <c r="BB86" s="39">
        <v>-5</v>
      </c>
      <c r="BC86" s="39">
        <v>-3</v>
      </c>
      <c r="BD86" s="39">
        <v>0</v>
      </c>
      <c r="BE86" s="39">
        <v>-5</v>
      </c>
      <c r="BF86" s="39">
        <v>-1</v>
      </c>
      <c r="BG86" s="39">
        <v>-5</v>
      </c>
      <c r="BH86" s="39">
        <v>-3</v>
      </c>
      <c r="BI86" s="39">
        <v>-2</v>
      </c>
      <c r="BJ86" s="39">
        <v>0</v>
      </c>
      <c r="BK86" s="39">
        <v>0</v>
      </c>
      <c r="BL86" s="39">
        <v>0</v>
      </c>
      <c r="BM86" s="39">
        <v>0</v>
      </c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  <c r="CR86" s="39"/>
      <c r="CS86" s="39"/>
      <c r="CT86" s="39"/>
      <c r="CU86" s="39"/>
      <c r="CV86" s="39"/>
      <c r="CW86" s="39"/>
      <c r="CX86" s="39"/>
      <c r="CY86" s="39"/>
      <c r="CZ86" s="39"/>
      <c r="DA86" s="39"/>
      <c r="DB86" s="39"/>
      <c r="DC86" s="39"/>
      <c r="DD86" s="39"/>
      <c r="DE86" s="39"/>
      <c r="DF86" s="39"/>
      <c r="DG86" s="39"/>
      <c r="DH86" s="39"/>
      <c r="DI86" s="39"/>
      <c r="DJ86" s="39"/>
      <c r="DK86" s="39"/>
      <c r="DL86" s="39"/>
      <c r="DM86" s="39"/>
      <c r="DN86" s="39"/>
      <c r="DO86" s="39"/>
      <c r="DP86" s="39"/>
      <c r="DQ86" s="39"/>
      <c r="DR86" s="39"/>
      <c r="DS86" s="39"/>
      <c r="DT86" s="39"/>
      <c r="DU86" s="39"/>
      <c r="DV86" s="39"/>
      <c r="DW86" s="39"/>
      <c r="DX86" s="39"/>
      <c r="DY86" s="39"/>
      <c r="DZ86" s="39"/>
      <c r="EA86" s="39"/>
      <c r="EB86" s="39"/>
      <c r="EC86" s="39"/>
      <c r="ED86" s="39"/>
      <c r="EE86" s="39"/>
      <c r="EF86" s="39"/>
      <c r="EG86" s="39"/>
      <c r="EH86" s="39"/>
      <c r="EI86" s="39"/>
      <c r="EJ86" s="39"/>
      <c r="EK86" s="39"/>
      <c r="EL86" s="39"/>
      <c r="EM86" s="39"/>
      <c r="EN86" s="39"/>
      <c r="EO86" s="39"/>
      <c r="EP86" s="39"/>
    </row>
    <row r="87" spans="45:146" outlineLevel="1"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  <c r="CK87" s="39"/>
      <c r="CL87" s="39"/>
      <c r="CM87" s="39"/>
      <c r="CN87" s="39"/>
      <c r="CO87" s="39"/>
      <c r="CP87" s="39"/>
      <c r="CQ87" s="39"/>
      <c r="CR87" s="39"/>
      <c r="CS87" s="39"/>
      <c r="CT87" s="39"/>
      <c r="CU87" s="39"/>
      <c r="CV87" s="39"/>
      <c r="CW87" s="39"/>
      <c r="CX87" s="39"/>
      <c r="CY87" s="39"/>
      <c r="CZ87" s="39"/>
      <c r="DA87" s="39"/>
      <c r="DB87" s="39"/>
      <c r="DC87" s="39"/>
      <c r="DD87" s="39"/>
      <c r="DE87" s="39"/>
      <c r="DF87" s="39"/>
      <c r="DG87" s="39"/>
      <c r="DH87" s="39"/>
      <c r="DI87" s="39"/>
      <c r="DJ87" s="39"/>
      <c r="DK87" s="39"/>
      <c r="DL87" s="39"/>
      <c r="DM87" s="39"/>
      <c r="DN87" s="39"/>
      <c r="DO87" s="39"/>
      <c r="DP87" s="39"/>
      <c r="DQ87" s="39"/>
      <c r="DR87" s="39"/>
      <c r="DS87" s="39"/>
      <c r="DT87" s="39"/>
      <c r="DU87" s="39"/>
      <c r="DV87" s="39"/>
      <c r="DW87" s="39"/>
      <c r="DX87" s="39"/>
      <c r="DY87" s="39"/>
      <c r="DZ87" s="39"/>
      <c r="EA87" s="39"/>
      <c r="EB87" s="39"/>
      <c r="EC87" s="39"/>
      <c r="ED87" s="39"/>
      <c r="EE87" s="39"/>
      <c r="EF87" s="39"/>
      <c r="EG87" s="39"/>
      <c r="EH87" s="39"/>
      <c r="EI87" s="39"/>
      <c r="EJ87" s="39"/>
      <c r="EK87" s="39"/>
      <c r="EL87" s="39"/>
      <c r="EM87" s="39"/>
      <c r="EN87" s="39"/>
      <c r="EO87" s="39"/>
      <c r="EP87" s="39"/>
    </row>
    <row r="88" spans="45:146" outlineLevel="1"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  <c r="DA88" s="39"/>
      <c r="DB88" s="39"/>
      <c r="DC88" s="39"/>
      <c r="DD88" s="39"/>
      <c r="DE88" s="39"/>
      <c r="DF88" s="39"/>
      <c r="DG88" s="39"/>
      <c r="DH88" s="39"/>
      <c r="DI88" s="39"/>
      <c r="DJ88" s="39"/>
      <c r="DK88" s="39"/>
      <c r="DL88" s="39"/>
      <c r="DM88" s="39"/>
      <c r="DN88" s="39"/>
      <c r="DO88" s="39"/>
      <c r="DP88" s="39"/>
      <c r="DQ88" s="39"/>
      <c r="DR88" s="39"/>
      <c r="DS88" s="39"/>
      <c r="DT88" s="39"/>
      <c r="DU88" s="39"/>
      <c r="DV88" s="39"/>
      <c r="DW88" s="39"/>
      <c r="DX88" s="39"/>
      <c r="DY88" s="39"/>
      <c r="DZ88" s="39"/>
      <c r="EA88" s="39"/>
      <c r="EB88" s="39"/>
      <c r="EC88" s="39"/>
      <c r="ED88" s="39"/>
      <c r="EE88" s="39"/>
      <c r="EF88" s="39"/>
      <c r="EG88" s="39"/>
      <c r="EH88" s="39"/>
      <c r="EI88" s="39"/>
      <c r="EJ88" s="39"/>
      <c r="EK88" s="39"/>
      <c r="EL88" s="39"/>
      <c r="EM88" s="39"/>
      <c r="EN88" s="39"/>
      <c r="EO88" s="39"/>
      <c r="EP88" s="39"/>
    </row>
    <row r="89" spans="45:146" outlineLevel="1"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39"/>
      <c r="CL89" s="39"/>
      <c r="CM89" s="39"/>
      <c r="CN89" s="39"/>
      <c r="CO89" s="39"/>
      <c r="CP89" s="39"/>
      <c r="CQ89" s="39"/>
      <c r="CR89" s="39"/>
      <c r="CS89" s="39"/>
      <c r="CT89" s="39"/>
      <c r="CU89" s="39"/>
      <c r="CV89" s="39"/>
      <c r="CW89" s="39"/>
      <c r="CX89" s="39"/>
      <c r="CY89" s="39"/>
      <c r="CZ89" s="39"/>
      <c r="DA89" s="39"/>
      <c r="DB89" s="39"/>
      <c r="DC89" s="39"/>
      <c r="DD89" s="39"/>
      <c r="DE89" s="39"/>
      <c r="DF89" s="39"/>
      <c r="DG89" s="39"/>
      <c r="DH89" s="39"/>
      <c r="DI89" s="39"/>
      <c r="DJ89" s="39"/>
      <c r="DK89" s="39"/>
      <c r="DL89" s="39"/>
      <c r="DM89" s="39"/>
      <c r="DN89" s="39"/>
      <c r="DO89" s="39"/>
      <c r="DP89" s="39"/>
      <c r="DQ89" s="39"/>
      <c r="DR89" s="39"/>
      <c r="DS89" s="39"/>
      <c r="DT89" s="39"/>
      <c r="DU89" s="39"/>
      <c r="DV89" s="39"/>
      <c r="DW89" s="39"/>
      <c r="DX89" s="39"/>
      <c r="DY89" s="39"/>
      <c r="DZ89" s="39"/>
      <c r="EA89" s="39"/>
      <c r="EB89" s="39"/>
      <c r="EC89" s="39"/>
      <c r="ED89" s="39"/>
      <c r="EE89" s="39"/>
      <c r="EF89" s="39"/>
      <c r="EG89" s="39"/>
      <c r="EH89" s="39"/>
      <c r="EI89" s="39"/>
      <c r="EJ89" s="39"/>
      <c r="EK89" s="39"/>
      <c r="EL89" s="39"/>
      <c r="EM89" s="39"/>
      <c r="EN89" s="39"/>
      <c r="EO89" s="39"/>
      <c r="EP89" s="39"/>
    </row>
    <row r="90" spans="45:146" outlineLevel="1"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39"/>
      <c r="CS90" s="39"/>
      <c r="CT90" s="39"/>
      <c r="CU90" s="39"/>
      <c r="CV90" s="39"/>
      <c r="CW90" s="39"/>
      <c r="CX90" s="39"/>
      <c r="CY90" s="39"/>
      <c r="CZ90" s="39"/>
      <c r="DA90" s="39"/>
      <c r="DB90" s="39"/>
      <c r="DC90" s="39"/>
      <c r="DD90" s="39"/>
      <c r="DE90" s="39"/>
      <c r="DF90" s="39"/>
      <c r="DG90" s="39"/>
      <c r="DH90" s="39"/>
      <c r="DI90" s="39"/>
      <c r="DJ90" s="39"/>
      <c r="DK90" s="39"/>
      <c r="DL90" s="39"/>
      <c r="DM90" s="39"/>
      <c r="DN90" s="39"/>
      <c r="DO90" s="39"/>
      <c r="DP90" s="39"/>
      <c r="DQ90" s="39"/>
      <c r="DR90" s="39"/>
      <c r="DS90" s="39"/>
      <c r="DT90" s="39"/>
      <c r="DU90" s="39"/>
      <c r="DV90" s="39"/>
      <c r="DW90" s="39"/>
      <c r="DX90" s="39"/>
      <c r="DY90" s="39"/>
      <c r="DZ90" s="39"/>
      <c r="EA90" s="39"/>
      <c r="EB90" s="39"/>
      <c r="EC90" s="39"/>
      <c r="ED90" s="39"/>
      <c r="EE90" s="39"/>
      <c r="EF90" s="39"/>
      <c r="EG90" s="39"/>
      <c r="EH90" s="39"/>
      <c r="EI90" s="39"/>
      <c r="EJ90" s="39"/>
      <c r="EK90" s="39"/>
      <c r="EL90" s="39"/>
      <c r="EM90" s="39"/>
      <c r="EN90" s="39"/>
      <c r="EO90" s="39"/>
      <c r="EP90" s="39"/>
    </row>
    <row r="91" spans="45:146" outlineLevel="1"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39"/>
      <c r="CS91" s="39"/>
      <c r="CT91" s="39"/>
      <c r="CU91" s="39"/>
      <c r="CV91" s="39"/>
      <c r="CW91" s="39"/>
      <c r="CX91" s="39"/>
      <c r="CY91" s="39"/>
      <c r="CZ91" s="39"/>
      <c r="DA91" s="39"/>
      <c r="DB91" s="39"/>
      <c r="DC91" s="39"/>
      <c r="DD91" s="39"/>
      <c r="DE91" s="39"/>
      <c r="DF91" s="39"/>
      <c r="DG91" s="39"/>
      <c r="DH91" s="39"/>
      <c r="DI91" s="39"/>
      <c r="DJ91" s="39"/>
      <c r="DK91" s="39"/>
      <c r="DL91" s="39"/>
      <c r="DM91" s="39"/>
      <c r="DN91" s="39"/>
      <c r="DO91" s="39"/>
      <c r="DP91" s="39"/>
      <c r="DQ91" s="39"/>
      <c r="DR91" s="39"/>
      <c r="DS91" s="39"/>
      <c r="DT91" s="39"/>
      <c r="DU91" s="39"/>
      <c r="DV91" s="39"/>
      <c r="DW91" s="39"/>
      <c r="DX91" s="39"/>
      <c r="DY91" s="39"/>
      <c r="DZ91" s="39"/>
      <c r="EA91" s="39"/>
      <c r="EB91" s="39"/>
      <c r="EC91" s="39"/>
      <c r="ED91" s="39"/>
      <c r="EE91" s="39"/>
      <c r="EF91" s="39"/>
      <c r="EG91" s="39"/>
      <c r="EH91" s="39"/>
      <c r="EI91" s="39"/>
      <c r="EJ91" s="39"/>
      <c r="EK91" s="39"/>
      <c r="EL91" s="39"/>
      <c r="EM91" s="39"/>
      <c r="EN91" s="39"/>
      <c r="EO91" s="39"/>
      <c r="EP91" s="39"/>
    </row>
    <row r="92" spans="45:146" outlineLevel="1"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39"/>
      <c r="CS92" s="39"/>
      <c r="CT92" s="39"/>
      <c r="CU92" s="39"/>
      <c r="CV92" s="39"/>
      <c r="CW92" s="39"/>
      <c r="CX92" s="39"/>
      <c r="CY92" s="39"/>
      <c r="CZ92" s="39"/>
      <c r="DA92" s="39"/>
      <c r="DB92" s="39"/>
      <c r="DC92" s="39"/>
      <c r="DD92" s="39"/>
      <c r="DE92" s="39"/>
      <c r="DF92" s="39"/>
      <c r="DG92" s="39"/>
      <c r="DH92" s="39"/>
      <c r="DI92" s="39"/>
      <c r="DJ92" s="39"/>
      <c r="DK92" s="39"/>
      <c r="DL92" s="39"/>
      <c r="DM92" s="39"/>
      <c r="DN92" s="39"/>
      <c r="DO92" s="39"/>
      <c r="DP92" s="39"/>
      <c r="DQ92" s="39"/>
      <c r="DR92" s="39"/>
      <c r="DS92" s="39"/>
      <c r="DT92" s="39"/>
      <c r="DU92" s="39"/>
      <c r="DV92" s="39"/>
      <c r="DW92" s="39"/>
      <c r="DX92" s="39"/>
      <c r="DY92" s="39"/>
      <c r="DZ92" s="39"/>
      <c r="EA92" s="39"/>
      <c r="EB92" s="39"/>
      <c r="EC92" s="39"/>
      <c r="ED92" s="39"/>
      <c r="EE92" s="39"/>
      <c r="EF92" s="39"/>
      <c r="EG92" s="39"/>
      <c r="EH92" s="39"/>
      <c r="EI92" s="39"/>
      <c r="EJ92" s="39"/>
      <c r="EK92" s="39"/>
      <c r="EL92" s="39"/>
      <c r="EM92" s="39"/>
      <c r="EN92" s="39"/>
      <c r="EO92" s="39"/>
      <c r="EP92" s="39"/>
    </row>
    <row r="93" spans="45:146" outlineLevel="1"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  <c r="CX93" s="39"/>
      <c r="CY93" s="39"/>
      <c r="CZ93" s="39"/>
      <c r="DA93" s="39"/>
      <c r="DB93" s="39"/>
      <c r="DC93" s="39"/>
      <c r="DD93" s="39"/>
      <c r="DE93" s="39"/>
      <c r="DF93" s="39"/>
      <c r="DG93" s="39"/>
      <c r="DH93" s="39"/>
      <c r="DI93" s="39"/>
      <c r="DJ93" s="39"/>
      <c r="DK93" s="39"/>
      <c r="DL93" s="39"/>
      <c r="DM93" s="39"/>
      <c r="DN93" s="39"/>
      <c r="DO93" s="39"/>
      <c r="DP93" s="39"/>
      <c r="DQ93" s="39"/>
      <c r="DR93" s="39"/>
      <c r="DS93" s="39"/>
      <c r="DT93" s="39"/>
      <c r="DU93" s="39"/>
      <c r="DV93" s="39"/>
      <c r="DW93" s="39"/>
      <c r="DX93" s="39"/>
      <c r="DY93" s="39"/>
      <c r="DZ93" s="39"/>
      <c r="EA93" s="39"/>
      <c r="EB93" s="39"/>
      <c r="EC93" s="39"/>
      <c r="ED93" s="39"/>
      <c r="EE93" s="39"/>
      <c r="EF93" s="39"/>
      <c r="EG93" s="39"/>
      <c r="EH93" s="39"/>
      <c r="EI93" s="39"/>
      <c r="EJ93" s="39"/>
      <c r="EK93" s="39"/>
      <c r="EL93" s="39"/>
      <c r="EM93" s="39"/>
      <c r="EN93" s="39"/>
      <c r="EO93" s="39"/>
      <c r="EP93" s="39"/>
    </row>
    <row r="94" spans="45:146" outlineLevel="1"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  <c r="CU94" s="39"/>
      <c r="CV94" s="39"/>
      <c r="CW94" s="39"/>
      <c r="CX94" s="39"/>
      <c r="CY94" s="39"/>
      <c r="CZ94" s="39"/>
      <c r="DA94" s="39"/>
      <c r="DB94" s="39"/>
      <c r="DC94" s="39"/>
      <c r="DD94" s="39"/>
      <c r="DE94" s="39"/>
      <c r="DF94" s="39"/>
      <c r="DG94" s="39"/>
      <c r="DH94" s="39"/>
      <c r="DI94" s="39"/>
      <c r="DJ94" s="39"/>
      <c r="DK94" s="39"/>
      <c r="DL94" s="39"/>
      <c r="DM94" s="39"/>
      <c r="DN94" s="39"/>
      <c r="DO94" s="39"/>
      <c r="DP94" s="39"/>
      <c r="DQ94" s="39"/>
      <c r="DR94" s="39"/>
      <c r="DS94" s="39"/>
      <c r="DT94" s="39"/>
      <c r="DU94" s="39"/>
      <c r="DV94" s="39"/>
      <c r="DW94" s="39"/>
      <c r="DX94" s="39"/>
      <c r="DY94" s="39"/>
      <c r="DZ94" s="39"/>
      <c r="EA94" s="39"/>
      <c r="EB94" s="39"/>
      <c r="EC94" s="39"/>
      <c r="ED94" s="39"/>
      <c r="EE94" s="39"/>
      <c r="EF94" s="39"/>
      <c r="EG94" s="39"/>
      <c r="EH94" s="39"/>
      <c r="EI94" s="39"/>
      <c r="EJ94" s="39"/>
      <c r="EK94" s="39"/>
      <c r="EL94" s="39"/>
      <c r="EM94" s="39"/>
      <c r="EN94" s="39"/>
      <c r="EO94" s="39"/>
      <c r="EP94" s="39"/>
    </row>
    <row r="95" spans="45:146" outlineLevel="1"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  <c r="CU95" s="39"/>
      <c r="CV95" s="39"/>
      <c r="CW95" s="39"/>
      <c r="CX95" s="39"/>
      <c r="CY95" s="39"/>
      <c r="CZ95" s="39"/>
      <c r="DA95" s="39"/>
      <c r="DB95" s="39"/>
      <c r="DC95" s="39"/>
      <c r="DD95" s="39"/>
      <c r="DE95" s="39"/>
      <c r="DF95" s="39"/>
      <c r="DG95" s="39"/>
      <c r="DH95" s="39"/>
      <c r="DI95" s="39"/>
      <c r="DJ95" s="39"/>
      <c r="DK95" s="39"/>
      <c r="DL95" s="39"/>
      <c r="DM95" s="39"/>
      <c r="DN95" s="39"/>
      <c r="DO95" s="39"/>
      <c r="DP95" s="39"/>
      <c r="DQ95" s="39"/>
      <c r="DR95" s="39"/>
      <c r="DS95" s="39"/>
      <c r="DT95" s="39"/>
      <c r="DU95" s="39"/>
      <c r="DV95" s="39"/>
      <c r="DW95" s="39"/>
      <c r="DX95" s="39"/>
      <c r="DY95" s="39"/>
      <c r="DZ95" s="39"/>
      <c r="EA95" s="39"/>
      <c r="EB95" s="39"/>
      <c r="EC95" s="39"/>
      <c r="ED95" s="39"/>
      <c r="EE95" s="39"/>
      <c r="EF95" s="39"/>
      <c r="EG95" s="39"/>
      <c r="EH95" s="39"/>
      <c r="EI95" s="39"/>
      <c r="EJ95" s="39"/>
      <c r="EK95" s="39"/>
      <c r="EL95" s="39"/>
      <c r="EM95" s="39"/>
      <c r="EN95" s="39"/>
      <c r="EO95" s="39"/>
      <c r="EP95" s="39"/>
    </row>
    <row r="96" spans="45:146" outlineLevel="1"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39"/>
      <c r="CS96" s="39"/>
      <c r="CT96" s="39"/>
      <c r="CU96" s="39"/>
      <c r="CV96" s="39"/>
      <c r="CW96" s="39"/>
      <c r="CX96" s="39"/>
      <c r="CY96" s="39"/>
      <c r="CZ96" s="39"/>
      <c r="DA96" s="39"/>
      <c r="DB96" s="39"/>
      <c r="DC96" s="39"/>
      <c r="DD96" s="39"/>
      <c r="DE96" s="39"/>
      <c r="DF96" s="39"/>
      <c r="DG96" s="39"/>
      <c r="DH96" s="39"/>
      <c r="DI96" s="39"/>
      <c r="DJ96" s="39"/>
      <c r="DK96" s="39"/>
      <c r="DL96" s="39"/>
      <c r="DM96" s="39"/>
      <c r="DN96" s="39"/>
      <c r="DO96" s="39"/>
      <c r="DP96" s="39"/>
      <c r="DQ96" s="39"/>
      <c r="DR96" s="39"/>
      <c r="DS96" s="39"/>
      <c r="DT96" s="39"/>
      <c r="DU96" s="39"/>
      <c r="DV96" s="39"/>
      <c r="DW96" s="39"/>
      <c r="DX96" s="39"/>
      <c r="DY96" s="39"/>
      <c r="DZ96" s="39"/>
      <c r="EA96" s="39"/>
      <c r="EB96" s="39"/>
      <c r="EC96" s="39"/>
      <c r="ED96" s="39"/>
      <c r="EE96" s="39"/>
      <c r="EF96" s="39"/>
      <c r="EG96" s="39"/>
      <c r="EH96" s="39"/>
      <c r="EI96" s="39"/>
      <c r="EJ96" s="39"/>
      <c r="EK96" s="39"/>
      <c r="EL96" s="39"/>
      <c r="EM96" s="39"/>
      <c r="EN96" s="39"/>
      <c r="EO96" s="39"/>
      <c r="EP96" s="39"/>
    </row>
    <row r="97" spans="1:146" outlineLevel="1"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39"/>
      <c r="CS97" s="39"/>
      <c r="CT97" s="39"/>
      <c r="CU97" s="39"/>
      <c r="CV97" s="39"/>
      <c r="CW97" s="39"/>
      <c r="CX97" s="39"/>
      <c r="CY97" s="39"/>
      <c r="CZ97" s="39"/>
      <c r="DA97" s="39"/>
      <c r="DB97" s="39"/>
      <c r="DC97" s="39"/>
      <c r="DD97" s="39"/>
      <c r="DE97" s="39"/>
      <c r="DF97" s="39"/>
      <c r="DG97" s="39"/>
      <c r="DH97" s="39"/>
      <c r="DI97" s="39"/>
      <c r="DJ97" s="39"/>
      <c r="DK97" s="39"/>
      <c r="DL97" s="39"/>
      <c r="DM97" s="39"/>
      <c r="DN97" s="39"/>
      <c r="DO97" s="39"/>
      <c r="DP97" s="39"/>
      <c r="DQ97" s="39"/>
      <c r="DR97" s="39"/>
      <c r="DS97" s="39"/>
      <c r="DT97" s="39"/>
      <c r="DU97" s="39"/>
      <c r="DV97" s="39"/>
      <c r="DW97" s="39"/>
      <c r="DX97" s="39"/>
      <c r="DY97" s="39"/>
      <c r="DZ97" s="39"/>
      <c r="EA97" s="39"/>
      <c r="EB97" s="39"/>
      <c r="EC97" s="39"/>
      <c r="ED97" s="39"/>
      <c r="EE97" s="39"/>
      <c r="EF97" s="39"/>
      <c r="EG97" s="39"/>
      <c r="EH97" s="39"/>
      <c r="EI97" s="39"/>
      <c r="EJ97" s="39"/>
      <c r="EK97" s="39"/>
      <c r="EL97" s="39"/>
      <c r="EM97" s="39"/>
      <c r="EN97" s="39"/>
      <c r="EO97" s="39"/>
      <c r="EP97" s="39"/>
    </row>
    <row r="98" spans="1:146" outlineLevel="1"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39"/>
      <c r="CS98" s="39"/>
      <c r="CT98" s="39"/>
      <c r="CU98" s="39"/>
      <c r="CV98" s="39"/>
      <c r="CW98" s="39"/>
      <c r="CX98" s="39"/>
      <c r="CY98" s="39"/>
      <c r="CZ98" s="39"/>
      <c r="DA98" s="39"/>
      <c r="DB98" s="39"/>
      <c r="DC98" s="39"/>
      <c r="DD98" s="39"/>
      <c r="DE98" s="39"/>
      <c r="DF98" s="39"/>
      <c r="DG98" s="39"/>
      <c r="DH98" s="39"/>
      <c r="DI98" s="39"/>
      <c r="DJ98" s="39"/>
      <c r="DK98" s="39"/>
      <c r="DL98" s="39"/>
      <c r="DM98" s="39"/>
      <c r="DN98" s="39"/>
      <c r="DO98" s="39"/>
      <c r="DP98" s="39"/>
      <c r="DQ98" s="39"/>
      <c r="DR98" s="39"/>
      <c r="DS98" s="39"/>
      <c r="DT98" s="39"/>
      <c r="DU98" s="39"/>
      <c r="DV98" s="39"/>
      <c r="DW98" s="39"/>
      <c r="DX98" s="39"/>
      <c r="DY98" s="39"/>
      <c r="DZ98" s="39"/>
      <c r="EA98" s="39"/>
      <c r="EB98" s="39"/>
      <c r="EC98" s="39"/>
      <c r="ED98" s="39"/>
      <c r="EE98" s="39"/>
      <c r="EF98" s="39"/>
      <c r="EG98" s="39"/>
      <c r="EH98" s="39"/>
      <c r="EI98" s="39"/>
      <c r="EJ98" s="39"/>
      <c r="EK98" s="39"/>
      <c r="EL98" s="39"/>
      <c r="EM98" s="39"/>
      <c r="EN98" s="39"/>
      <c r="EO98" s="39"/>
      <c r="EP98" s="39"/>
    </row>
    <row r="99" spans="1:146" outlineLevel="1"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39"/>
      <c r="CS99" s="39"/>
      <c r="CT99" s="39"/>
      <c r="CU99" s="39"/>
      <c r="CV99" s="39"/>
      <c r="CW99" s="39"/>
      <c r="CX99" s="39"/>
      <c r="CY99" s="39"/>
      <c r="CZ99" s="39"/>
      <c r="DA99" s="39"/>
      <c r="DB99" s="39"/>
      <c r="DC99" s="39"/>
      <c r="DD99" s="39"/>
      <c r="DE99" s="39"/>
      <c r="DF99" s="39"/>
      <c r="DG99" s="39"/>
      <c r="DH99" s="39"/>
      <c r="DI99" s="39"/>
      <c r="DJ99" s="39"/>
      <c r="DK99" s="39"/>
      <c r="DL99" s="39"/>
      <c r="DM99" s="39"/>
      <c r="DN99" s="39"/>
      <c r="DO99" s="39"/>
      <c r="DP99" s="39"/>
      <c r="DQ99" s="39"/>
      <c r="DR99" s="39"/>
      <c r="DS99" s="39"/>
      <c r="DT99" s="39"/>
      <c r="DU99" s="39"/>
      <c r="DV99" s="39"/>
      <c r="DW99" s="39"/>
      <c r="DX99" s="39"/>
      <c r="DY99" s="39"/>
      <c r="DZ99" s="39"/>
      <c r="EA99" s="39"/>
      <c r="EB99" s="39"/>
      <c r="EC99" s="39"/>
      <c r="ED99" s="39"/>
      <c r="EE99" s="39"/>
      <c r="EF99" s="39"/>
      <c r="EG99" s="39"/>
      <c r="EH99" s="39"/>
      <c r="EI99" s="39"/>
      <c r="EJ99" s="39"/>
      <c r="EK99" s="39"/>
      <c r="EL99" s="39"/>
      <c r="EM99" s="39"/>
      <c r="EN99" s="39"/>
      <c r="EO99" s="39"/>
      <c r="EP99" s="39"/>
    </row>
    <row r="100" spans="1:146">
      <c r="A100" s="53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  <c r="CW100" s="39"/>
      <c r="CX100" s="39"/>
      <c r="CY100" s="39"/>
      <c r="CZ100" s="39"/>
      <c r="DA100" s="39"/>
      <c r="DB100" s="39"/>
      <c r="DC100" s="39"/>
      <c r="DD100" s="39"/>
      <c r="DE100" s="39"/>
      <c r="DF100" s="39"/>
      <c r="DG100" s="39"/>
      <c r="DH100" s="39"/>
      <c r="DI100" s="39"/>
      <c r="DJ100" s="39"/>
      <c r="DK100" s="39"/>
      <c r="DL100" s="39"/>
      <c r="DM100" s="39"/>
      <c r="DN100" s="39"/>
      <c r="DO100" s="39"/>
      <c r="DP100" s="39"/>
      <c r="DQ100" s="39"/>
      <c r="DR100" s="39"/>
      <c r="DS100" s="39"/>
      <c r="DT100" s="39"/>
      <c r="DU100" s="39"/>
      <c r="DV100" s="39"/>
      <c r="DW100" s="39"/>
      <c r="DX100" s="39"/>
      <c r="DY100" s="39"/>
      <c r="DZ100" s="39"/>
      <c r="EA100" s="39"/>
      <c r="EB100" s="39"/>
      <c r="EC100" s="39"/>
      <c r="ED100" s="39"/>
      <c r="EE100" s="39"/>
      <c r="EF100" s="39"/>
      <c r="EG100" s="39"/>
      <c r="EH100" s="39"/>
      <c r="EI100" s="39"/>
      <c r="EJ100" s="39"/>
      <c r="EK100" s="39"/>
      <c r="EL100" s="39"/>
      <c r="EM100" s="39"/>
      <c r="EN100" s="39"/>
      <c r="EO100" s="39"/>
      <c r="EP100" s="39"/>
    </row>
    <row r="101" spans="1:146">
      <c r="A101" s="18" t="s">
        <v>224</v>
      </c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9"/>
      <c r="CZ101" s="39"/>
      <c r="DA101" s="39"/>
      <c r="DB101" s="39"/>
      <c r="DC101" s="39"/>
      <c r="DD101" s="39"/>
      <c r="DE101" s="39"/>
      <c r="DF101" s="39"/>
      <c r="DG101" s="39"/>
      <c r="DH101" s="39"/>
      <c r="DI101" s="39"/>
      <c r="DJ101" s="39"/>
      <c r="DK101" s="39"/>
      <c r="DL101" s="39"/>
      <c r="DM101" s="39"/>
      <c r="DN101" s="39"/>
      <c r="DO101" s="39"/>
      <c r="DP101" s="39"/>
      <c r="DQ101" s="39"/>
      <c r="DR101" s="39"/>
      <c r="DS101" s="39"/>
      <c r="DT101" s="39"/>
      <c r="DU101" s="39"/>
      <c r="DV101" s="39"/>
      <c r="DW101" s="39"/>
      <c r="DX101" s="39"/>
      <c r="DY101" s="39"/>
      <c r="DZ101" s="39"/>
      <c r="EA101" s="39"/>
      <c r="EB101" s="39"/>
      <c r="EC101" s="39"/>
      <c r="ED101" s="39"/>
      <c r="EE101" s="39"/>
      <c r="EF101" s="39"/>
      <c r="EG101" s="39"/>
      <c r="EH101" s="39"/>
      <c r="EI101" s="39"/>
      <c r="EJ101" s="39"/>
      <c r="EK101" s="39"/>
      <c r="EL101" s="39"/>
      <c r="EM101" s="39"/>
      <c r="EN101" s="39"/>
      <c r="EO101" s="39"/>
      <c r="EP101" s="39"/>
    </row>
    <row r="102" spans="1:146" outlineLevel="1"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  <c r="CW102" s="39"/>
      <c r="CX102" s="39"/>
      <c r="CY102" s="39"/>
      <c r="CZ102" s="39"/>
      <c r="DA102" s="39"/>
      <c r="DB102" s="39"/>
      <c r="DC102" s="39"/>
      <c r="DD102" s="39"/>
      <c r="DE102" s="39"/>
      <c r="DF102" s="39"/>
      <c r="DG102" s="39"/>
      <c r="DH102" s="39"/>
      <c r="DI102" s="39"/>
      <c r="DJ102" s="39"/>
      <c r="DK102" s="39"/>
      <c r="DL102" s="39"/>
      <c r="DM102" s="39"/>
      <c r="DN102" s="39"/>
      <c r="DO102" s="39"/>
      <c r="DP102" s="39"/>
      <c r="DQ102" s="39"/>
      <c r="DR102" s="39"/>
      <c r="DS102" s="39"/>
      <c r="DT102" s="39"/>
      <c r="DU102" s="39"/>
      <c r="DV102" s="39"/>
      <c r="DW102" s="39"/>
      <c r="DX102" s="39"/>
      <c r="DY102" s="39"/>
      <c r="DZ102" s="39"/>
      <c r="EA102" s="39"/>
      <c r="EB102" s="39"/>
      <c r="EC102" s="39"/>
      <c r="ED102" s="39"/>
      <c r="EE102" s="39"/>
      <c r="EF102" s="39"/>
      <c r="EG102" s="39"/>
      <c r="EH102" s="39"/>
      <c r="EI102" s="39"/>
      <c r="EJ102" s="39"/>
      <c r="EK102" s="39"/>
      <c r="EL102" s="39"/>
      <c r="EM102" s="39"/>
      <c r="EN102" s="39"/>
      <c r="EO102" s="39"/>
      <c r="EP102" s="39"/>
    </row>
    <row r="103" spans="1:146" outlineLevel="1"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R103" s="39"/>
      <c r="CS103" s="39"/>
      <c r="CT103" s="39"/>
      <c r="CU103" s="39"/>
      <c r="CV103" s="39"/>
      <c r="CW103" s="39"/>
      <c r="CX103" s="39"/>
      <c r="CY103" s="39"/>
      <c r="CZ103" s="39"/>
      <c r="DA103" s="39"/>
      <c r="DB103" s="39"/>
      <c r="DC103" s="39"/>
      <c r="DD103" s="39"/>
      <c r="DE103" s="39"/>
      <c r="DF103" s="39"/>
      <c r="DG103" s="39"/>
      <c r="DH103" s="39"/>
      <c r="DI103" s="39"/>
      <c r="DJ103" s="39"/>
      <c r="DK103" s="39"/>
      <c r="DL103" s="39"/>
      <c r="DM103" s="39"/>
      <c r="DN103" s="39"/>
      <c r="DO103" s="39"/>
      <c r="DP103" s="39"/>
      <c r="DQ103" s="39"/>
      <c r="DR103" s="39"/>
      <c r="DS103" s="39"/>
      <c r="DT103" s="39"/>
      <c r="DU103" s="39"/>
      <c r="DV103" s="39"/>
      <c r="DW103" s="39"/>
      <c r="DX103" s="39"/>
      <c r="DY103" s="39"/>
      <c r="DZ103" s="39"/>
      <c r="EA103" s="39"/>
      <c r="EB103" s="39"/>
      <c r="EC103" s="39"/>
      <c r="ED103" s="39"/>
      <c r="EE103" s="39"/>
      <c r="EF103" s="39"/>
      <c r="EG103" s="39"/>
      <c r="EH103" s="39"/>
      <c r="EI103" s="39"/>
      <c r="EJ103" s="39"/>
      <c r="EK103" s="39"/>
      <c r="EL103" s="39"/>
      <c r="EM103" s="39"/>
      <c r="EN103" s="39"/>
      <c r="EO103" s="39"/>
      <c r="EP103" s="39"/>
    </row>
    <row r="104" spans="1:146" outlineLevel="1"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39"/>
      <c r="CS104" s="39"/>
      <c r="CT104" s="39"/>
      <c r="CU104" s="39"/>
      <c r="CV104" s="39"/>
      <c r="CW104" s="39"/>
      <c r="CX104" s="39"/>
      <c r="CY104" s="39"/>
      <c r="CZ104" s="39"/>
      <c r="DA104" s="39"/>
      <c r="DB104" s="39"/>
      <c r="DC104" s="39"/>
      <c r="DD104" s="39"/>
      <c r="DE104" s="39"/>
      <c r="DF104" s="39"/>
      <c r="DG104" s="39"/>
      <c r="DH104" s="39"/>
      <c r="DI104" s="39"/>
      <c r="DJ104" s="39"/>
      <c r="DK104" s="39"/>
      <c r="DL104" s="39"/>
      <c r="DM104" s="39"/>
      <c r="DN104" s="39"/>
      <c r="DO104" s="39"/>
      <c r="DP104" s="39"/>
      <c r="DQ104" s="39"/>
      <c r="DR104" s="39"/>
      <c r="DS104" s="39"/>
      <c r="DT104" s="39"/>
      <c r="DU104" s="39"/>
      <c r="DV104" s="39"/>
      <c r="DW104" s="39"/>
      <c r="DX104" s="39"/>
      <c r="DY104" s="39"/>
      <c r="DZ104" s="39"/>
      <c r="EA104" s="39"/>
      <c r="EB104" s="39"/>
      <c r="EC104" s="39"/>
      <c r="ED104" s="39"/>
      <c r="EE104" s="39"/>
      <c r="EF104" s="39"/>
      <c r="EG104" s="39"/>
      <c r="EH104" s="39"/>
      <c r="EI104" s="39"/>
      <c r="EJ104" s="39"/>
      <c r="EK104" s="39"/>
      <c r="EL104" s="39"/>
      <c r="EM104" s="39"/>
      <c r="EN104" s="39"/>
      <c r="EO104" s="39"/>
      <c r="EP104" s="39"/>
    </row>
    <row r="105" spans="1:146" outlineLevel="1"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39"/>
      <c r="CS105" s="39"/>
      <c r="CT105" s="39"/>
      <c r="CU105" s="39"/>
      <c r="CV105" s="39"/>
      <c r="CW105" s="39"/>
      <c r="CX105" s="39"/>
      <c r="CY105" s="39"/>
      <c r="CZ105" s="39"/>
      <c r="DA105" s="39"/>
      <c r="DB105" s="39"/>
      <c r="DC105" s="39"/>
      <c r="DD105" s="39"/>
      <c r="DE105" s="39"/>
      <c r="DF105" s="39"/>
      <c r="DG105" s="39"/>
      <c r="DH105" s="39"/>
      <c r="DI105" s="39"/>
      <c r="DJ105" s="39"/>
      <c r="DK105" s="39"/>
      <c r="DL105" s="39"/>
      <c r="DM105" s="39"/>
      <c r="DN105" s="39"/>
      <c r="DO105" s="39"/>
      <c r="DP105" s="39"/>
      <c r="DQ105" s="39"/>
      <c r="DR105" s="39"/>
      <c r="DS105" s="39"/>
      <c r="DT105" s="39"/>
      <c r="DU105" s="39"/>
      <c r="DV105" s="39"/>
      <c r="DW105" s="39"/>
      <c r="DX105" s="39"/>
      <c r="DY105" s="39"/>
      <c r="DZ105" s="39"/>
      <c r="EA105" s="39"/>
      <c r="EB105" s="39"/>
      <c r="EC105" s="39"/>
      <c r="ED105" s="39"/>
      <c r="EE105" s="39"/>
      <c r="EF105" s="39"/>
      <c r="EG105" s="39"/>
      <c r="EH105" s="39"/>
      <c r="EI105" s="39"/>
      <c r="EJ105" s="39"/>
      <c r="EK105" s="39"/>
      <c r="EL105" s="39"/>
      <c r="EM105" s="39"/>
      <c r="EN105" s="39"/>
      <c r="EO105" s="39"/>
      <c r="EP105" s="39"/>
    </row>
    <row r="106" spans="1:146" outlineLevel="1"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39"/>
      <c r="CS106" s="39"/>
      <c r="CT106" s="39"/>
      <c r="CU106" s="39"/>
      <c r="CV106" s="39"/>
      <c r="CW106" s="39"/>
      <c r="CX106" s="39"/>
      <c r="CY106" s="39"/>
      <c r="CZ106" s="39"/>
      <c r="DA106" s="39"/>
      <c r="DB106" s="39"/>
      <c r="DC106" s="39"/>
      <c r="DD106" s="39"/>
      <c r="DE106" s="39"/>
      <c r="DF106" s="39"/>
      <c r="DG106" s="39"/>
      <c r="DH106" s="39"/>
      <c r="DI106" s="39"/>
      <c r="DJ106" s="39"/>
      <c r="DK106" s="39"/>
      <c r="DL106" s="39"/>
      <c r="DM106" s="39"/>
      <c r="DN106" s="39"/>
      <c r="DO106" s="39"/>
      <c r="DP106" s="39"/>
      <c r="DQ106" s="39"/>
      <c r="DR106" s="39"/>
      <c r="DS106" s="39"/>
      <c r="DT106" s="39"/>
      <c r="DU106" s="39"/>
      <c r="DV106" s="39"/>
      <c r="DW106" s="39"/>
      <c r="DX106" s="39"/>
      <c r="DY106" s="39"/>
      <c r="DZ106" s="39"/>
      <c r="EA106" s="39"/>
      <c r="EB106" s="39"/>
      <c r="EC106" s="39"/>
      <c r="ED106" s="39"/>
      <c r="EE106" s="39"/>
      <c r="EF106" s="39"/>
      <c r="EG106" s="39"/>
      <c r="EH106" s="39"/>
      <c r="EI106" s="39"/>
      <c r="EJ106" s="39"/>
      <c r="EK106" s="39"/>
      <c r="EL106" s="39"/>
      <c r="EM106" s="39"/>
      <c r="EN106" s="39"/>
      <c r="EO106" s="39"/>
      <c r="EP106" s="39"/>
    </row>
    <row r="107" spans="1:146" outlineLevel="1"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39"/>
      <c r="CS107" s="39"/>
      <c r="CT107" s="39"/>
      <c r="CU107" s="39"/>
      <c r="CV107" s="39"/>
      <c r="CW107" s="39"/>
      <c r="CX107" s="39"/>
      <c r="CY107" s="39"/>
      <c r="CZ107" s="39"/>
      <c r="DA107" s="39"/>
      <c r="DB107" s="39"/>
      <c r="DC107" s="39"/>
      <c r="DD107" s="39"/>
      <c r="DE107" s="39"/>
      <c r="DF107" s="39"/>
      <c r="DG107" s="39"/>
      <c r="DH107" s="39"/>
      <c r="DI107" s="39"/>
      <c r="DJ107" s="39"/>
      <c r="DK107" s="39"/>
      <c r="DL107" s="39"/>
      <c r="DM107" s="39"/>
      <c r="DN107" s="39"/>
      <c r="DO107" s="39"/>
      <c r="DP107" s="39"/>
      <c r="DQ107" s="39"/>
      <c r="DR107" s="39"/>
      <c r="DS107" s="39"/>
      <c r="DT107" s="39"/>
      <c r="DU107" s="39"/>
      <c r="DV107" s="39"/>
      <c r="DW107" s="39"/>
      <c r="DX107" s="39"/>
      <c r="DY107" s="39"/>
      <c r="DZ107" s="39"/>
      <c r="EA107" s="39"/>
      <c r="EB107" s="39"/>
      <c r="EC107" s="39"/>
      <c r="ED107" s="39"/>
      <c r="EE107" s="39"/>
      <c r="EF107" s="39"/>
      <c r="EG107" s="39"/>
      <c r="EH107" s="39"/>
      <c r="EI107" s="39"/>
      <c r="EJ107" s="39"/>
      <c r="EK107" s="39"/>
      <c r="EL107" s="39"/>
      <c r="EM107" s="39"/>
      <c r="EN107" s="39"/>
      <c r="EO107" s="39"/>
      <c r="EP107" s="39"/>
    </row>
    <row r="108" spans="1:146" outlineLevel="1"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R108" s="39"/>
      <c r="CS108" s="39"/>
      <c r="CT108" s="39"/>
      <c r="CU108" s="39"/>
      <c r="CV108" s="39"/>
      <c r="CW108" s="39"/>
      <c r="CX108" s="39"/>
      <c r="CY108" s="39"/>
      <c r="CZ108" s="39"/>
      <c r="DA108" s="39"/>
      <c r="DB108" s="39"/>
      <c r="DC108" s="39"/>
      <c r="DD108" s="39"/>
      <c r="DE108" s="39"/>
      <c r="DF108" s="39"/>
      <c r="DG108" s="39"/>
      <c r="DH108" s="39"/>
      <c r="DI108" s="39"/>
      <c r="DJ108" s="39"/>
      <c r="DK108" s="39"/>
      <c r="DL108" s="39"/>
      <c r="DM108" s="39"/>
      <c r="DN108" s="39"/>
      <c r="DO108" s="39"/>
      <c r="DP108" s="39"/>
      <c r="DQ108" s="39"/>
      <c r="DR108" s="39"/>
      <c r="DS108" s="39"/>
      <c r="DT108" s="39"/>
      <c r="DU108" s="39"/>
      <c r="DV108" s="39"/>
      <c r="DW108" s="39"/>
      <c r="DX108" s="39"/>
      <c r="DY108" s="39"/>
      <c r="DZ108" s="39"/>
      <c r="EA108" s="39"/>
      <c r="EB108" s="39"/>
      <c r="EC108" s="39"/>
      <c r="ED108" s="39"/>
      <c r="EE108" s="39"/>
      <c r="EF108" s="39"/>
      <c r="EG108" s="39"/>
      <c r="EH108" s="39"/>
      <c r="EI108" s="39"/>
      <c r="EJ108" s="39"/>
      <c r="EK108" s="39"/>
      <c r="EL108" s="39"/>
      <c r="EM108" s="39"/>
      <c r="EN108" s="39"/>
      <c r="EO108" s="39"/>
      <c r="EP108" s="39"/>
    </row>
    <row r="109" spans="1:146" outlineLevel="1"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  <c r="CK109" s="39"/>
      <c r="CL109" s="39"/>
      <c r="CM109" s="39"/>
      <c r="CN109" s="39"/>
      <c r="CO109" s="39"/>
      <c r="CP109" s="39"/>
      <c r="CQ109" s="39"/>
      <c r="CR109" s="39"/>
      <c r="CS109" s="39"/>
      <c r="CT109" s="39"/>
      <c r="CU109" s="39"/>
      <c r="CV109" s="39"/>
      <c r="CW109" s="39"/>
      <c r="CX109" s="39"/>
      <c r="CY109" s="39"/>
      <c r="CZ109" s="39"/>
      <c r="DA109" s="39"/>
      <c r="DB109" s="39"/>
      <c r="DC109" s="39"/>
      <c r="DD109" s="39"/>
      <c r="DE109" s="39"/>
      <c r="DF109" s="39"/>
      <c r="DG109" s="39"/>
      <c r="DH109" s="39"/>
      <c r="DI109" s="39"/>
      <c r="DJ109" s="39"/>
      <c r="DK109" s="39"/>
      <c r="DL109" s="39"/>
      <c r="DM109" s="39"/>
      <c r="DN109" s="39"/>
      <c r="DO109" s="39"/>
      <c r="DP109" s="39"/>
      <c r="DQ109" s="39"/>
      <c r="DR109" s="39"/>
      <c r="DS109" s="39"/>
      <c r="DT109" s="39"/>
      <c r="DU109" s="39"/>
      <c r="DV109" s="39"/>
      <c r="DW109" s="39"/>
      <c r="DX109" s="39"/>
      <c r="DY109" s="39"/>
      <c r="DZ109" s="39"/>
      <c r="EA109" s="39"/>
      <c r="EB109" s="39"/>
      <c r="EC109" s="39"/>
      <c r="ED109" s="39"/>
      <c r="EE109" s="39"/>
      <c r="EF109" s="39"/>
      <c r="EG109" s="39"/>
      <c r="EH109" s="39"/>
      <c r="EI109" s="39"/>
      <c r="EJ109" s="39"/>
      <c r="EK109" s="39"/>
      <c r="EL109" s="39"/>
      <c r="EM109" s="39"/>
      <c r="EN109" s="39"/>
      <c r="EO109" s="39"/>
      <c r="EP109" s="39"/>
    </row>
    <row r="110" spans="1:146" outlineLevel="1"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  <c r="CG110" s="39"/>
      <c r="CH110" s="39"/>
      <c r="CI110" s="39"/>
      <c r="CJ110" s="39"/>
      <c r="CK110" s="39"/>
      <c r="CL110" s="39"/>
      <c r="CM110" s="39"/>
      <c r="CN110" s="39"/>
      <c r="CO110" s="39"/>
      <c r="CP110" s="39"/>
      <c r="CQ110" s="39"/>
      <c r="CR110" s="39"/>
      <c r="CS110" s="39"/>
      <c r="CT110" s="39"/>
      <c r="CU110" s="39"/>
      <c r="CV110" s="39"/>
      <c r="CW110" s="39"/>
      <c r="CX110" s="39"/>
      <c r="CY110" s="39"/>
      <c r="CZ110" s="39"/>
      <c r="DA110" s="39"/>
      <c r="DB110" s="39"/>
      <c r="DC110" s="39"/>
      <c r="DD110" s="39"/>
      <c r="DE110" s="39"/>
      <c r="DF110" s="39"/>
      <c r="DG110" s="39"/>
      <c r="DH110" s="39"/>
      <c r="DI110" s="39"/>
      <c r="DJ110" s="39"/>
      <c r="DK110" s="39"/>
      <c r="DL110" s="39"/>
      <c r="DM110" s="39"/>
      <c r="DN110" s="39"/>
      <c r="DO110" s="39"/>
      <c r="DP110" s="39"/>
      <c r="DQ110" s="39"/>
      <c r="DR110" s="39"/>
      <c r="DS110" s="39"/>
      <c r="DT110" s="39"/>
      <c r="DU110" s="39"/>
      <c r="DV110" s="39"/>
      <c r="DW110" s="39"/>
      <c r="DX110" s="39"/>
      <c r="DY110" s="39"/>
      <c r="DZ110" s="39"/>
      <c r="EA110" s="39"/>
      <c r="EB110" s="39"/>
      <c r="EC110" s="39"/>
      <c r="ED110" s="39"/>
      <c r="EE110" s="39"/>
      <c r="EF110" s="39"/>
      <c r="EG110" s="39"/>
      <c r="EH110" s="39"/>
      <c r="EI110" s="39"/>
      <c r="EJ110" s="39"/>
      <c r="EK110" s="39"/>
      <c r="EL110" s="39"/>
      <c r="EM110" s="39"/>
      <c r="EN110" s="39"/>
      <c r="EO110" s="39"/>
      <c r="EP110" s="39"/>
    </row>
    <row r="111" spans="1:146" outlineLevel="1"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  <c r="CM111" s="39"/>
      <c r="CN111" s="39"/>
      <c r="CO111" s="39"/>
      <c r="CP111" s="39"/>
      <c r="CQ111" s="39"/>
      <c r="CR111" s="39"/>
      <c r="CS111" s="39"/>
      <c r="CT111" s="39"/>
      <c r="CU111" s="39"/>
      <c r="CV111" s="39"/>
      <c r="CW111" s="39"/>
      <c r="CX111" s="39"/>
      <c r="CY111" s="39"/>
      <c r="CZ111" s="39"/>
      <c r="DA111" s="39"/>
      <c r="DB111" s="39"/>
      <c r="DC111" s="39"/>
      <c r="DD111" s="39"/>
      <c r="DE111" s="39"/>
      <c r="DF111" s="39"/>
      <c r="DG111" s="39"/>
      <c r="DH111" s="39"/>
      <c r="DI111" s="39"/>
      <c r="DJ111" s="39"/>
      <c r="DK111" s="39"/>
      <c r="DL111" s="39"/>
      <c r="DM111" s="39"/>
      <c r="DN111" s="39"/>
      <c r="DO111" s="39"/>
      <c r="DP111" s="39"/>
      <c r="DQ111" s="39"/>
      <c r="DR111" s="39"/>
      <c r="DS111" s="39"/>
      <c r="DT111" s="39"/>
      <c r="DU111" s="39"/>
      <c r="DV111" s="39"/>
      <c r="DW111" s="39"/>
      <c r="DX111" s="39"/>
      <c r="DY111" s="39"/>
      <c r="DZ111" s="39"/>
      <c r="EA111" s="39"/>
      <c r="EB111" s="39"/>
      <c r="EC111" s="39"/>
      <c r="ED111" s="39"/>
      <c r="EE111" s="39"/>
      <c r="EF111" s="39"/>
      <c r="EG111" s="39"/>
      <c r="EH111" s="39"/>
      <c r="EI111" s="39"/>
      <c r="EJ111" s="39"/>
      <c r="EK111" s="39"/>
      <c r="EL111" s="39"/>
      <c r="EM111" s="39"/>
      <c r="EN111" s="39"/>
      <c r="EO111" s="39"/>
      <c r="EP111" s="39"/>
    </row>
    <row r="112" spans="1:146" outlineLevel="1"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  <c r="CK112" s="39"/>
      <c r="CL112" s="39"/>
      <c r="CM112" s="39"/>
      <c r="CN112" s="39"/>
      <c r="CO112" s="39"/>
      <c r="CP112" s="39"/>
      <c r="CQ112" s="39"/>
      <c r="CR112" s="39"/>
      <c r="CS112" s="39"/>
      <c r="CT112" s="39"/>
      <c r="CU112" s="39"/>
      <c r="CV112" s="39"/>
      <c r="CW112" s="39"/>
      <c r="CX112" s="39"/>
      <c r="CY112" s="39"/>
      <c r="CZ112" s="39"/>
      <c r="DA112" s="39"/>
      <c r="DB112" s="39"/>
      <c r="DC112" s="39"/>
      <c r="DD112" s="39"/>
      <c r="DE112" s="39"/>
      <c r="DF112" s="39"/>
      <c r="DG112" s="39"/>
      <c r="DH112" s="39"/>
      <c r="DI112" s="39"/>
      <c r="DJ112" s="39"/>
      <c r="DK112" s="39"/>
      <c r="DL112" s="39"/>
      <c r="DM112" s="39"/>
      <c r="DN112" s="39"/>
      <c r="DO112" s="39"/>
      <c r="DP112" s="39"/>
      <c r="DQ112" s="39"/>
      <c r="DR112" s="39"/>
      <c r="DS112" s="39"/>
      <c r="DT112" s="39"/>
      <c r="DU112" s="39"/>
      <c r="DV112" s="39"/>
      <c r="DW112" s="39"/>
      <c r="DX112" s="39"/>
      <c r="DY112" s="39"/>
      <c r="DZ112" s="39"/>
      <c r="EA112" s="39"/>
      <c r="EB112" s="39"/>
      <c r="EC112" s="39"/>
      <c r="ED112" s="39"/>
      <c r="EE112" s="39"/>
      <c r="EF112" s="39"/>
      <c r="EG112" s="39"/>
      <c r="EH112" s="39"/>
      <c r="EI112" s="39"/>
      <c r="EJ112" s="39"/>
      <c r="EK112" s="39"/>
      <c r="EL112" s="39"/>
      <c r="EM112" s="39"/>
      <c r="EN112" s="39"/>
      <c r="EO112" s="39"/>
      <c r="EP112" s="39"/>
    </row>
    <row r="113" spans="1:146" outlineLevel="1"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  <c r="CM113" s="39"/>
      <c r="CN113" s="39"/>
      <c r="CO113" s="39"/>
      <c r="CP113" s="39"/>
      <c r="CQ113" s="39"/>
      <c r="CR113" s="39"/>
      <c r="CS113" s="39"/>
      <c r="CT113" s="39"/>
      <c r="CU113" s="39"/>
      <c r="CV113" s="39"/>
      <c r="CW113" s="39"/>
      <c r="CX113" s="39"/>
      <c r="CY113" s="39"/>
      <c r="CZ113" s="39"/>
      <c r="DA113" s="39"/>
      <c r="DB113" s="39"/>
      <c r="DC113" s="39"/>
      <c r="DD113" s="39"/>
      <c r="DE113" s="39"/>
      <c r="DF113" s="39"/>
      <c r="DG113" s="39"/>
      <c r="DH113" s="39"/>
      <c r="DI113" s="39"/>
      <c r="DJ113" s="39"/>
      <c r="DK113" s="39"/>
      <c r="DL113" s="39"/>
      <c r="DM113" s="39"/>
      <c r="DN113" s="39"/>
      <c r="DO113" s="39"/>
      <c r="DP113" s="39"/>
      <c r="DQ113" s="39"/>
      <c r="DR113" s="39"/>
      <c r="DS113" s="39"/>
      <c r="DT113" s="39"/>
      <c r="DU113" s="39"/>
      <c r="DV113" s="39"/>
      <c r="DW113" s="39"/>
      <c r="DX113" s="39"/>
      <c r="DY113" s="39"/>
      <c r="DZ113" s="39"/>
      <c r="EA113" s="39"/>
      <c r="EB113" s="39"/>
      <c r="EC113" s="39"/>
      <c r="ED113" s="39"/>
      <c r="EE113" s="39"/>
      <c r="EF113" s="39"/>
      <c r="EG113" s="39"/>
      <c r="EH113" s="39"/>
      <c r="EI113" s="39"/>
      <c r="EJ113" s="39"/>
      <c r="EK113" s="39"/>
      <c r="EL113" s="39"/>
      <c r="EM113" s="39"/>
      <c r="EN113" s="39"/>
      <c r="EO113" s="39"/>
      <c r="EP113" s="39"/>
    </row>
    <row r="114" spans="1:146" outlineLevel="1"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9"/>
      <c r="CJ114" s="39"/>
      <c r="CK114" s="39"/>
      <c r="CL114" s="39"/>
      <c r="CM114" s="39"/>
      <c r="CN114" s="39"/>
      <c r="CO114" s="39"/>
      <c r="CP114" s="39"/>
      <c r="CQ114" s="39"/>
      <c r="CR114" s="39"/>
      <c r="CS114" s="39"/>
      <c r="CT114" s="39"/>
      <c r="CU114" s="39"/>
      <c r="CV114" s="39"/>
      <c r="CW114" s="39"/>
      <c r="CX114" s="39"/>
      <c r="CY114" s="39"/>
      <c r="CZ114" s="39"/>
      <c r="DA114" s="39"/>
      <c r="DB114" s="39"/>
      <c r="DC114" s="39"/>
      <c r="DD114" s="39"/>
      <c r="DE114" s="39"/>
      <c r="DF114" s="39"/>
      <c r="DG114" s="39"/>
      <c r="DH114" s="39"/>
      <c r="DI114" s="39"/>
      <c r="DJ114" s="39"/>
      <c r="DK114" s="39"/>
      <c r="DL114" s="39"/>
      <c r="DM114" s="39"/>
      <c r="DN114" s="39"/>
      <c r="DO114" s="39"/>
      <c r="DP114" s="39"/>
      <c r="DQ114" s="39"/>
      <c r="DR114" s="39"/>
      <c r="DS114" s="39"/>
      <c r="DT114" s="39"/>
      <c r="DU114" s="39"/>
      <c r="DV114" s="39"/>
      <c r="DW114" s="39"/>
      <c r="DX114" s="39"/>
      <c r="DY114" s="39"/>
      <c r="DZ114" s="39"/>
      <c r="EA114" s="39"/>
      <c r="EB114" s="39"/>
      <c r="EC114" s="39"/>
      <c r="ED114" s="39"/>
      <c r="EE114" s="39"/>
      <c r="EF114" s="39"/>
      <c r="EG114" s="39"/>
      <c r="EH114" s="39"/>
      <c r="EI114" s="39"/>
      <c r="EJ114" s="39"/>
      <c r="EK114" s="39"/>
      <c r="EL114" s="39"/>
      <c r="EM114" s="39"/>
      <c r="EN114" s="39"/>
      <c r="EO114" s="39"/>
      <c r="EP114" s="39"/>
    </row>
    <row r="115" spans="1:146" outlineLevel="1"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  <c r="CM115" s="39"/>
      <c r="CN115" s="39"/>
      <c r="CO115" s="39"/>
      <c r="CP115" s="39"/>
      <c r="CQ115" s="39"/>
      <c r="CR115" s="39"/>
      <c r="CS115" s="39"/>
      <c r="CT115" s="39"/>
      <c r="CU115" s="39"/>
      <c r="CV115" s="39"/>
      <c r="CW115" s="39"/>
      <c r="CX115" s="39"/>
      <c r="CY115" s="39"/>
      <c r="CZ115" s="39"/>
      <c r="DA115" s="39"/>
      <c r="DB115" s="39"/>
      <c r="DC115" s="39"/>
      <c r="DD115" s="39"/>
      <c r="DE115" s="39"/>
      <c r="DF115" s="39"/>
      <c r="DG115" s="39"/>
      <c r="DH115" s="39"/>
      <c r="DI115" s="39"/>
      <c r="DJ115" s="39"/>
      <c r="DK115" s="39"/>
      <c r="DL115" s="39"/>
      <c r="DM115" s="39"/>
      <c r="DN115" s="39"/>
      <c r="DO115" s="39"/>
      <c r="DP115" s="39"/>
      <c r="DQ115" s="39"/>
      <c r="DR115" s="39"/>
      <c r="DS115" s="39"/>
      <c r="DT115" s="39"/>
      <c r="DU115" s="39"/>
      <c r="DV115" s="39"/>
      <c r="DW115" s="39"/>
      <c r="DX115" s="39"/>
      <c r="DY115" s="39"/>
      <c r="DZ115" s="39"/>
      <c r="EA115" s="39"/>
      <c r="EB115" s="39"/>
      <c r="EC115" s="39"/>
      <c r="ED115" s="39"/>
      <c r="EE115" s="39"/>
      <c r="EF115" s="39"/>
      <c r="EG115" s="39"/>
      <c r="EH115" s="39"/>
      <c r="EI115" s="39"/>
      <c r="EJ115" s="39"/>
      <c r="EK115" s="39"/>
      <c r="EL115" s="39"/>
      <c r="EM115" s="39"/>
      <c r="EN115" s="39"/>
      <c r="EO115" s="39"/>
      <c r="EP115" s="39"/>
    </row>
    <row r="116" spans="1:146" outlineLevel="1"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39"/>
      <c r="CR116" s="39"/>
      <c r="CS116" s="39"/>
      <c r="CT116" s="39"/>
      <c r="CU116" s="39"/>
      <c r="CV116" s="39"/>
      <c r="CW116" s="39"/>
      <c r="CX116" s="39"/>
      <c r="CY116" s="39"/>
      <c r="CZ116" s="39"/>
      <c r="DA116" s="39"/>
      <c r="DB116" s="39"/>
      <c r="DC116" s="39"/>
      <c r="DD116" s="39"/>
      <c r="DE116" s="39"/>
      <c r="DF116" s="39"/>
      <c r="DG116" s="39"/>
      <c r="DH116" s="39"/>
      <c r="DI116" s="39"/>
      <c r="DJ116" s="39"/>
      <c r="DK116" s="39"/>
      <c r="DL116" s="39"/>
      <c r="DM116" s="39"/>
      <c r="DN116" s="39"/>
      <c r="DO116" s="39"/>
      <c r="DP116" s="39"/>
      <c r="DQ116" s="39"/>
      <c r="DR116" s="39"/>
      <c r="DS116" s="39"/>
      <c r="DT116" s="39"/>
      <c r="DU116" s="39"/>
      <c r="DV116" s="39"/>
      <c r="DW116" s="39"/>
      <c r="DX116" s="39"/>
      <c r="DY116" s="39"/>
      <c r="DZ116" s="39"/>
      <c r="EA116" s="39"/>
      <c r="EB116" s="39"/>
      <c r="EC116" s="39"/>
      <c r="ED116" s="39"/>
      <c r="EE116" s="39"/>
      <c r="EF116" s="39"/>
      <c r="EG116" s="39"/>
      <c r="EH116" s="39"/>
      <c r="EI116" s="39"/>
      <c r="EJ116" s="39"/>
      <c r="EK116" s="39"/>
      <c r="EL116" s="39"/>
      <c r="EM116" s="39"/>
      <c r="EN116" s="39"/>
      <c r="EO116" s="39"/>
      <c r="EP116" s="39"/>
    </row>
    <row r="117" spans="1:146" outlineLevel="1"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  <c r="CP117" s="39"/>
      <c r="CQ117" s="39"/>
      <c r="CR117" s="39"/>
      <c r="CS117" s="39"/>
      <c r="CT117" s="39"/>
      <c r="CU117" s="39"/>
      <c r="CV117" s="39"/>
      <c r="CW117" s="39"/>
      <c r="CX117" s="39"/>
      <c r="CY117" s="39"/>
      <c r="CZ117" s="39"/>
      <c r="DA117" s="39"/>
      <c r="DB117" s="39"/>
      <c r="DC117" s="39"/>
      <c r="DD117" s="39"/>
      <c r="DE117" s="39"/>
      <c r="DF117" s="39"/>
      <c r="DG117" s="39"/>
      <c r="DH117" s="39"/>
      <c r="DI117" s="39"/>
      <c r="DJ117" s="39"/>
      <c r="DK117" s="39"/>
      <c r="DL117" s="39"/>
      <c r="DM117" s="39"/>
      <c r="DN117" s="39"/>
      <c r="DO117" s="39"/>
      <c r="DP117" s="39"/>
      <c r="DQ117" s="39"/>
      <c r="DR117" s="39"/>
      <c r="DS117" s="39"/>
      <c r="DT117" s="39"/>
      <c r="DU117" s="39"/>
      <c r="DV117" s="39"/>
      <c r="DW117" s="39"/>
      <c r="DX117" s="39"/>
      <c r="DY117" s="39"/>
      <c r="DZ117" s="39"/>
      <c r="EA117" s="39"/>
      <c r="EB117" s="39"/>
      <c r="EC117" s="39"/>
      <c r="ED117" s="39"/>
      <c r="EE117" s="39"/>
      <c r="EF117" s="39"/>
      <c r="EG117" s="39"/>
      <c r="EH117" s="39"/>
      <c r="EI117" s="39"/>
      <c r="EJ117" s="39"/>
      <c r="EK117" s="39"/>
      <c r="EL117" s="39"/>
      <c r="EM117" s="39"/>
      <c r="EN117" s="39"/>
      <c r="EO117" s="39"/>
      <c r="EP117" s="39"/>
    </row>
    <row r="118" spans="1:146" outlineLevel="1"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  <c r="CP118" s="39"/>
      <c r="CQ118" s="39"/>
      <c r="CR118" s="39"/>
      <c r="CS118" s="39"/>
      <c r="CT118" s="39"/>
      <c r="CU118" s="39"/>
      <c r="CV118" s="39"/>
      <c r="CW118" s="39"/>
      <c r="CX118" s="39"/>
      <c r="CY118" s="39"/>
      <c r="CZ118" s="39"/>
      <c r="DA118" s="39"/>
      <c r="DB118" s="39"/>
      <c r="DC118" s="39"/>
      <c r="DD118" s="39"/>
      <c r="DE118" s="39"/>
      <c r="DF118" s="39"/>
      <c r="DG118" s="39"/>
      <c r="DH118" s="39"/>
      <c r="DI118" s="39"/>
      <c r="DJ118" s="39"/>
      <c r="DK118" s="39"/>
      <c r="DL118" s="39"/>
      <c r="DM118" s="39"/>
      <c r="DN118" s="39"/>
      <c r="DO118" s="39"/>
      <c r="DP118" s="39"/>
      <c r="DQ118" s="39"/>
      <c r="DR118" s="39"/>
      <c r="DS118" s="39"/>
      <c r="DT118" s="39"/>
      <c r="DU118" s="39"/>
      <c r="DV118" s="39"/>
      <c r="DW118" s="39"/>
      <c r="DX118" s="39"/>
      <c r="DY118" s="39"/>
      <c r="DZ118" s="39"/>
      <c r="EA118" s="39"/>
      <c r="EB118" s="39"/>
      <c r="EC118" s="39"/>
      <c r="ED118" s="39"/>
      <c r="EE118" s="39"/>
      <c r="EF118" s="39"/>
      <c r="EG118" s="39"/>
      <c r="EH118" s="39"/>
      <c r="EI118" s="39"/>
      <c r="EJ118" s="39"/>
      <c r="EK118" s="39"/>
      <c r="EL118" s="39"/>
      <c r="EM118" s="39"/>
      <c r="EN118" s="39"/>
      <c r="EO118" s="39"/>
      <c r="EP118" s="39"/>
    </row>
    <row r="119" spans="1:146" outlineLevel="1"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  <c r="CM119" s="39"/>
      <c r="CN119" s="39"/>
      <c r="CO119" s="39"/>
      <c r="CP119" s="39"/>
      <c r="CQ119" s="39"/>
      <c r="CR119" s="39"/>
      <c r="CS119" s="39"/>
      <c r="CT119" s="39"/>
      <c r="CU119" s="39"/>
      <c r="CV119" s="39"/>
      <c r="CW119" s="39"/>
      <c r="CX119" s="39"/>
      <c r="CY119" s="39"/>
      <c r="CZ119" s="39"/>
      <c r="DA119" s="39"/>
      <c r="DB119" s="39"/>
      <c r="DC119" s="39"/>
      <c r="DD119" s="39"/>
      <c r="DE119" s="39"/>
      <c r="DF119" s="39"/>
      <c r="DG119" s="39"/>
      <c r="DH119" s="39"/>
      <c r="DI119" s="39"/>
      <c r="DJ119" s="39"/>
      <c r="DK119" s="39"/>
      <c r="DL119" s="39"/>
      <c r="DM119" s="39"/>
      <c r="DN119" s="39"/>
      <c r="DO119" s="39"/>
      <c r="DP119" s="39"/>
      <c r="DQ119" s="39"/>
      <c r="DR119" s="39"/>
      <c r="DS119" s="39"/>
      <c r="DT119" s="39"/>
      <c r="DU119" s="39"/>
      <c r="DV119" s="39"/>
      <c r="DW119" s="39"/>
      <c r="DX119" s="39"/>
      <c r="DY119" s="39"/>
      <c r="DZ119" s="39"/>
      <c r="EA119" s="39"/>
      <c r="EB119" s="39"/>
      <c r="EC119" s="39"/>
      <c r="ED119" s="39"/>
      <c r="EE119" s="39"/>
      <c r="EF119" s="39"/>
      <c r="EG119" s="39"/>
      <c r="EH119" s="39"/>
      <c r="EI119" s="39"/>
      <c r="EJ119" s="39"/>
      <c r="EK119" s="39"/>
      <c r="EL119" s="39"/>
      <c r="EM119" s="39"/>
      <c r="EN119" s="39"/>
      <c r="EO119" s="39"/>
      <c r="EP119" s="39"/>
    </row>
    <row r="120" spans="1:146" outlineLevel="1"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  <c r="CJ120" s="39"/>
      <c r="CK120" s="39"/>
      <c r="CL120" s="39"/>
      <c r="CM120" s="39"/>
      <c r="CN120" s="39"/>
      <c r="CO120" s="39"/>
      <c r="CP120" s="39"/>
      <c r="CQ120" s="39"/>
      <c r="CR120" s="39"/>
      <c r="CS120" s="39"/>
      <c r="CT120" s="39"/>
      <c r="CU120" s="39"/>
      <c r="CV120" s="39"/>
      <c r="CW120" s="39"/>
      <c r="CX120" s="39"/>
      <c r="CY120" s="39"/>
      <c r="CZ120" s="39"/>
      <c r="DA120" s="39"/>
      <c r="DB120" s="39"/>
      <c r="DC120" s="39"/>
      <c r="DD120" s="39"/>
      <c r="DE120" s="39"/>
      <c r="DF120" s="39"/>
      <c r="DG120" s="39"/>
      <c r="DH120" s="39"/>
      <c r="DI120" s="39"/>
      <c r="DJ120" s="39"/>
      <c r="DK120" s="39"/>
      <c r="DL120" s="39"/>
      <c r="DM120" s="39"/>
      <c r="DN120" s="39"/>
      <c r="DO120" s="39"/>
      <c r="DP120" s="39"/>
      <c r="DQ120" s="39"/>
      <c r="DR120" s="39"/>
      <c r="DS120" s="39"/>
      <c r="DT120" s="39"/>
      <c r="DU120" s="39"/>
      <c r="DV120" s="39"/>
      <c r="DW120" s="39"/>
      <c r="DX120" s="39"/>
      <c r="DY120" s="39"/>
      <c r="DZ120" s="39"/>
      <c r="EA120" s="39"/>
      <c r="EB120" s="39"/>
      <c r="EC120" s="39"/>
      <c r="ED120" s="39"/>
      <c r="EE120" s="39"/>
      <c r="EF120" s="39"/>
      <c r="EG120" s="39"/>
      <c r="EH120" s="39"/>
      <c r="EI120" s="39"/>
      <c r="EJ120" s="39"/>
      <c r="EK120" s="39"/>
      <c r="EL120" s="39"/>
      <c r="EM120" s="39"/>
      <c r="EN120" s="39"/>
      <c r="EO120" s="39"/>
      <c r="EP120" s="39"/>
    </row>
    <row r="121" spans="1:146" outlineLevel="1"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39"/>
      <c r="CO121" s="39"/>
      <c r="CP121" s="39"/>
      <c r="CQ121" s="39"/>
      <c r="CR121" s="39"/>
      <c r="CS121" s="39"/>
      <c r="CT121" s="39"/>
      <c r="CU121" s="39"/>
      <c r="CV121" s="39"/>
      <c r="CW121" s="39"/>
      <c r="CX121" s="39"/>
      <c r="CY121" s="39"/>
      <c r="CZ121" s="39"/>
      <c r="DA121" s="39"/>
      <c r="DB121" s="39"/>
      <c r="DC121" s="39"/>
      <c r="DD121" s="39"/>
      <c r="DE121" s="39"/>
      <c r="DF121" s="39"/>
      <c r="DG121" s="39"/>
      <c r="DH121" s="39"/>
      <c r="DI121" s="39"/>
      <c r="DJ121" s="39"/>
      <c r="DK121" s="39"/>
      <c r="DL121" s="39"/>
      <c r="DM121" s="39"/>
      <c r="DN121" s="39"/>
      <c r="DO121" s="39"/>
      <c r="DP121" s="39"/>
      <c r="DQ121" s="39"/>
      <c r="DR121" s="39"/>
      <c r="DS121" s="39"/>
      <c r="DT121" s="39"/>
      <c r="DU121" s="39"/>
      <c r="DV121" s="39"/>
      <c r="DW121" s="39"/>
      <c r="DX121" s="39"/>
      <c r="DY121" s="39"/>
      <c r="DZ121" s="39"/>
      <c r="EA121" s="39"/>
      <c r="EB121" s="39"/>
      <c r="EC121" s="39"/>
      <c r="ED121" s="39"/>
      <c r="EE121" s="39"/>
      <c r="EF121" s="39"/>
      <c r="EG121" s="39"/>
      <c r="EH121" s="39"/>
      <c r="EI121" s="39"/>
      <c r="EJ121" s="39"/>
      <c r="EK121" s="39"/>
      <c r="EL121" s="39"/>
      <c r="EM121" s="39"/>
      <c r="EN121" s="39"/>
      <c r="EO121" s="39"/>
      <c r="EP121" s="39"/>
    </row>
    <row r="122" spans="1:146">
      <c r="A122" s="53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  <c r="CM122" s="39"/>
      <c r="CN122" s="39"/>
      <c r="CO122" s="39"/>
      <c r="CP122" s="39"/>
      <c r="CQ122" s="39"/>
      <c r="CR122" s="39"/>
      <c r="CS122" s="39"/>
      <c r="CT122" s="39"/>
      <c r="CU122" s="39"/>
      <c r="CV122" s="39"/>
      <c r="CW122" s="39"/>
      <c r="CX122" s="39"/>
      <c r="CY122" s="39"/>
      <c r="CZ122" s="39"/>
      <c r="DA122" s="39"/>
      <c r="DB122" s="39"/>
      <c r="DC122" s="39"/>
      <c r="DD122" s="39"/>
      <c r="DE122" s="39"/>
      <c r="DF122" s="39"/>
      <c r="DG122" s="39"/>
      <c r="DH122" s="39"/>
      <c r="DI122" s="39"/>
      <c r="DJ122" s="39"/>
      <c r="DK122" s="39"/>
      <c r="DL122" s="39"/>
      <c r="DM122" s="39"/>
      <c r="DN122" s="39"/>
      <c r="DO122" s="39"/>
      <c r="DP122" s="39"/>
      <c r="DQ122" s="39"/>
      <c r="DR122" s="39"/>
      <c r="DS122" s="39"/>
      <c r="DT122" s="39"/>
      <c r="DU122" s="39"/>
      <c r="DV122" s="39"/>
      <c r="DW122" s="39"/>
      <c r="DX122" s="39"/>
      <c r="DY122" s="39"/>
      <c r="DZ122" s="39"/>
      <c r="EA122" s="39"/>
      <c r="EB122" s="39"/>
      <c r="EC122" s="39"/>
      <c r="ED122" s="39"/>
      <c r="EE122" s="39"/>
      <c r="EF122" s="39"/>
      <c r="EG122" s="39"/>
      <c r="EH122" s="39"/>
      <c r="EI122" s="39"/>
      <c r="EJ122" s="39"/>
      <c r="EK122" s="39"/>
      <c r="EL122" s="39"/>
      <c r="EM122" s="39"/>
      <c r="EN122" s="39"/>
      <c r="EO122" s="39"/>
      <c r="EP122" s="39"/>
    </row>
    <row r="123" spans="1:146">
      <c r="A123" s="18" t="s">
        <v>301</v>
      </c>
      <c r="AS123" s="39" t="s">
        <v>305</v>
      </c>
      <c r="AT123" s="39"/>
      <c r="AU123" s="39"/>
      <c r="AV123" s="39">
        <v>10</v>
      </c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  <c r="CM123" s="39"/>
      <c r="CN123" s="39"/>
      <c r="CO123" s="39"/>
      <c r="CP123" s="39"/>
      <c r="CQ123" s="39"/>
      <c r="CR123" s="39"/>
      <c r="CS123" s="39"/>
      <c r="CT123" s="39"/>
      <c r="CU123" s="39"/>
      <c r="CV123" s="39"/>
      <c r="CW123" s="39"/>
      <c r="CX123" s="39"/>
      <c r="CY123" s="39"/>
      <c r="CZ123" s="39"/>
      <c r="DA123" s="39"/>
      <c r="DB123" s="39"/>
      <c r="DC123" s="39"/>
      <c r="DD123" s="39"/>
      <c r="DE123" s="39"/>
      <c r="DF123" s="39"/>
      <c r="DG123" s="39"/>
      <c r="DH123" s="39"/>
      <c r="DI123" s="39"/>
      <c r="DJ123" s="39"/>
      <c r="DK123" s="39"/>
      <c r="DL123" s="39"/>
      <c r="DM123" s="39"/>
      <c r="DN123" s="39"/>
      <c r="DO123" s="39"/>
      <c r="DP123" s="39"/>
      <c r="DQ123" s="39"/>
      <c r="DR123" s="39"/>
      <c r="DS123" s="39"/>
      <c r="DT123" s="39"/>
      <c r="DU123" s="39"/>
      <c r="DV123" s="39"/>
      <c r="DW123" s="39"/>
      <c r="DX123" s="39"/>
      <c r="DY123" s="39"/>
      <c r="DZ123" s="39"/>
      <c r="EA123" s="39"/>
      <c r="EB123" s="39"/>
      <c r="EC123" s="39"/>
      <c r="ED123" s="39"/>
      <c r="EE123" s="39"/>
      <c r="EF123" s="39"/>
      <c r="EG123" s="39"/>
      <c r="EH123" s="39"/>
      <c r="EI123" s="39"/>
      <c r="EJ123" s="39"/>
      <c r="EK123" s="39"/>
      <c r="EL123" s="39"/>
      <c r="EM123" s="39"/>
      <c r="EN123" s="39"/>
      <c r="EO123" s="39"/>
      <c r="EP123" s="39"/>
    </row>
    <row r="124" spans="1:146" outlineLevel="1">
      <c r="E124" s="33" t="s">
        <v>304</v>
      </c>
      <c r="F124" s="82">
        <f>$AV$123/20</f>
        <v>0.5</v>
      </c>
      <c r="AS124" s="39" t="s">
        <v>238</v>
      </c>
      <c r="AT124" s="39">
        <v>0</v>
      </c>
      <c r="AU124" s="39">
        <v>0.01</v>
      </c>
      <c r="AV124" s="39">
        <v>0.02</v>
      </c>
      <c r="AW124" s="39">
        <v>0.03</v>
      </c>
      <c r="AX124" s="39">
        <v>0.04</v>
      </c>
      <c r="AY124" s="39">
        <v>0.05</v>
      </c>
      <c r="AZ124" s="39">
        <v>6.0000000000000005E-2</v>
      </c>
      <c r="BA124" s="39">
        <v>7.0000000000000007E-2</v>
      </c>
      <c r="BB124" s="39">
        <v>0.08</v>
      </c>
      <c r="BC124" s="39">
        <v>0.09</v>
      </c>
      <c r="BD124" s="39">
        <v>9.9999999999999992E-2</v>
      </c>
      <c r="BE124" s="39">
        <v>0.10999999999999999</v>
      </c>
      <c r="BF124" s="39">
        <v>0.11999999999999998</v>
      </c>
      <c r="BG124" s="39">
        <v>0.12999999999999998</v>
      </c>
      <c r="BH124" s="39">
        <v>0.13999999999999999</v>
      </c>
      <c r="BI124" s="39">
        <v>0.15</v>
      </c>
      <c r="BJ124" s="39">
        <v>0.16</v>
      </c>
      <c r="BK124" s="39">
        <v>0.17</v>
      </c>
      <c r="BL124" s="39">
        <v>0.18000000000000002</v>
      </c>
      <c r="BM124" s="39">
        <v>0.19000000000000003</v>
      </c>
      <c r="BN124" s="39">
        <v>0.20000000000000004</v>
      </c>
      <c r="BO124" s="39">
        <v>0.21000000000000005</v>
      </c>
      <c r="BP124" s="39">
        <v>0.22000000000000006</v>
      </c>
      <c r="BQ124" s="39">
        <v>0.23000000000000007</v>
      </c>
      <c r="BR124" s="39">
        <v>0.24000000000000007</v>
      </c>
      <c r="BS124" s="39">
        <v>0.25000000000000006</v>
      </c>
      <c r="BT124" s="39">
        <v>0.26000000000000006</v>
      </c>
      <c r="BU124" s="39">
        <v>0.27000000000000007</v>
      </c>
      <c r="BV124" s="39">
        <v>0.28000000000000008</v>
      </c>
      <c r="BW124" s="39">
        <v>0.29000000000000009</v>
      </c>
      <c r="BX124" s="39">
        <v>0.3000000000000001</v>
      </c>
      <c r="BY124" s="39">
        <v>0.31000000000000011</v>
      </c>
      <c r="BZ124" s="39">
        <v>0.32000000000000012</v>
      </c>
      <c r="CA124" s="39">
        <v>0.33000000000000013</v>
      </c>
      <c r="CB124" s="39">
        <v>0.34000000000000014</v>
      </c>
      <c r="CC124" s="39">
        <v>0.35000000000000014</v>
      </c>
      <c r="CD124" s="39">
        <v>0.36000000000000015</v>
      </c>
      <c r="CE124" s="39">
        <v>0.37000000000000016</v>
      </c>
      <c r="CF124" s="39">
        <v>0.38000000000000017</v>
      </c>
      <c r="CG124" s="39">
        <v>0.39000000000000018</v>
      </c>
      <c r="CH124" s="39">
        <v>0.40000000000000019</v>
      </c>
      <c r="CI124" s="39">
        <v>0.4100000000000002</v>
      </c>
      <c r="CJ124" s="39">
        <v>0.42000000000000021</v>
      </c>
      <c r="CK124" s="39">
        <v>0.43000000000000022</v>
      </c>
      <c r="CL124" s="39">
        <v>0.44000000000000022</v>
      </c>
      <c r="CM124" s="39">
        <v>0.45000000000000023</v>
      </c>
      <c r="CN124" s="39">
        <v>0.46000000000000024</v>
      </c>
      <c r="CO124" s="39">
        <v>0.47000000000000025</v>
      </c>
      <c r="CP124" s="39">
        <v>0.48000000000000026</v>
      </c>
      <c r="CQ124" s="39">
        <v>0.49000000000000027</v>
      </c>
      <c r="CR124" s="39">
        <v>0.50000000000000022</v>
      </c>
      <c r="CS124" s="39">
        <v>0.51000000000000023</v>
      </c>
      <c r="CT124" s="39">
        <v>0.52000000000000024</v>
      </c>
      <c r="CU124" s="39">
        <v>0.53000000000000025</v>
      </c>
      <c r="CV124" s="39">
        <v>0.54000000000000026</v>
      </c>
      <c r="CW124" s="39">
        <v>0.55000000000000027</v>
      </c>
      <c r="CX124" s="39">
        <v>0.56000000000000028</v>
      </c>
      <c r="CY124" s="39">
        <v>0.57000000000000028</v>
      </c>
      <c r="CZ124" s="39">
        <v>0.58000000000000029</v>
      </c>
      <c r="DA124" s="39">
        <v>0.5900000000000003</v>
      </c>
      <c r="DB124" s="39">
        <v>0.60000000000000031</v>
      </c>
      <c r="DC124" s="39">
        <v>0.61000000000000032</v>
      </c>
      <c r="DD124" s="39">
        <v>0.62000000000000033</v>
      </c>
      <c r="DE124" s="39">
        <v>0.63000000000000034</v>
      </c>
      <c r="DF124" s="39">
        <v>0.64000000000000035</v>
      </c>
      <c r="DG124" s="39">
        <v>0.65000000000000036</v>
      </c>
      <c r="DH124" s="39">
        <v>0.66000000000000036</v>
      </c>
      <c r="DI124" s="39">
        <v>0.67000000000000037</v>
      </c>
      <c r="DJ124" s="39">
        <v>0.68000000000000038</v>
      </c>
      <c r="DK124" s="39">
        <v>0.69000000000000039</v>
      </c>
      <c r="DL124" s="39">
        <v>0.7000000000000004</v>
      </c>
      <c r="DM124" s="39">
        <v>0.71000000000000041</v>
      </c>
      <c r="DN124" s="39">
        <v>0.72000000000000042</v>
      </c>
      <c r="DO124" s="39">
        <v>0.73000000000000043</v>
      </c>
      <c r="DP124" s="39">
        <v>0.74000000000000044</v>
      </c>
      <c r="DQ124" s="39">
        <v>0.75000000000000044</v>
      </c>
      <c r="DR124" s="39">
        <v>0.76000000000000045</v>
      </c>
      <c r="DS124" s="39">
        <v>0.77000000000000046</v>
      </c>
      <c r="DT124" s="39">
        <v>0.78000000000000047</v>
      </c>
      <c r="DU124" s="39">
        <v>0.79000000000000048</v>
      </c>
      <c r="DV124" s="39">
        <v>0.80000000000000049</v>
      </c>
      <c r="DW124" s="39">
        <v>0.8100000000000005</v>
      </c>
      <c r="DX124" s="39">
        <v>0.82000000000000051</v>
      </c>
      <c r="DY124" s="39">
        <v>0.83000000000000052</v>
      </c>
      <c r="DZ124" s="39">
        <v>0.84000000000000052</v>
      </c>
      <c r="EA124" s="39">
        <v>0.85000000000000053</v>
      </c>
      <c r="EB124" s="39">
        <v>0.86000000000000054</v>
      </c>
      <c r="EC124" s="39">
        <v>0.87000000000000055</v>
      </c>
      <c r="ED124" s="39">
        <v>0.88000000000000056</v>
      </c>
      <c r="EE124" s="39">
        <v>0.89000000000000057</v>
      </c>
      <c r="EF124" s="39">
        <v>0.90000000000000058</v>
      </c>
      <c r="EG124" s="39">
        <v>0.91000000000000059</v>
      </c>
      <c r="EH124" s="39">
        <v>0.9200000000000006</v>
      </c>
      <c r="EI124" s="39">
        <v>0.9300000000000006</v>
      </c>
      <c r="EJ124" s="39">
        <v>0.94000000000000061</v>
      </c>
      <c r="EK124" s="39">
        <v>0.95000000000000062</v>
      </c>
      <c r="EL124" s="39">
        <v>0.96000000000000063</v>
      </c>
      <c r="EM124" s="39">
        <v>0.97000000000000064</v>
      </c>
      <c r="EN124" s="39">
        <v>0.98000000000000065</v>
      </c>
      <c r="EO124" s="39">
        <v>0.99000000000000066</v>
      </c>
      <c r="EP124" s="39">
        <v>1.0000000000000007</v>
      </c>
    </row>
    <row r="125" spans="1:146" outlineLevel="1">
      <c r="AS125" s="39" t="s">
        <v>306</v>
      </c>
      <c r="AT125" s="39">
        <v>1</v>
      </c>
      <c r="AU125" s="39">
        <v>1</v>
      </c>
      <c r="AV125" s="39">
        <v>1</v>
      </c>
      <c r="AW125" s="39">
        <v>1</v>
      </c>
      <c r="AX125" s="39">
        <v>1</v>
      </c>
      <c r="AY125" s="39">
        <v>1</v>
      </c>
      <c r="AZ125" s="39">
        <v>1</v>
      </c>
      <c r="BA125" s="39">
        <v>1</v>
      </c>
      <c r="BB125" s="39">
        <v>1</v>
      </c>
      <c r="BC125" s="39">
        <v>1</v>
      </c>
      <c r="BD125" s="39">
        <v>1</v>
      </c>
      <c r="BE125" s="39">
        <v>1</v>
      </c>
      <c r="BF125" s="39">
        <v>1</v>
      </c>
      <c r="BG125" s="39">
        <v>1</v>
      </c>
      <c r="BH125" s="39">
        <v>1</v>
      </c>
      <c r="BI125" s="39">
        <v>1</v>
      </c>
      <c r="BJ125" s="39">
        <v>1</v>
      </c>
      <c r="BK125" s="39">
        <v>1</v>
      </c>
      <c r="BL125" s="39">
        <v>1</v>
      </c>
      <c r="BM125" s="39">
        <v>1</v>
      </c>
      <c r="BN125" s="39">
        <v>1</v>
      </c>
      <c r="BO125" s="39">
        <v>1</v>
      </c>
      <c r="BP125" s="39">
        <v>1</v>
      </c>
      <c r="BQ125" s="39">
        <v>1</v>
      </c>
      <c r="BR125" s="39">
        <v>1</v>
      </c>
      <c r="BS125" s="39">
        <v>1</v>
      </c>
      <c r="BT125" s="39">
        <v>1</v>
      </c>
      <c r="BU125" s="39">
        <v>1</v>
      </c>
      <c r="BV125" s="39">
        <v>1</v>
      </c>
      <c r="BW125" s="39">
        <v>1</v>
      </c>
      <c r="BX125" s="39">
        <v>1</v>
      </c>
      <c r="BY125" s="39">
        <v>0.99224806201550386</v>
      </c>
      <c r="BZ125" s="39">
        <v>0.98449612403100784</v>
      </c>
      <c r="CA125" s="39">
        <v>0.96899224806201545</v>
      </c>
      <c r="CB125" s="39">
        <v>0.96124031007751942</v>
      </c>
      <c r="CC125" s="39">
        <v>0.95348837209302328</v>
      </c>
      <c r="CD125" s="39">
        <v>0.95348837209302328</v>
      </c>
      <c r="CE125" s="39">
        <v>0.95348837209302328</v>
      </c>
      <c r="CF125" s="39">
        <v>0.95348837209302328</v>
      </c>
      <c r="CG125" s="39">
        <v>0.95348837209302328</v>
      </c>
      <c r="CH125" s="39">
        <v>0.94573643410852704</v>
      </c>
      <c r="CI125" s="39">
        <v>0.93023255813953487</v>
      </c>
      <c r="CJ125" s="39">
        <v>0.89147286821705429</v>
      </c>
      <c r="CK125" s="39">
        <v>0.86046511627906974</v>
      </c>
      <c r="CL125" s="39">
        <v>0.82945736434108519</v>
      </c>
      <c r="CM125" s="39">
        <v>0.82170542635658916</v>
      </c>
      <c r="CN125" s="39">
        <v>0.81395348837209303</v>
      </c>
      <c r="CO125" s="39">
        <v>0.80620155038759689</v>
      </c>
      <c r="CP125" s="39">
        <v>0.79069767441860461</v>
      </c>
      <c r="CQ125" s="39">
        <v>0.76744186046511631</v>
      </c>
      <c r="CR125" s="39">
        <v>0.75193798449612403</v>
      </c>
      <c r="CS125" s="39">
        <v>0.7441860465116279</v>
      </c>
      <c r="CT125" s="39">
        <v>0.7441860465116279</v>
      </c>
      <c r="CU125" s="39">
        <v>0.73643410852713176</v>
      </c>
      <c r="CV125" s="39">
        <v>0.72868217054263562</v>
      </c>
      <c r="CW125" s="39">
        <v>0.71317829457364346</v>
      </c>
      <c r="CX125" s="39">
        <v>0.69767441860465118</v>
      </c>
      <c r="CY125" s="39">
        <v>0.67441860465116277</v>
      </c>
      <c r="CZ125" s="39">
        <v>0.63565891472868219</v>
      </c>
      <c r="DA125" s="39">
        <v>0.60465116279069764</v>
      </c>
      <c r="DB125" s="39">
        <v>0.58139534883720934</v>
      </c>
      <c r="DC125" s="39">
        <v>0.5736434108527132</v>
      </c>
      <c r="DD125" s="39">
        <v>0.55038759689922478</v>
      </c>
      <c r="DE125" s="39">
        <v>0.52713178294573648</v>
      </c>
      <c r="DF125" s="39">
        <v>0.51162790697674421</v>
      </c>
      <c r="DG125" s="39">
        <v>0.49612403100775193</v>
      </c>
      <c r="DH125" s="39">
        <v>0.4263565891472868</v>
      </c>
      <c r="DI125" s="39">
        <v>0.35658914728682173</v>
      </c>
      <c r="DJ125" s="39">
        <v>0.29457364341085268</v>
      </c>
      <c r="DK125" s="39">
        <v>0.27906976744186046</v>
      </c>
      <c r="DL125" s="39">
        <v>0.2558139534883721</v>
      </c>
      <c r="DM125" s="39">
        <v>0.24031007751937986</v>
      </c>
      <c r="DN125" s="39">
        <v>0.2170542635658915</v>
      </c>
      <c r="DO125" s="39">
        <v>0.18604651162790697</v>
      </c>
      <c r="DP125" s="39">
        <v>0.14728682170542634</v>
      </c>
      <c r="DQ125" s="39">
        <v>0.11627906976744186</v>
      </c>
      <c r="DR125" s="39">
        <v>9.3023255813953487E-2</v>
      </c>
      <c r="DS125" s="39">
        <v>6.2015503875968991E-2</v>
      </c>
      <c r="DT125" s="39">
        <v>3.1007751937984496E-2</v>
      </c>
      <c r="DU125" s="39">
        <v>7.7519379844961239E-3</v>
      </c>
      <c r="DV125" s="39">
        <v>0</v>
      </c>
      <c r="DW125" s="39">
        <v>0</v>
      </c>
      <c r="DX125" s="39">
        <v>0</v>
      </c>
      <c r="DY125" s="39">
        <v>0</v>
      </c>
      <c r="DZ125" s="39">
        <v>0</v>
      </c>
      <c r="EA125" s="39">
        <v>0</v>
      </c>
      <c r="EB125" s="39">
        <v>0</v>
      </c>
      <c r="EC125" s="39">
        <v>0</v>
      </c>
      <c r="ED125" s="39">
        <v>0</v>
      </c>
      <c r="EE125" s="39">
        <v>0</v>
      </c>
      <c r="EF125" s="39">
        <v>0</v>
      </c>
      <c r="EG125" s="39">
        <v>0</v>
      </c>
      <c r="EH125" s="39">
        <v>0</v>
      </c>
      <c r="EI125" s="39">
        <v>0</v>
      </c>
      <c r="EJ125" s="39">
        <v>0</v>
      </c>
      <c r="EK125" s="39">
        <v>0</v>
      </c>
      <c r="EL125" s="39">
        <v>0</v>
      </c>
      <c r="EM125" s="39">
        <v>0</v>
      </c>
      <c r="EN125" s="39">
        <v>0</v>
      </c>
      <c r="EO125" s="39">
        <v>0</v>
      </c>
      <c r="EP125" s="39">
        <v>0</v>
      </c>
    </row>
    <row r="126" spans="1:146" outlineLevel="1">
      <c r="AS126" s="39" t="s">
        <v>307</v>
      </c>
      <c r="AT126" s="39">
        <v>0</v>
      </c>
      <c r="AU126" s="39">
        <v>0</v>
      </c>
      <c r="AV126" s="39">
        <v>0</v>
      </c>
      <c r="AW126" s="39">
        <v>0</v>
      </c>
      <c r="AX126" s="39">
        <v>0</v>
      </c>
      <c r="AY126" s="39">
        <v>0</v>
      </c>
      <c r="AZ126" s="39">
        <v>0</v>
      </c>
      <c r="BA126" s="39">
        <v>0</v>
      </c>
      <c r="BB126" s="39">
        <v>0</v>
      </c>
      <c r="BC126" s="39">
        <v>0</v>
      </c>
      <c r="BD126" s="39">
        <v>0</v>
      </c>
      <c r="BE126" s="39">
        <v>0</v>
      </c>
      <c r="BF126" s="39">
        <v>0</v>
      </c>
      <c r="BG126" s="39">
        <v>0</v>
      </c>
      <c r="BH126" s="39">
        <v>0</v>
      </c>
      <c r="BI126" s="39">
        <v>0</v>
      </c>
      <c r="BJ126" s="39">
        <v>0</v>
      </c>
      <c r="BK126" s="39">
        <v>0</v>
      </c>
      <c r="BL126" s="39">
        <v>0</v>
      </c>
      <c r="BM126" s="39">
        <v>0</v>
      </c>
      <c r="BN126" s="39">
        <v>0</v>
      </c>
      <c r="BO126" s="39">
        <v>0</v>
      </c>
      <c r="BP126" s="39">
        <v>0</v>
      </c>
      <c r="BQ126" s="39">
        <v>0</v>
      </c>
      <c r="BR126" s="39">
        <v>0</v>
      </c>
      <c r="BS126" s="39">
        <v>0</v>
      </c>
      <c r="BT126" s="39">
        <v>0</v>
      </c>
      <c r="BU126" s="39">
        <v>0</v>
      </c>
      <c r="BV126" s="39">
        <v>0</v>
      </c>
      <c r="BW126" s="39">
        <v>0</v>
      </c>
      <c r="BX126" s="39">
        <v>2.0833333333333301E-2</v>
      </c>
      <c r="BY126" s="39">
        <v>4.1666666666666602E-2</v>
      </c>
      <c r="BZ126" s="39">
        <v>6.2499999999999896E-2</v>
      </c>
      <c r="CA126" s="39">
        <v>6.2499999999999896E-2</v>
      </c>
      <c r="CB126" s="39">
        <v>6.2499999999999896E-2</v>
      </c>
      <c r="CC126" s="39">
        <v>7.2916666666666574E-2</v>
      </c>
      <c r="CD126" s="39">
        <v>8.3333333333333232E-2</v>
      </c>
      <c r="CE126" s="39">
        <v>9.3749999999999903E-2</v>
      </c>
      <c r="CF126" s="39">
        <v>0.1249999999999999</v>
      </c>
      <c r="CG126" s="39">
        <v>0.17708333333333326</v>
      </c>
      <c r="CH126" s="39">
        <v>0.22916666666666657</v>
      </c>
      <c r="CI126" s="39">
        <v>0.26041666666666663</v>
      </c>
      <c r="CJ126" s="39">
        <v>0.29166666666666663</v>
      </c>
      <c r="CK126" s="39">
        <v>0.33333333333333326</v>
      </c>
      <c r="CL126" s="39">
        <v>0.37499999999999989</v>
      </c>
      <c r="CM126" s="39">
        <v>0.40624999999999989</v>
      </c>
      <c r="CN126" s="39">
        <v>0.42708333333333326</v>
      </c>
      <c r="CO126" s="39">
        <v>0.45833333333333326</v>
      </c>
      <c r="CP126" s="39">
        <v>0.47916666666666657</v>
      </c>
      <c r="CQ126" s="39">
        <v>0.49999999999999989</v>
      </c>
      <c r="CR126" s="39">
        <v>0.49999999999999989</v>
      </c>
      <c r="CS126" s="39">
        <v>0.49999999999999989</v>
      </c>
      <c r="CT126" s="39">
        <v>0.49999999999999989</v>
      </c>
      <c r="CU126" s="39">
        <v>0.49999999999999989</v>
      </c>
      <c r="CV126" s="39">
        <v>0.49999999999999989</v>
      </c>
      <c r="CW126" s="39">
        <v>0.51041666666666663</v>
      </c>
      <c r="CX126" s="39">
        <v>0.52083333333333326</v>
      </c>
      <c r="CY126" s="39">
        <v>0.55208333333333326</v>
      </c>
      <c r="CZ126" s="39">
        <v>0.58333333333333326</v>
      </c>
      <c r="DA126" s="39">
        <v>0.625</v>
      </c>
      <c r="DB126" s="39">
        <v>0.64583333333333326</v>
      </c>
      <c r="DC126" s="39">
        <v>0.65625</v>
      </c>
      <c r="DD126" s="39">
        <v>0.66666666666666663</v>
      </c>
      <c r="DE126" s="39">
        <v>0.67708333333333326</v>
      </c>
      <c r="DF126" s="39">
        <v>0.6875</v>
      </c>
      <c r="DG126" s="39">
        <v>0.70833333333333326</v>
      </c>
      <c r="DH126" s="39">
        <v>0.73958333333333326</v>
      </c>
      <c r="DI126" s="39">
        <v>0.79166666666666663</v>
      </c>
      <c r="DJ126" s="39">
        <v>0.82291666666666663</v>
      </c>
      <c r="DK126" s="39">
        <v>0.84375</v>
      </c>
      <c r="DL126" s="39">
        <v>0.875</v>
      </c>
      <c r="DM126" s="39">
        <v>0.90625</v>
      </c>
      <c r="DN126" s="39">
        <v>0.9375</v>
      </c>
      <c r="DO126" s="39">
        <v>0.9375</v>
      </c>
      <c r="DP126" s="39">
        <v>0.9375</v>
      </c>
      <c r="DQ126" s="39">
        <v>0.9375</v>
      </c>
      <c r="DR126" s="39">
        <v>0.94791666666666663</v>
      </c>
      <c r="DS126" s="39">
        <v>0.96875</v>
      </c>
      <c r="DT126" s="39">
        <v>0.98958333333333326</v>
      </c>
      <c r="DU126" s="39">
        <v>1</v>
      </c>
      <c r="DV126" s="39">
        <v>1</v>
      </c>
      <c r="DW126" s="39">
        <v>1</v>
      </c>
      <c r="DX126" s="39">
        <v>1</v>
      </c>
      <c r="DY126" s="39">
        <v>1</v>
      </c>
      <c r="DZ126" s="39">
        <v>1</v>
      </c>
      <c r="EA126" s="39">
        <v>1</v>
      </c>
      <c r="EB126" s="39">
        <v>1</v>
      </c>
      <c r="EC126" s="39">
        <v>1</v>
      </c>
      <c r="ED126" s="39">
        <v>1</v>
      </c>
      <c r="EE126" s="39">
        <v>1</v>
      </c>
      <c r="EF126" s="39">
        <v>1</v>
      </c>
      <c r="EG126" s="39">
        <v>1</v>
      </c>
      <c r="EH126" s="39">
        <v>1</v>
      </c>
      <c r="EI126" s="39">
        <v>1</v>
      </c>
      <c r="EJ126" s="39">
        <v>1</v>
      </c>
      <c r="EK126" s="39">
        <v>1</v>
      </c>
      <c r="EL126" s="39">
        <v>1</v>
      </c>
      <c r="EM126" s="39">
        <v>1</v>
      </c>
      <c r="EN126" s="39">
        <v>1</v>
      </c>
      <c r="EO126" s="39">
        <v>1</v>
      </c>
      <c r="EP126" s="39">
        <v>1</v>
      </c>
    </row>
    <row r="127" spans="1:146" outlineLevel="1">
      <c r="AS127" s="39" t="str">
        <f xml:space="preserve"> TEXT($F$124,"0%") &amp; " Wtd.Avg."</f>
        <v>50% Wtd.Avg.</v>
      </c>
      <c r="AT127" s="39">
        <f>$F$124*AT125+(1-$F$124)*AT126</f>
        <v>0.5</v>
      </c>
      <c r="AU127" s="39">
        <f>$F$124*AU125+(1-$F$124)*AU126</f>
        <v>0.5</v>
      </c>
      <c r="AV127" s="39">
        <f>$F$124*AV125+(1-$F$124)*AV126</f>
        <v>0.5</v>
      </c>
      <c r="AW127" s="39">
        <f t="shared" ref="AW127:DH127" si="9">$F$124*AW125+(1-$F$124)*AW126</f>
        <v>0.5</v>
      </c>
      <c r="AX127" s="39">
        <f t="shared" si="9"/>
        <v>0.5</v>
      </c>
      <c r="AY127" s="39">
        <f t="shared" si="9"/>
        <v>0.5</v>
      </c>
      <c r="AZ127" s="39">
        <f t="shared" si="9"/>
        <v>0.5</v>
      </c>
      <c r="BA127" s="39">
        <f t="shared" si="9"/>
        <v>0.5</v>
      </c>
      <c r="BB127" s="39">
        <f t="shared" si="9"/>
        <v>0.5</v>
      </c>
      <c r="BC127" s="39">
        <f t="shared" si="9"/>
        <v>0.5</v>
      </c>
      <c r="BD127" s="39">
        <f t="shared" si="9"/>
        <v>0.5</v>
      </c>
      <c r="BE127" s="39">
        <f t="shared" si="9"/>
        <v>0.5</v>
      </c>
      <c r="BF127" s="39">
        <f t="shared" si="9"/>
        <v>0.5</v>
      </c>
      <c r="BG127" s="39">
        <f t="shared" si="9"/>
        <v>0.5</v>
      </c>
      <c r="BH127" s="39">
        <f t="shared" si="9"/>
        <v>0.5</v>
      </c>
      <c r="BI127" s="39">
        <f t="shared" si="9"/>
        <v>0.5</v>
      </c>
      <c r="BJ127" s="39">
        <f t="shared" si="9"/>
        <v>0.5</v>
      </c>
      <c r="BK127" s="39">
        <f t="shared" si="9"/>
        <v>0.5</v>
      </c>
      <c r="BL127" s="39">
        <f t="shared" si="9"/>
        <v>0.5</v>
      </c>
      <c r="BM127" s="39">
        <f t="shared" si="9"/>
        <v>0.5</v>
      </c>
      <c r="BN127" s="39">
        <f t="shared" si="9"/>
        <v>0.5</v>
      </c>
      <c r="BO127" s="39">
        <f t="shared" si="9"/>
        <v>0.5</v>
      </c>
      <c r="BP127" s="39">
        <f t="shared" si="9"/>
        <v>0.5</v>
      </c>
      <c r="BQ127" s="39">
        <f t="shared" si="9"/>
        <v>0.5</v>
      </c>
      <c r="BR127" s="39">
        <f t="shared" si="9"/>
        <v>0.5</v>
      </c>
      <c r="BS127" s="39">
        <f t="shared" si="9"/>
        <v>0.5</v>
      </c>
      <c r="BT127" s="39">
        <f t="shared" si="9"/>
        <v>0.5</v>
      </c>
      <c r="BU127" s="39">
        <f t="shared" si="9"/>
        <v>0.5</v>
      </c>
      <c r="BV127" s="39">
        <f t="shared" si="9"/>
        <v>0.5</v>
      </c>
      <c r="BW127" s="39">
        <f t="shared" si="9"/>
        <v>0.5</v>
      </c>
      <c r="BX127" s="39">
        <f t="shared" si="9"/>
        <v>0.51041666666666663</v>
      </c>
      <c r="BY127" s="39">
        <f t="shared" si="9"/>
        <v>0.51695736434108519</v>
      </c>
      <c r="BZ127" s="39">
        <f t="shared" si="9"/>
        <v>0.52349806201550386</v>
      </c>
      <c r="CA127" s="39">
        <f t="shared" si="9"/>
        <v>0.51574612403100772</v>
      </c>
      <c r="CB127" s="39">
        <f t="shared" si="9"/>
        <v>0.51187015503875966</v>
      </c>
      <c r="CC127" s="39">
        <f t="shared" si="9"/>
        <v>0.51320251937984496</v>
      </c>
      <c r="CD127" s="39">
        <f t="shared" si="9"/>
        <v>0.51841085271317822</v>
      </c>
      <c r="CE127" s="39">
        <f t="shared" si="9"/>
        <v>0.52361918604651159</v>
      </c>
      <c r="CF127" s="39">
        <f t="shared" si="9"/>
        <v>0.53924418604651159</v>
      </c>
      <c r="CG127" s="39">
        <f t="shared" si="9"/>
        <v>0.56528585271317833</v>
      </c>
      <c r="CH127" s="39">
        <f t="shared" si="9"/>
        <v>0.58745155038759678</v>
      </c>
      <c r="CI127" s="39">
        <f t="shared" si="9"/>
        <v>0.59532461240310075</v>
      </c>
      <c r="CJ127" s="39">
        <f t="shared" si="9"/>
        <v>0.59156976744186052</v>
      </c>
      <c r="CK127" s="39">
        <f t="shared" si="9"/>
        <v>0.5968992248062015</v>
      </c>
      <c r="CL127" s="39">
        <f t="shared" si="9"/>
        <v>0.60222868217054248</v>
      </c>
      <c r="CM127" s="39">
        <f t="shared" si="9"/>
        <v>0.61397771317829453</v>
      </c>
      <c r="CN127" s="39">
        <f t="shared" si="9"/>
        <v>0.62051841085271309</v>
      </c>
      <c r="CO127" s="39">
        <f t="shared" si="9"/>
        <v>0.63226744186046502</v>
      </c>
      <c r="CP127" s="39">
        <f t="shared" si="9"/>
        <v>0.63493217054263562</v>
      </c>
      <c r="CQ127" s="39">
        <f t="shared" si="9"/>
        <v>0.63372093023255816</v>
      </c>
      <c r="CR127" s="39">
        <f t="shared" si="9"/>
        <v>0.62596899224806202</v>
      </c>
      <c r="CS127" s="39">
        <f t="shared" si="9"/>
        <v>0.62209302325581395</v>
      </c>
      <c r="CT127" s="39">
        <f t="shared" si="9"/>
        <v>0.62209302325581395</v>
      </c>
      <c r="CU127" s="39">
        <f t="shared" si="9"/>
        <v>0.61821705426356588</v>
      </c>
      <c r="CV127" s="39">
        <f t="shared" si="9"/>
        <v>0.61434108527131781</v>
      </c>
      <c r="CW127" s="39">
        <f t="shared" si="9"/>
        <v>0.61179748062015504</v>
      </c>
      <c r="CX127" s="39">
        <f t="shared" si="9"/>
        <v>0.60925387596899228</v>
      </c>
      <c r="CY127" s="39">
        <f t="shared" si="9"/>
        <v>0.61325096899224807</v>
      </c>
      <c r="CZ127" s="39">
        <f t="shared" si="9"/>
        <v>0.60949612403100772</v>
      </c>
      <c r="DA127" s="39">
        <f t="shared" si="9"/>
        <v>0.61482558139534882</v>
      </c>
      <c r="DB127" s="39">
        <f t="shared" si="9"/>
        <v>0.61361434108527124</v>
      </c>
      <c r="DC127" s="39">
        <f t="shared" si="9"/>
        <v>0.61494670542635665</v>
      </c>
      <c r="DD127" s="39">
        <f t="shared" si="9"/>
        <v>0.60852713178294571</v>
      </c>
      <c r="DE127" s="39">
        <f t="shared" si="9"/>
        <v>0.60210755813953487</v>
      </c>
      <c r="DF127" s="39">
        <f t="shared" si="9"/>
        <v>0.5995639534883721</v>
      </c>
      <c r="DG127" s="39">
        <f t="shared" si="9"/>
        <v>0.6022286821705426</v>
      </c>
      <c r="DH127" s="39">
        <f t="shared" si="9"/>
        <v>0.58296996124031009</v>
      </c>
      <c r="DI127" s="39">
        <f t="shared" ref="DI127:EN127" si="10">$F$124*DI125+(1-$F$124)*DI126</f>
        <v>0.57412790697674421</v>
      </c>
      <c r="DJ127" s="39">
        <f t="shared" si="10"/>
        <v>0.55874515503875966</v>
      </c>
      <c r="DK127" s="39">
        <f t="shared" si="10"/>
        <v>0.56140988372093026</v>
      </c>
      <c r="DL127" s="39">
        <f t="shared" si="10"/>
        <v>0.56540697674418605</v>
      </c>
      <c r="DM127" s="39">
        <f t="shared" si="10"/>
        <v>0.57328003875968991</v>
      </c>
      <c r="DN127" s="39">
        <f t="shared" si="10"/>
        <v>0.57727713178294571</v>
      </c>
      <c r="DO127" s="39">
        <f t="shared" si="10"/>
        <v>0.56177325581395343</v>
      </c>
      <c r="DP127" s="39">
        <f t="shared" si="10"/>
        <v>0.5423934108527132</v>
      </c>
      <c r="DQ127" s="39">
        <f t="shared" si="10"/>
        <v>0.52688953488372092</v>
      </c>
      <c r="DR127" s="39">
        <f t="shared" si="10"/>
        <v>0.52046996124031009</v>
      </c>
      <c r="DS127" s="39">
        <f t="shared" si="10"/>
        <v>0.51538275193798455</v>
      </c>
      <c r="DT127" s="39">
        <f t="shared" si="10"/>
        <v>0.51029554263565891</v>
      </c>
      <c r="DU127" s="39">
        <f t="shared" si="10"/>
        <v>0.50387596899224807</v>
      </c>
      <c r="DV127" s="39">
        <f t="shared" si="10"/>
        <v>0.5</v>
      </c>
      <c r="DW127" s="39">
        <f t="shared" si="10"/>
        <v>0.5</v>
      </c>
      <c r="DX127" s="39">
        <f t="shared" si="10"/>
        <v>0.5</v>
      </c>
      <c r="DY127" s="39">
        <f t="shared" si="10"/>
        <v>0.5</v>
      </c>
      <c r="DZ127" s="39">
        <f t="shared" si="10"/>
        <v>0.5</v>
      </c>
      <c r="EA127" s="39">
        <f t="shared" si="10"/>
        <v>0.5</v>
      </c>
      <c r="EB127" s="39">
        <f t="shared" si="10"/>
        <v>0.5</v>
      </c>
      <c r="EC127" s="39">
        <f t="shared" si="10"/>
        <v>0.5</v>
      </c>
      <c r="ED127" s="39">
        <f t="shared" si="10"/>
        <v>0.5</v>
      </c>
      <c r="EE127" s="39">
        <f t="shared" si="10"/>
        <v>0.5</v>
      </c>
      <c r="EF127" s="39">
        <f t="shared" si="10"/>
        <v>0.5</v>
      </c>
      <c r="EG127" s="39">
        <f t="shared" si="10"/>
        <v>0.5</v>
      </c>
      <c r="EH127" s="39">
        <f t="shared" si="10"/>
        <v>0.5</v>
      </c>
      <c r="EI127" s="39">
        <f t="shared" si="10"/>
        <v>0.5</v>
      </c>
      <c r="EJ127" s="39">
        <f t="shared" si="10"/>
        <v>0.5</v>
      </c>
      <c r="EK127" s="39">
        <f t="shared" si="10"/>
        <v>0.5</v>
      </c>
      <c r="EL127" s="39">
        <f t="shared" si="10"/>
        <v>0.5</v>
      </c>
      <c r="EM127" s="39">
        <f t="shared" si="10"/>
        <v>0.5</v>
      </c>
      <c r="EN127" s="39">
        <f t="shared" si="10"/>
        <v>0.5</v>
      </c>
      <c r="EO127" s="39">
        <f>$F$124*EO125+(1-$F$124)*EO126</f>
        <v>0.5</v>
      </c>
      <c r="EP127" s="39">
        <f>$F$124*EP125+(1-$F$124)*EP126</f>
        <v>0.5</v>
      </c>
    </row>
    <row r="128" spans="1:146" outlineLevel="1"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  <c r="CM128" s="39"/>
      <c r="CN128" s="39"/>
      <c r="CO128" s="39"/>
      <c r="CP128" s="39"/>
      <c r="CQ128" s="39"/>
      <c r="CR128" s="39"/>
      <c r="CS128" s="39"/>
      <c r="CT128" s="39"/>
      <c r="CU128" s="39"/>
      <c r="CV128" s="39"/>
      <c r="CW128" s="39"/>
      <c r="CX128" s="39"/>
      <c r="CY128" s="39"/>
      <c r="CZ128" s="39"/>
      <c r="DA128" s="39"/>
      <c r="DB128" s="39"/>
      <c r="DC128" s="39"/>
      <c r="DD128" s="39"/>
      <c r="DE128" s="39"/>
      <c r="DF128" s="39"/>
      <c r="DG128" s="39"/>
      <c r="DH128" s="39"/>
      <c r="DI128" s="39"/>
      <c r="DJ128" s="39"/>
      <c r="DK128" s="39"/>
      <c r="DL128" s="39"/>
      <c r="DM128" s="39"/>
      <c r="DN128" s="39"/>
      <c r="DO128" s="39"/>
      <c r="DP128" s="39"/>
      <c r="DQ128" s="39"/>
      <c r="DR128" s="39"/>
      <c r="DS128" s="39"/>
      <c r="DT128" s="39"/>
      <c r="DU128" s="39"/>
      <c r="DV128" s="39"/>
      <c r="DW128" s="39"/>
      <c r="DX128" s="39"/>
      <c r="DY128" s="39"/>
      <c r="DZ128" s="39"/>
      <c r="EA128" s="39"/>
      <c r="EB128" s="39"/>
      <c r="EC128" s="39"/>
      <c r="ED128" s="39"/>
      <c r="EE128" s="39"/>
      <c r="EF128" s="39"/>
      <c r="EG128" s="39"/>
      <c r="EH128" s="39"/>
      <c r="EI128" s="39"/>
      <c r="EJ128" s="39"/>
      <c r="EK128" s="39"/>
      <c r="EL128" s="39"/>
      <c r="EM128" s="39"/>
      <c r="EN128" s="39"/>
      <c r="EO128" s="39"/>
      <c r="EP128" s="39"/>
    </row>
    <row r="129" spans="45:146" outlineLevel="1"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  <c r="CE129" s="39"/>
      <c r="CF129" s="39"/>
      <c r="CG129" s="39"/>
      <c r="CH129" s="39"/>
      <c r="CI129" s="39"/>
      <c r="CJ129" s="39"/>
      <c r="CK129" s="39"/>
      <c r="CL129" s="39"/>
      <c r="CM129" s="39"/>
      <c r="CN129" s="39"/>
      <c r="CO129" s="39"/>
      <c r="CP129" s="39"/>
      <c r="CQ129" s="39"/>
      <c r="CR129" s="39"/>
      <c r="CS129" s="39"/>
      <c r="CT129" s="39"/>
      <c r="CU129" s="39"/>
      <c r="CV129" s="39"/>
      <c r="CW129" s="39"/>
      <c r="CX129" s="39"/>
      <c r="CY129" s="39"/>
      <c r="CZ129" s="39"/>
      <c r="DA129" s="39"/>
      <c r="DB129" s="39"/>
      <c r="DC129" s="39"/>
      <c r="DD129" s="39"/>
      <c r="DE129" s="39"/>
      <c r="DF129" s="39"/>
      <c r="DG129" s="39"/>
      <c r="DH129" s="39"/>
      <c r="DI129" s="39"/>
      <c r="DJ129" s="39"/>
      <c r="DK129" s="39"/>
      <c r="DL129" s="39"/>
      <c r="DM129" s="39"/>
      <c r="DN129" s="39"/>
      <c r="DO129" s="39"/>
      <c r="DP129" s="39"/>
      <c r="DQ129" s="39"/>
      <c r="DR129" s="39"/>
      <c r="DS129" s="39"/>
      <c r="DT129" s="39"/>
      <c r="DU129" s="39"/>
      <c r="DV129" s="39"/>
      <c r="DW129" s="39"/>
      <c r="DX129" s="39"/>
      <c r="DY129" s="39"/>
      <c r="DZ129" s="39"/>
      <c r="EA129" s="39"/>
      <c r="EB129" s="39"/>
      <c r="EC129" s="39"/>
      <c r="ED129" s="39"/>
      <c r="EE129" s="39"/>
      <c r="EF129" s="39"/>
      <c r="EG129" s="39"/>
      <c r="EH129" s="39"/>
      <c r="EI129" s="39"/>
      <c r="EJ129" s="39"/>
      <c r="EK129" s="39"/>
      <c r="EL129" s="39"/>
      <c r="EM129" s="39"/>
      <c r="EN129" s="39"/>
      <c r="EO129" s="39"/>
      <c r="EP129" s="39"/>
    </row>
    <row r="130" spans="45:146" outlineLevel="1"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  <c r="CE130" s="39"/>
      <c r="CF130" s="39"/>
      <c r="CG130" s="39"/>
      <c r="CH130" s="39"/>
      <c r="CI130" s="39"/>
      <c r="CJ130" s="39"/>
      <c r="CK130" s="39"/>
      <c r="CL130" s="39"/>
      <c r="CM130" s="39"/>
      <c r="CN130" s="39"/>
      <c r="CO130" s="39"/>
      <c r="CP130" s="39"/>
      <c r="CQ130" s="39"/>
      <c r="CR130" s="39"/>
      <c r="CS130" s="39"/>
      <c r="CT130" s="39"/>
      <c r="CU130" s="39"/>
      <c r="CV130" s="39"/>
      <c r="CW130" s="39"/>
      <c r="CX130" s="39"/>
      <c r="CY130" s="39"/>
      <c r="CZ130" s="39"/>
      <c r="DA130" s="39"/>
      <c r="DB130" s="39"/>
      <c r="DC130" s="39"/>
      <c r="DD130" s="39"/>
      <c r="DE130" s="39"/>
      <c r="DF130" s="39"/>
      <c r="DG130" s="39"/>
      <c r="DH130" s="39"/>
      <c r="DI130" s="39"/>
      <c r="DJ130" s="39"/>
      <c r="DK130" s="39"/>
      <c r="DL130" s="39"/>
      <c r="DM130" s="39"/>
      <c r="DN130" s="39"/>
      <c r="DO130" s="39"/>
      <c r="DP130" s="39"/>
      <c r="DQ130" s="39"/>
      <c r="DR130" s="39"/>
      <c r="DS130" s="39"/>
      <c r="DT130" s="39"/>
      <c r="DU130" s="39"/>
      <c r="DV130" s="39"/>
      <c r="DW130" s="39"/>
      <c r="DX130" s="39"/>
      <c r="DY130" s="39"/>
      <c r="DZ130" s="39"/>
      <c r="EA130" s="39"/>
      <c r="EB130" s="39"/>
      <c r="EC130" s="39"/>
      <c r="ED130" s="39"/>
      <c r="EE130" s="39"/>
      <c r="EF130" s="39"/>
      <c r="EG130" s="39"/>
      <c r="EH130" s="39"/>
      <c r="EI130" s="39"/>
      <c r="EJ130" s="39"/>
      <c r="EK130" s="39"/>
      <c r="EL130" s="39"/>
      <c r="EM130" s="39"/>
      <c r="EN130" s="39"/>
      <c r="EO130" s="39"/>
      <c r="EP130" s="39"/>
    </row>
    <row r="131" spans="45:146" outlineLevel="1"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  <c r="CE131" s="39"/>
      <c r="CF131" s="39"/>
      <c r="CG131" s="39"/>
      <c r="CH131" s="39"/>
      <c r="CI131" s="39"/>
      <c r="CJ131" s="39"/>
      <c r="CK131" s="39"/>
      <c r="CL131" s="39"/>
      <c r="CM131" s="39"/>
      <c r="CN131" s="39"/>
      <c r="CO131" s="39"/>
      <c r="CP131" s="39"/>
      <c r="CQ131" s="39"/>
      <c r="CR131" s="39"/>
      <c r="CS131" s="39"/>
      <c r="CT131" s="39"/>
      <c r="CU131" s="39"/>
      <c r="CV131" s="39"/>
      <c r="CW131" s="39"/>
      <c r="CX131" s="39"/>
      <c r="CY131" s="39"/>
      <c r="CZ131" s="39"/>
      <c r="DA131" s="39"/>
      <c r="DB131" s="39"/>
      <c r="DC131" s="39"/>
      <c r="DD131" s="39"/>
      <c r="DE131" s="39"/>
      <c r="DF131" s="39"/>
      <c r="DG131" s="39"/>
      <c r="DH131" s="39"/>
      <c r="DI131" s="39"/>
      <c r="DJ131" s="39"/>
      <c r="DK131" s="39"/>
      <c r="DL131" s="39"/>
      <c r="DM131" s="39"/>
      <c r="DN131" s="39"/>
      <c r="DO131" s="39"/>
      <c r="DP131" s="39"/>
      <c r="DQ131" s="39"/>
      <c r="DR131" s="39"/>
      <c r="DS131" s="39"/>
      <c r="DT131" s="39"/>
      <c r="DU131" s="39"/>
      <c r="DV131" s="39"/>
      <c r="DW131" s="39"/>
      <c r="DX131" s="39"/>
      <c r="DY131" s="39"/>
      <c r="DZ131" s="39"/>
      <c r="EA131" s="39"/>
      <c r="EB131" s="39"/>
      <c r="EC131" s="39"/>
      <c r="ED131" s="39"/>
      <c r="EE131" s="39"/>
      <c r="EF131" s="39"/>
      <c r="EG131" s="39"/>
      <c r="EH131" s="39"/>
      <c r="EI131" s="39"/>
      <c r="EJ131" s="39"/>
      <c r="EK131" s="39"/>
      <c r="EL131" s="39"/>
      <c r="EM131" s="39"/>
      <c r="EN131" s="39"/>
      <c r="EO131" s="39"/>
      <c r="EP131" s="39"/>
    </row>
    <row r="132" spans="45:146" outlineLevel="1"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  <c r="CD132" s="39"/>
      <c r="CE132" s="39"/>
      <c r="CF132" s="39"/>
      <c r="CG132" s="39"/>
      <c r="CH132" s="39"/>
      <c r="CI132" s="39"/>
      <c r="CJ132" s="39"/>
      <c r="CK132" s="39"/>
      <c r="CL132" s="39"/>
      <c r="CM132" s="39"/>
      <c r="CN132" s="39"/>
      <c r="CO132" s="39"/>
      <c r="CP132" s="39"/>
      <c r="CQ132" s="39"/>
      <c r="CR132" s="39"/>
      <c r="CS132" s="39"/>
      <c r="CT132" s="39"/>
      <c r="CU132" s="39"/>
      <c r="CV132" s="39"/>
      <c r="CW132" s="39"/>
      <c r="CX132" s="39"/>
      <c r="CY132" s="39"/>
      <c r="CZ132" s="39"/>
      <c r="DA132" s="39"/>
      <c r="DB132" s="39"/>
      <c r="DC132" s="39"/>
      <c r="DD132" s="39"/>
      <c r="DE132" s="39"/>
      <c r="DF132" s="39"/>
      <c r="DG132" s="39"/>
      <c r="DH132" s="39"/>
      <c r="DI132" s="39"/>
      <c r="DJ132" s="39"/>
      <c r="DK132" s="39"/>
      <c r="DL132" s="39"/>
      <c r="DM132" s="39"/>
      <c r="DN132" s="39"/>
      <c r="DO132" s="39"/>
      <c r="DP132" s="39"/>
      <c r="DQ132" s="39"/>
      <c r="DR132" s="39"/>
      <c r="DS132" s="39"/>
      <c r="DT132" s="39"/>
      <c r="DU132" s="39"/>
      <c r="DV132" s="39"/>
      <c r="DW132" s="39"/>
      <c r="DX132" s="39"/>
      <c r="DY132" s="39"/>
      <c r="DZ132" s="39"/>
      <c r="EA132" s="39"/>
      <c r="EB132" s="39"/>
      <c r="EC132" s="39"/>
      <c r="ED132" s="39"/>
      <c r="EE132" s="39"/>
      <c r="EF132" s="39"/>
      <c r="EG132" s="39"/>
      <c r="EH132" s="39"/>
      <c r="EI132" s="39"/>
      <c r="EJ132" s="39"/>
      <c r="EK132" s="39"/>
      <c r="EL132" s="39"/>
      <c r="EM132" s="39"/>
      <c r="EN132" s="39"/>
      <c r="EO132" s="39"/>
      <c r="EP132" s="39"/>
    </row>
    <row r="133" spans="45:146" outlineLevel="1"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  <c r="CE133" s="39"/>
      <c r="CF133" s="39"/>
      <c r="CG133" s="39"/>
      <c r="CH133" s="39"/>
      <c r="CI133" s="39"/>
      <c r="CJ133" s="39"/>
      <c r="CK133" s="39"/>
      <c r="CL133" s="39"/>
      <c r="CM133" s="39"/>
      <c r="CN133" s="39"/>
      <c r="CO133" s="39"/>
      <c r="CP133" s="39"/>
      <c r="CQ133" s="39"/>
      <c r="CR133" s="39"/>
      <c r="CS133" s="39"/>
      <c r="CT133" s="39"/>
      <c r="CU133" s="39"/>
      <c r="CV133" s="39"/>
      <c r="CW133" s="39"/>
      <c r="CX133" s="39"/>
      <c r="CY133" s="39"/>
      <c r="CZ133" s="39"/>
      <c r="DA133" s="39"/>
      <c r="DB133" s="39"/>
      <c r="DC133" s="39"/>
      <c r="DD133" s="39"/>
      <c r="DE133" s="39"/>
      <c r="DF133" s="39"/>
      <c r="DG133" s="39"/>
      <c r="DH133" s="39"/>
      <c r="DI133" s="39"/>
      <c r="DJ133" s="39"/>
      <c r="DK133" s="39"/>
      <c r="DL133" s="39"/>
      <c r="DM133" s="39"/>
      <c r="DN133" s="39"/>
      <c r="DO133" s="39"/>
      <c r="DP133" s="39"/>
      <c r="DQ133" s="39"/>
      <c r="DR133" s="39"/>
      <c r="DS133" s="39"/>
      <c r="DT133" s="39"/>
      <c r="DU133" s="39"/>
      <c r="DV133" s="39"/>
      <c r="DW133" s="39"/>
      <c r="DX133" s="39"/>
      <c r="DY133" s="39"/>
      <c r="DZ133" s="39"/>
      <c r="EA133" s="39"/>
      <c r="EB133" s="39"/>
      <c r="EC133" s="39"/>
      <c r="ED133" s="39"/>
      <c r="EE133" s="39"/>
      <c r="EF133" s="39"/>
      <c r="EG133" s="39"/>
      <c r="EH133" s="39"/>
      <c r="EI133" s="39"/>
      <c r="EJ133" s="39"/>
      <c r="EK133" s="39"/>
      <c r="EL133" s="39"/>
      <c r="EM133" s="39"/>
      <c r="EN133" s="39"/>
      <c r="EO133" s="39"/>
      <c r="EP133" s="39"/>
    </row>
    <row r="134" spans="45:146" outlineLevel="1"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  <c r="BG134" s="39"/>
      <c r="BH134" s="39"/>
      <c r="BI134" s="39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  <c r="CE134" s="39"/>
      <c r="CF134" s="39"/>
      <c r="CG134" s="39"/>
      <c r="CH134" s="39"/>
      <c r="CI134" s="39"/>
      <c r="CJ134" s="39"/>
      <c r="CK134" s="39"/>
      <c r="CL134" s="39"/>
      <c r="CM134" s="39"/>
      <c r="CN134" s="39"/>
      <c r="CO134" s="39"/>
      <c r="CP134" s="39"/>
      <c r="CQ134" s="39"/>
      <c r="CR134" s="39"/>
      <c r="CS134" s="39"/>
      <c r="CT134" s="39"/>
      <c r="CU134" s="39"/>
      <c r="CV134" s="39"/>
      <c r="CW134" s="39"/>
      <c r="CX134" s="39"/>
      <c r="CY134" s="39"/>
      <c r="CZ134" s="39"/>
      <c r="DA134" s="39"/>
      <c r="DB134" s="39"/>
      <c r="DC134" s="39"/>
      <c r="DD134" s="39"/>
      <c r="DE134" s="39"/>
      <c r="DF134" s="39"/>
      <c r="DG134" s="39"/>
      <c r="DH134" s="39"/>
      <c r="DI134" s="39"/>
      <c r="DJ134" s="39"/>
      <c r="DK134" s="39"/>
      <c r="DL134" s="39"/>
      <c r="DM134" s="39"/>
      <c r="DN134" s="39"/>
      <c r="DO134" s="39"/>
      <c r="DP134" s="39"/>
      <c r="DQ134" s="39"/>
      <c r="DR134" s="39"/>
      <c r="DS134" s="39"/>
      <c r="DT134" s="39"/>
      <c r="DU134" s="39"/>
      <c r="DV134" s="39"/>
      <c r="DW134" s="39"/>
      <c r="DX134" s="39"/>
      <c r="DY134" s="39"/>
      <c r="DZ134" s="39"/>
      <c r="EA134" s="39"/>
      <c r="EB134" s="39"/>
      <c r="EC134" s="39"/>
      <c r="ED134" s="39"/>
      <c r="EE134" s="39"/>
      <c r="EF134" s="39"/>
      <c r="EG134" s="39"/>
      <c r="EH134" s="39"/>
      <c r="EI134" s="39"/>
      <c r="EJ134" s="39"/>
      <c r="EK134" s="39"/>
      <c r="EL134" s="39"/>
      <c r="EM134" s="39"/>
      <c r="EN134" s="39"/>
      <c r="EO134" s="39"/>
      <c r="EP134" s="39"/>
    </row>
    <row r="135" spans="45:146" outlineLevel="1"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  <c r="CE135" s="39"/>
      <c r="CF135" s="39"/>
      <c r="CG135" s="39"/>
      <c r="CH135" s="39"/>
      <c r="CI135" s="39"/>
      <c r="CJ135" s="39"/>
      <c r="CK135" s="39"/>
      <c r="CL135" s="39"/>
      <c r="CM135" s="39"/>
      <c r="CN135" s="39"/>
      <c r="CO135" s="39"/>
      <c r="CP135" s="39"/>
      <c r="CQ135" s="39"/>
      <c r="CR135" s="39"/>
      <c r="CS135" s="39"/>
      <c r="CT135" s="39"/>
      <c r="CU135" s="39"/>
      <c r="CV135" s="39"/>
      <c r="CW135" s="39"/>
      <c r="CX135" s="39"/>
      <c r="CY135" s="39"/>
      <c r="CZ135" s="39"/>
      <c r="DA135" s="39"/>
      <c r="DB135" s="39"/>
      <c r="DC135" s="39"/>
      <c r="DD135" s="39"/>
      <c r="DE135" s="39"/>
      <c r="DF135" s="39"/>
      <c r="DG135" s="39"/>
      <c r="DH135" s="39"/>
      <c r="DI135" s="39"/>
      <c r="DJ135" s="39"/>
      <c r="DK135" s="39"/>
      <c r="DL135" s="39"/>
      <c r="DM135" s="39"/>
      <c r="DN135" s="39"/>
      <c r="DO135" s="39"/>
      <c r="DP135" s="39"/>
      <c r="DQ135" s="39"/>
      <c r="DR135" s="39"/>
      <c r="DS135" s="39"/>
      <c r="DT135" s="39"/>
      <c r="DU135" s="39"/>
      <c r="DV135" s="39"/>
      <c r="DW135" s="39"/>
      <c r="DX135" s="39"/>
      <c r="DY135" s="39"/>
      <c r="DZ135" s="39"/>
      <c r="EA135" s="39"/>
      <c r="EB135" s="39"/>
      <c r="EC135" s="39"/>
      <c r="ED135" s="39"/>
      <c r="EE135" s="39"/>
      <c r="EF135" s="39"/>
      <c r="EG135" s="39"/>
      <c r="EH135" s="39"/>
      <c r="EI135" s="39"/>
      <c r="EJ135" s="39"/>
      <c r="EK135" s="39"/>
      <c r="EL135" s="39"/>
      <c r="EM135" s="39"/>
      <c r="EN135" s="39"/>
      <c r="EO135" s="39"/>
      <c r="EP135" s="39"/>
    </row>
    <row r="136" spans="45:146" outlineLevel="1"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39"/>
      <c r="CD136" s="39"/>
      <c r="CE136" s="39"/>
      <c r="CF136" s="39"/>
      <c r="CG136" s="39"/>
      <c r="CH136" s="39"/>
      <c r="CI136" s="39"/>
      <c r="CJ136" s="39"/>
      <c r="CK136" s="39"/>
      <c r="CL136" s="39"/>
      <c r="CM136" s="39"/>
      <c r="CN136" s="39"/>
      <c r="CO136" s="39"/>
      <c r="CP136" s="39"/>
      <c r="CQ136" s="39"/>
      <c r="CR136" s="39"/>
      <c r="CS136" s="39"/>
      <c r="CT136" s="39"/>
      <c r="CU136" s="39"/>
      <c r="CV136" s="39"/>
      <c r="CW136" s="39"/>
      <c r="CX136" s="39"/>
      <c r="CY136" s="39"/>
      <c r="CZ136" s="39"/>
      <c r="DA136" s="39"/>
      <c r="DB136" s="39"/>
      <c r="DC136" s="39"/>
      <c r="DD136" s="39"/>
      <c r="DE136" s="39"/>
      <c r="DF136" s="39"/>
      <c r="DG136" s="39"/>
      <c r="DH136" s="39"/>
      <c r="DI136" s="39"/>
      <c r="DJ136" s="39"/>
      <c r="DK136" s="39"/>
      <c r="DL136" s="39"/>
      <c r="DM136" s="39"/>
      <c r="DN136" s="39"/>
      <c r="DO136" s="39"/>
      <c r="DP136" s="39"/>
      <c r="DQ136" s="39"/>
      <c r="DR136" s="39"/>
      <c r="DS136" s="39"/>
      <c r="DT136" s="39"/>
      <c r="DU136" s="39"/>
      <c r="DV136" s="39"/>
      <c r="DW136" s="39"/>
      <c r="DX136" s="39"/>
      <c r="DY136" s="39"/>
      <c r="DZ136" s="39"/>
      <c r="EA136" s="39"/>
      <c r="EB136" s="39"/>
      <c r="EC136" s="39"/>
      <c r="ED136" s="39"/>
      <c r="EE136" s="39"/>
      <c r="EF136" s="39"/>
      <c r="EG136" s="39"/>
      <c r="EH136" s="39"/>
      <c r="EI136" s="39"/>
      <c r="EJ136" s="39"/>
      <c r="EK136" s="39"/>
      <c r="EL136" s="39"/>
      <c r="EM136" s="39"/>
      <c r="EN136" s="39"/>
      <c r="EO136" s="39"/>
      <c r="EP136" s="39"/>
    </row>
    <row r="137" spans="45:146" outlineLevel="1"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  <c r="CE137" s="39"/>
      <c r="CF137" s="39"/>
      <c r="CG137" s="39"/>
      <c r="CH137" s="39"/>
      <c r="CI137" s="39"/>
      <c r="CJ137" s="39"/>
      <c r="CK137" s="39"/>
      <c r="CL137" s="39"/>
      <c r="CM137" s="39"/>
      <c r="CN137" s="39"/>
      <c r="CO137" s="39"/>
      <c r="CP137" s="39"/>
      <c r="CQ137" s="39"/>
      <c r="CR137" s="39"/>
      <c r="CS137" s="39"/>
      <c r="CT137" s="39"/>
      <c r="CU137" s="39"/>
      <c r="CV137" s="39"/>
      <c r="CW137" s="39"/>
      <c r="CX137" s="39"/>
      <c r="CY137" s="39"/>
      <c r="CZ137" s="39"/>
      <c r="DA137" s="39"/>
      <c r="DB137" s="39"/>
      <c r="DC137" s="39"/>
      <c r="DD137" s="39"/>
      <c r="DE137" s="39"/>
      <c r="DF137" s="39"/>
      <c r="DG137" s="39"/>
      <c r="DH137" s="39"/>
      <c r="DI137" s="39"/>
      <c r="DJ137" s="39"/>
      <c r="DK137" s="39"/>
      <c r="DL137" s="39"/>
      <c r="DM137" s="39"/>
      <c r="DN137" s="39"/>
      <c r="DO137" s="39"/>
      <c r="DP137" s="39"/>
      <c r="DQ137" s="39"/>
      <c r="DR137" s="39"/>
      <c r="DS137" s="39"/>
      <c r="DT137" s="39"/>
      <c r="DU137" s="39"/>
      <c r="DV137" s="39"/>
      <c r="DW137" s="39"/>
      <c r="DX137" s="39"/>
      <c r="DY137" s="39"/>
      <c r="DZ137" s="39"/>
      <c r="EA137" s="39"/>
      <c r="EB137" s="39"/>
      <c r="EC137" s="39"/>
      <c r="ED137" s="39"/>
      <c r="EE137" s="39"/>
      <c r="EF137" s="39"/>
      <c r="EG137" s="39"/>
      <c r="EH137" s="39"/>
      <c r="EI137" s="39"/>
      <c r="EJ137" s="39"/>
      <c r="EK137" s="39"/>
      <c r="EL137" s="39"/>
      <c r="EM137" s="39"/>
      <c r="EN137" s="39"/>
      <c r="EO137" s="39"/>
      <c r="EP137" s="39"/>
    </row>
    <row r="138" spans="45:146" outlineLevel="1"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  <c r="BP138" s="39"/>
      <c r="BQ138" s="39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  <c r="CE138" s="39"/>
      <c r="CF138" s="39"/>
      <c r="CG138" s="39"/>
      <c r="CH138" s="39"/>
      <c r="CI138" s="39"/>
      <c r="CJ138" s="39"/>
      <c r="CK138" s="39"/>
      <c r="CL138" s="39"/>
      <c r="CM138" s="39"/>
      <c r="CN138" s="39"/>
      <c r="CO138" s="39"/>
      <c r="CP138" s="39"/>
      <c r="CQ138" s="39"/>
      <c r="CR138" s="39"/>
      <c r="CS138" s="39"/>
      <c r="CT138" s="39"/>
      <c r="CU138" s="39"/>
      <c r="CV138" s="39"/>
      <c r="CW138" s="39"/>
      <c r="CX138" s="39"/>
      <c r="CY138" s="39"/>
      <c r="CZ138" s="39"/>
      <c r="DA138" s="39"/>
      <c r="DB138" s="39"/>
      <c r="DC138" s="39"/>
      <c r="DD138" s="39"/>
      <c r="DE138" s="39"/>
      <c r="DF138" s="39"/>
      <c r="DG138" s="39"/>
      <c r="DH138" s="39"/>
      <c r="DI138" s="39"/>
      <c r="DJ138" s="39"/>
      <c r="DK138" s="39"/>
      <c r="DL138" s="39"/>
      <c r="DM138" s="39"/>
      <c r="DN138" s="39"/>
      <c r="DO138" s="39"/>
      <c r="DP138" s="39"/>
      <c r="DQ138" s="39"/>
      <c r="DR138" s="39"/>
      <c r="DS138" s="39"/>
      <c r="DT138" s="39"/>
      <c r="DU138" s="39"/>
      <c r="DV138" s="39"/>
      <c r="DW138" s="39"/>
      <c r="DX138" s="39"/>
      <c r="DY138" s="39"/>
      <c r="DZ138" s="39"/>
      <c r="EA138" s="39"/>
      <c r="EB138" s="39"/>
      <c r="EC138" s="39"/>
      <c r="ED138" s="39"/>
      <c r="EE138" s="39"/>
      <c r="EF138" s="39"/>
      <c r="EG138" s="39"/>
      <c r="EH138" s="39"/>
      <c r="EI138" s="39"/>
      <c r="EJ138" s="39"/>
      <c r="EK138" s="39"/>
      <c r="EL138" s="39"/>
      <c r="EM138" s="39"/>
      <c r="EN138" s="39"/>
      <c r="EO138" s="39"/>
      <c r="EP138" s="39"/>
    </row>
    <row r="139" spans="45:146" outlineLevel="1"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  <c r="CM139" s="39"/>
      <c r="CN139" s="39"/>
      <c r="CO139" s="39"/>
      <c r="CP139" s="39"/>
      <c r="CQ139" s="39"/>
      <c r="CR139" s="39"/>
      <c r="CS139" s="39"/>
      <c r="CT139" s="39"/>
      <c r="CU139" s="39"/>
      <c r="CV139" s="39"/>
      <c r="CW139" s="39"/>
      <c r="CX139" s="39"/>
      <c r="CY139" s="39"/>
      <c r="CZ139" s="39"/>
      <c r="DA139" s="39"/>
      <c r="DB139" s="39"/>
      <c r="DC139" s="39"/>
      <c r="DD139" s="39"/>
      <c r="DE139" s="39"/>
      <c r="DF139" s="39"/>
      <c r="DG139" s="39"/>
      <c r="DH139" s="39"/>
      <c r="DI139" s="39"/>
      <c r="DJ139" s="39"/>
      <c r="DK139" s="39"/>
      <c r="DL139" s="39"/>
      <c r="DM139" s="39"/>
      <c r="DN139" s="39"/>
      <c r="DO139" s="39"/>
      <c r="DP139" s="39"/>
      <c r="DQ139" s="39"/>
      <c r="DR139" s="39"/>
      <c r="DS139" s="39"/>
      <c r="DT139" s="39"/>
      <c r="DU139" s="39"/>
      <c r="DV139" s="39"/>
      <c r="DW139" s="39"/>
      <c r="DX139" s="39"/>
      <c r="DY139" s="39"/>
      <c r="DZ139" s="39"/>
      <c r="EA139" s="39"/>
      <c r="EB139" s="39"/>
      <c r="EC139" s="39"/>
      <c r="ED139" s="39"/>
      <c r="EE139" s="39"/>
      <c r="EF139" s="39"/>
      <c r="EG139" s="39"/>
      <c r="EH139" s="39"/>
      <c r="EI139" s="39"/>
      <c r="EJ139" s="39"/>
      <c r="EK139" s="39"/>
      <c r="EL139" s="39"/>
      <c r="EM139" s="39"/>
      <c r="EN139" s="39"/>
      <c r="EO139" s="39"/>
      <c r="EP139" s="39"/>
    </row>
    <row r="140" spans="45:146" outlineLevel="1"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39"/>
      <c r="BM140" s="39"/>
      <c r="BN140" s="39"/>
      <c r="BO140" s="39"/>
      <c r="BP140" s="39"/>
      <c r="BQ140" s="39"/>
      <c r="BR140" s="39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  <c r="CE140" s="39"/>
      <c r="CF140" s="39"/>
      <c r="CG140" s="39"/>
      <c r="CH140" s="39"/>
      <c r="CI140" s="39"/>
      <c r="CJ140" s="39"/>
      <c r="CK140" s="39"/>
      <c r="CL140" s="39"/>
      <c r="CM140" s="39"/>
      <c r="CN140" s="39"/>
      <c r="CO140" s="39"/>
      <c r="CP140" s="39"/>
      <c r="CQ140" s="39"/>
      <c r="CR140" s="39"/>
      <c r="CS140" s="39"/>
      <c r="CT140" s="39"/>
      <c r="CU140" s="39"/>
      <c r="CV140" s="39"/>
      <c r="CW140" s="39"/>
      <c r="CX140" s="39"/>
      <c r="CY140" s="39"/>
      <c r="CZ140" s="39"/>
      <c r="DA140" s="39"/>
      <c r="DB140" s="39"/>
      <c r="DC140" s="39"/>
      <c r="DD140" s="39"/>
      <c r="DE140" s="39"/>
      <c r="DF140" s="39"/>
      <c r="DG140" s="39"/>
      <c r="DH140" s="39"/>
      <c r="DI140" s="39"/>
      <c r="DJ140" s="39"/>
      <c r="DK140" s="39"/>
      <c r="DL140" s="39"/>
      <c r="DM140" s="39"/>
      <c r="DN140" s="39"/>
      <c r="DO140" s="39"/>
      <c r="DP140" s="39"/>
      <c r="DQ140" s="39"/>
      <c r="DR140" s="39"/>
      <c r="DS140" s="39"/>
      <c r="DT140" s="39"/>
      <c r="DU140" s="39"/>
      <c r="DV140" s="39"/>
      <c r="DW140" s="39"/>
      <c r="DX140" s="39"/>
      <c r="DY140" s="39"/>
      <c r="DZ140" s="39"/>
      <c r="EA140" s="39"/>
      <c r="EB140" s="39"/>
      <c r="EC140" s="39"/>
      <c r="ED140" s="39"/>
      <c r="EE140" s="39"/>
      <c r="EF140" s="39"/>
      <c r="EG140" s="39"/>
      <c r="EH140" s="39"/>
      <c r="EI140" s="39"/>
      <c r="EJ140" s="39"/>
      <c r="EK140" s="39"/>
      <c r="EL140" s="39"/>
      <c r="EM140" s="39"/>
      <c r="EN140" s="39"/>
      <c r="EO140" s="39"/>
      <c r="EP140" s="39"/>
    </row>
    <row r="141" spans="45:146" outlineLevel="1"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  <c r="BG141" s="39"/>
      <c r="BH141" s="39"/>
      <c r="BI141" s="39"/>
      <c r="BJ141" s="39"/>
      <c r="BK141" s="39"/>
      <c r="BL141" s="39"/>
      <c r="BM141" s="39"/>
      <c r="BN141" s="39"/>
      <c r="BO141" s="39"/>
      <c r="BP141" s="39"/>
      <c r="BQ141" s="39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  <c r="CE141" s="39"/>
      <c r="CF141" s="39"/>
      <c r="CG141" s="39"/>
      <c r="CH141" s="39"/>
      <c r="CI141" s="39"/>
      <c r="CJ141" s="39"/>
      <c r="CK141" s="39"/>
      <c r="CL141" s="39"/>
      <c r="CM141" s="39"/>
      <c r="CN141" s="39"/>
      <c r="CO141" s="39"/>
      <c r="CP141" s="39"/>
      <c r="CQ141" s="39"/>
      <c r="CR141" s="39"/>
      <c r="CS141" s="39"/>
      <c r="CT141" s="39"/>
      <c r="CU141" s="39"/>
      <c r="CV141" s="39"/>
      <c r="CW141" s="39"/>
      <c r="CX141" s="39"/>
      <c r="CY141" s="39"/>
      <c r="CZ141" s="39"/>
      <c r="DA141" s="39"/>
      <c r="DB141" s="39"/>
      <c r="DC141" s="39"/>
      <c r="DD141" s="39"/>
      <c r="DE141" s="39"/>
      <c r="DF141" s="39"/>
      <c r="DG141" s="39"/>
      <c r="DH141" s="39"/>
      <c r="DI141" s="39"/>
      <c r="DJ141" s="39"/>
      <c r="DK141" s="39"/>
      <c r="DL141" s="39"/>
      <c r="DM141" s="39"/>
      <c r="DN141" s="39"/>
      <c r="DO141" s="39"/>
      <c r="DP141" s="39"/>
      <c r="DQ141" s="39"/>
      <c r="DR141" s="39"/>
      <c r="DS141" s="39"/>
      <c r="DT141" s="39"/>
      <c r="DU141" s="39"/>
      <c r="DV141" s="39"/>
      <c r="DW141" s="39"/>
      <c r="DX141" s="39"/>
      <c r="DY141" s="39"/>
      <c r="DZ141" s="39"/>
      <c r="EA141" s="39"/>
      <c r="EB141" s="39"/>
      <c r="EC141" s="39"/>
      <c r="ED141" s="39"/>
      <c r="EE141" s="39"/>
      <c r="EF141" s="39"/>
      <c r="EG141" s="39"/>
      <c r="EH141" s="39"/>
      <c r="EI141" s="39"/>
      <c r="EJ141" s="39"/>
      <c r="EK141" s="39"/>
      <c r="EL141" s="39"/>
      <c r="EM141" s="39"/>
      <c r="EN141" s="39"/>
      <c r="EO141" s="39"/>
      <c r="EP141" s="39"/>
    </row>
    <row r="142" spans="45:146" outlineLevel="1"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/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  <c r="CE142" s="39"/>
      <c r="CF142" s="39"/>
      <c r="CG142" s="39"/>
      <c r="CH142" s="39"/>
      <c r="CI142" s="39"/>
      <c r="CJ142" s="39"/>
      <c r="CK142" s="39"/>
      <c r="CL142" s="39"/>
      <c r="CM142" s="39"/>
      <c r="CN142" s="39"/>
      <c r="CO142" s="39"/>
      <c r="CP142" s="39"/>
      <c r="CQ142" s="39"/>
      <c r="CR142" s="39"/>
      <c r="CS142" s="39"/>
      <c r="CT142" s="39"/>
      <c r="CU142" s="39"/>
      <c r="CV142" s="39"/>
      <c r="CW142" s="39"/>
      <c r="CX142" s="39"/>
      <c r="CY142" s="39"/>
      <c r="CZ142" s="39"/>
      <c r="DA142" s="39"/>
      <c r="DB142" s="39"/>
      <c r="DC142" s="39"/>
      <c r="DD142" s="39"/>
      <c r="DE142" s="39"/>
      <c r="DF142" s="39"/>
      <c r="DG142" s="39"/>
      <c r="DH142" s="39"/>
      <c r="DI142" s="39"/>
      <c r="DJ142" s="39"/>
      <c r="DK142" s="39"/>
      <c r="DL142" s="39"/>
      <c r="DM142" s="39"/>
      <c r="DN142" s="39"/>
      <c r="DO142" s="39"/>
      <c r="DP142" s="39"/>
      <c r="DQ142" s="39"/>
      <c r="DR142" s="39"/>
      <c r="DS142" s="39"/>
      <c r="DT142" s="39"/>
      <c r="DU142" s="39"/>
      <c r="DV142" s="39"/>
      <c r="DW142" s="39"/>
      <c r="DX142" s="39"/>
      <c r="DY142" s="39"/>
      <c r="DZ142" s="39"/>
      <c r="EA142" s="39"/>
      <c r="EB142" s="39"/>
      <c r="EC142" s="39"/>
      <c r="ED142" s="39"/>
      <c r="EE142" s="39"/>
      <c r="EF142" s="39"/>
      <c r="EG142" s="39"/>
      <c r="EH142" s="39"/>
      <c r="EI142" s="39"/>
      <c r="EJ142" s="39"/>
      <c r="EK142" s="39"/>
      <c r="EL142" s="39"/>
      <c r="EM142" s="39"/>
      <c r="EN142" s="39"/>
      <c r="EO142" s="39"/>
      <c r="EP142" s="39"/>
    </row>
    <row r="143" spans="45:146" outlineLevel="1"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  <c r="CE143" s="39"/>
      <c r="CF143" s="39"/>
      <c r="CG143" s="39"/>
      <c r="CH143" s="39"/>
      <c r="CI143" s="39"/>
      <c r="CJ143" s="39"/>
      <c r="CK143" s="39"/>
      <c r="CL143" s="39"/>
      <c r="CM143" s="39"/>
      <c r="CN143" s="39"/>
      <c r="CO143" s="39"/>
      <c r="CP143" s="39"/>
      <c r="CQ143" s="39"/>
      <c r="CR143" s="39"/>
      <c r="CS143" s="39"/>
      <c r="CT143" s="39"/>
      <c r="CU143" s="39"/>
      <c r="CV143" s="39"/>
      <c r="CW143" s="39"/>
      <c r="CX143" s="39"/>
      <c r="CY143" s="39"/>
      <c r="CZ143" s="39"/>
      <c r="DA143" s="39"/>
      <c r="DB143" s="39"/>
      <c r="DC143" s="39"/>
      <c r="DD143" s="39"/>
      <c r="DE143" s="39"/>
      <c r="DF143" s="39"/>
      <c r="DG143" s="39"/>
      <c r="DH143" s="39"/>
      <c r="DI143" s="39"/>
      <c r="DJ143" s="39"/>
      <c r="DK143" s="39"/>
      <c r="DL143" s="39"/>
      <c r="DM143" s="39"/>
      <c r="DN143" s="39"/>
      <c r="DO143" s="39"/>
      <c r="DP143" s="39"/>
      <c r="DQ143" s="39"/>
      <c r="DR143" s="39"/>
      <c r="DS143" s="39"/>
      <c r="DT143" s="39"/>
      <c r="DU143" s="39"/>
      <c r="DV143" s="39"/>
      <c r="DW143" s="39"/>
      <c r="DX143" s="39"/>
      <c r="DY143" s="39"/>
      <c r="DZ143" s="39"/>
      <c r="EA143" s="39"/>
      <c r="EB143" s="39"/>
      <c r="EC143" s="39"/>
      <c r="ED143" s="39"/>
      <c r="EE143" s="39"/>
      <c r="EF143" s="39"/>
      <c r="EG143" s="39"/>
      <c r="EH143" s="39"/>
      <c r="EI143" s="39"/>
      <c r="EJ143" s="39"/>
      <c r="EK143" s="39"/>
      <c r="EL143" s="39"/>
      <c r="EM143" s="39"/>
      <c r="EN143" s="39"/>
      <c r="EO143" s="39"/>
      <c r="EP143" s="39"/>
    </row>
    <row r="144" spans="45:146" outlineLevel="1"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  <c r="CE144" s="39"/>
      <c r="CF144" s="39"/>
      <c r="CG144" s="39"/>
      <c r="CH144" s="39"/>
      <c r="CI144" s="39"/>
      <c r="CJ144" s="39"/>
      <c r="CK144" s="39"/>
      <c r="CL144" s="39"/>
      <c r="CM144" s="39"/>
      <c r="CN144" s="39"/>
      <c r="CO144" s="39"/>
      <c r="CP144" s="39"/>
      <c r="CQ144" s="39"/>
      <c r="CR144" s="39"/>
      <c r="CS144" s="39"/>
      <c r="CT144" s="39"/>
      <c r="CU144" s="39"/>
      <c r="CV144" s="39"/>
      <c r="CW144" s="39"/>
      <c r="CX144" s="39"/>
      <c r="CY144" s="39"/>
      <c r="CZ144" s="39"/>
      <c r="DA144" s="39"/>
      <c r="DB144" s="39"/>
      <c r="DC144" s="39"/>
      <c r="DD144" s="39"/>
      <c r="DE144" s="39"/>
      <c r="DF144" s="39"/>
      <c r="DG144" s="39"/>
      <c r="DH144" s="39"/>
      <c r="DI144" s="39"/>
      <c r="DJ144" s="39"/>
      <c r="DK144" s="39"/>
      <c r="DL144" s="39"/>
      <c r="DM144" s="39"/>
      <c r="DN144" s="39"/>
      <c r="DO144" s="39"/>
      <c r="DP144" s="39"/>
      <c r="DQ144" s="39"/>
      <c r="DR144" s="39"/>
      <c r="DS144" s="39"/>
      <c r="DT144" s="39"/>
      <c r="DU144" s="39"/>
      <c r="DV144" s="39"/>
      <c r="DW144" s="39"/>
      <c r="DX144" s="39"/>
      <c r="DY144" s="39"/>
      <c r="DZ144" s="39"/>
      <c r="EA144" s="39"/>
      <c r="EB144" s="39"/>
      <c r="EC144" s="39"/>
      <c r="ED144" s="39"/>
      <c r="EE144" s="39"/>
      <c r="EF144" s="39"/>
      <c r="EG144" s="39"/>
      <c r="EH144" s="39"/>
      <c r="EI144" s="39"/>
      <c r="EJ144" s="39"/>
      <c r="EK144" s="39"/>
      <c r="EL144" s="39"/>
      <c r="EM144" s="39"/>
      <c r="EN144" s="39"/>
      <c r="EO144" s="39"/>
      <c r="EP144" s="39"/>
    </row>
    <row r="145" spans="1:146">
      <c r="A145" s="53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  <c r="BL145" s="39"/>
      <c r="BM145" s="39"/>
      <c r="BN145" s="39"/>
      <c r="BO145" s="39"/>
      <c r="BP145" s="39"/>
      <c r="BQ145" s="39"/>
      <c r="BR145" s="39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  <c r="CE145" s="39"/>
      <c r="CF145" s="39"/>
      <c r="CG145" s="39"/>
      <c r="CH145" s="39"/>
      <c r="CI145" s="39"/>
      <c r="CJ145" s="39"/>
      <c r="CK145" s="39"/>
      <c r="CL145" s="39"/>
      <c r="CM145" s="39"/>
      <c r="CN145" s="39"/>
      <c r="CO145" s="39"/>
      <c r="CP145" s="39"/>
      <c r="CQ145" s="39"/>
      <c r="CR145" s="39"/>
      <c r="CS145" s="39"/>
      <c r="CT145" s="39"/>
      <c r="CU145" s="39"/>
      <c r="CV145" s="39"/>
      <c r="CW145" s="39"/>
      <c r="CX145" s="39"/>
      <c r="CY145" s="39"/>
      <c r="CZ145" s="39"/>
      <c r="DA145" s="39"/>
      <c r="DB145" s="39"/>
      <c r="DC145" s="39"/>
      <c r="DD145" s="39"/>
      <c r="DE145" s="39"/>
      <c r="DF145" s="39"/>
      <c r="DG145" s="39"/>
      <c r="DH145" s="39"/>
      <c r="DI145" s="39"/>
      <c r="DJ145" s="39"/>
      <c r="DK145" s="39"/>
      <c r="DL145" s="39"/>
      <c r="DM145" s="39"/>
      <c r="DN145" s="39"/>
      <c r="DO145" s="39"/>
      <c r="DP145" s="39"/>
      <c r="DQ145" s="39"/>
      <c r="DR145" s="39"/>
      <c r="DS145" s="39"/>
      <c r="DT145" s="39"/>
      <c r="DU145" s="39"/>
      <c r="DV145" s="39"/>
      <c r="DW145" s="39"/>
      <c r="DX145" s="39"/>
      <c r="DY145" s="39"/>
      <c r="DZ145" s="39"/>
      <c r="EA145" s="39"/>
      <c r="EB145" s="39"/>
      <c r="EC145" s="39"/>
      <c r="ED145" s="39"/>
      <c r="EE145" s="39"/>
      <c r="EF145" s="39"/>
      <c r="EG145" s="39"/>
      <c r="EH145" s="39"/>
      <c r="EI145" s="39"/>
      <c r="EJ145" s="39"/>
      <c r="EK145" s="39"/>
      <c r="EL145" s="39"/>
      <c r="EM145" s="39"/>
      <c r="EN145" s="39"/>
      <c r="EO145" s="39"/>
      <c r="EP145" s="39"/>
    </row>
    <row r="146" spans="1:146">
      <c r="A146" s="18" t="s">
        <v>302</v>
      </c>
      <c r="AS146" s="39" t="s">
        <v>308</v>
      </c>
      <c r="AT146" s="39"/>
      <c r="AU146" s="39"/>
      <c r="AV146" s="39">
        <v>10</v>
      </c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  <c r="CM146" s="39"/>
      <c r="CN146" s="39"/>
      <c r="CO146" s="39"/>
      <c r="CP146" s="39"/>
      <c r="CQ146" s="39"/>
      <c r="CR146" s="39"/>
      <c r="CS146" s="39"/>
      <c r="CT146" s="39"/>
      <c r="CU146" s="39"/>
      <c r="CV146" s="39"/>
      <c r="CW146" s="39"/>
      <c r="CX146" s="39"/>
      <c r="CY146" s="39"/>
      <c r="CZ146" s="39"/>
      <c r="DA146" s="39"/>
      <c r="DB146" s="39"/>
      <c r="DC146" s="39"/>
      <c r="DD146" s="39"/>
      <c r="DE146" s="39"/>
      <c r="DF146" s="39"/>
      <c r="DG146" s="39"/>
      <c r="DH146" s="39"/>
      <c r="DI146" s="39"/>
      <c r="DJ146" s="39"/>
      <c r="DK146" s="39"/>
      <c r="DL146" s="39"/>
      <c r="DM146" s="39"/>
      <c r="DN146" s="39"/>
      <c r="DO146" s="39"/>
      <c r="DP146" s="39"/>
      <c r="DQ146" s="39"/>
      <c r="DR146" s="39"/>
      <c r="DS146" s="39"/>
      <c r="DT146" s="39"/>
      <c r="DU146" s="39"/>
      <c r="DV146" s="39"/>
      <c r="DW146" s="39"/>
      <c r="DX146" s="39"/>
      <c r="DY146" s="39"/>
      <c r="DZ146" s="39"/>
      <c r="EA146" s="39"/>
      <c r="EB146" s="39"/>
      <c r="EC146" s="39"/>
      <c r="ED146" s="39"/>
      <c r="EE146" s="39"/>
      <c r="EF146" s="39"/>
      <c r="EG146" s="39"/>
      <c r="EH146" s="39"/>
      <c r="EI146" s="39"/>
      <c r="EJ146" s="39"/>
      <c r="EK146" s="39"/>
      <c r="EL146" s="39"/>
      <c r="EM146" s="39"/>
      <c r="EN146" s="39"/>
      <c r="EO146" s="39"/>
      <c r="EP146" s="39"/>
    </row>
    <row r="147" spans="1:146" outlineLevel="1">
      <c r="E147" s="33" t="s">
        <v>308</v>
      </c>
      <c r="F147" s="82">
        <f>$AV$146/20</f>
        <v>0.5</v>
      </c>
      <c r="AS147" s="39" t="s">
        <v>238</v>
      </c>
      <c r="AT147" s="39">
        <v>0</v>
      </c>
      <c r="AU147" s="39">
        <v>0.01</v>
      </c>
      <c r="AV147" s="39">
        <v>0.02</v>
      </c>
      <c r="AW147" s="39">
        <v>0.03</v>
      </c>
      <c r="AX147" s="39">
        <v>0.04</v>
      </c>
      <c r="AY147" s="39">
        <v>0.05</v>
      </c>
      <c r="AZ147" s="39">
        <v>6.0000000000000005E-2</v>
      </c>
      <c r="BA147" s="39">
        <v>7.0000000000000007E-2</v>
      </c>
      <c r="BB147" s="39">
        <v>0.08</v>
      </c>
      <c r="BC147" s="39">
        <v>0.09</v>
      </c>
      <c r="BD147" s="39">
        <v>9.9999999999999992E-2</v>
      </c>
      <c r="BE147" s="39">
        <v>0.10999999999999999</v>
      </c>
      <c r="BF147" s="39">
        <v>0.11999999999999998</v>
      </c>
      <c r="BG147" s="39">
        <v>0.12999999999999998</v>
      </c>
      <c r="BH147" s="39">
        <v>0.13999999999999999</v>
      </c>
      <c r="BI147" s="39">
        <v>0.15</v>
      </c>
      <c r="BJ147" s="39">
        <v>0.16</v>
      </c>
      <c r="BK147" s="39">
        <v>0.17</v>
      </c>
      <c r="BL147" s="39">
        <v>0.18000000000000002</v>
      </c>
      <c r="BM147" s="39">
        <v>0.19000000000000003</v>
      </c>
      <c r="BN147" s="39">
        <v>0.20000000000000004</v>
      </c>
      <c r="BO147" s="39">
        <v>0.21000000000000005</v>
      </c>
      <c r="BP147" s="39">
        <v>0.22000000000000006</v>
      </c>
      <c r="BQ147" s="39">
        <v>0.23000000000000007</v>
      </c>
      <c r="BR147" s="39">
        <v>0.24000000000000007</v>
      </c>
      <c r="BS147" s="39">
        <v>0.25000000000000006</v>
      </c>
      <c r="BT147" s="39">
        <v>0.26000000000000006</v>
      </c>
      <c r="BU147" s="39">
        <v>0.27000000000000007</v>
      </c>
      <c r="BV147" s="39">
        <v>0.28000000000000008</v>
      </c>
      <c r="BW147" s="39">
        <v>0.29000000000000009</v>
      </c>
      <c r="BX147" s="39">
        <v>0.3000000000000001</v>
      </c>
      <c r="BY147" s="39">
        <v>0.31000000000000011</v>
      </c>
      <c r="BZ147" s="39">
        <v>0.32000000000000012</v>
      </c>
      <c r="CA147" s="39">
        <v>0.33000000000000013</v>
      </c>
      <c r="CB147" s="39">
        <v>0.34000000000000014</v>
      </c>
      <c r="CC147" s="39">
        <v>0.35000000000000014</v>
      </c>
      <c r="CD147" s="39">
        <v>0.36000000000000015</v>
      </c>
      <c r="CE147" s="39">
        <v>0.37000000000000016</v>
      </c>
      <c r="CF147" s="39">
        <v>0.38000000000000017</v>
      </c>
      <c r="CG147" s="39">
        <v>0.39000000000000018</v>
      </c>
      <c r="CH147" s="39">
        <v>0.40000000000000019</v>
      </c>
      <c r="CI147" s="39">
        <v>0.4100000000000002</v>
      </c>
      <c r="CJ147" s="39">
        <v>0.42000000000000021</v>
      </c>
      <c r="CK147" s="39">
        <v>0.43000000000000022</v>
      </c>
      <c r="CL147" s="39">
        <v>0.44000000000000022</v>
      </c>
      <c r="CM147" s="39">
        <v>0.45000000000000023</v>
      </c>
      <c r="CN147" s="39">
        <v>0.46000000000000024</v>
      </c>
      <c r="CO147" s="39">
        <v>0.47000000000000025</v>
      </c>
      <c r="CP147" s="39">
        <v>0.48000000000000026</v>
      </c>
      <c r="CQ147" s="39">
        <v>0.49000000000000027</v>
      </c>
      <c r="CR147" s="39">
        <v>0.50000000000000022</v>
      </c>
      <c r="CS147" s="39">
        <v>0.51000000000000023</v>
      </c>
      <c r="CT147" s="39">
        <v>0.52000000000000024</v>
      </c>
      <c r="CU147" s="39">
        <v>0.53000000000000025</v>
      </c>
      <c r="CV147" s="39">
        <v>0.54000000000000026</v>
      </c>
      <c r="CW147" s="39">
        <v>0.55000000000000027</v>
      </c>
      <c r="CX147" s="39">
        <v>0.56000000000000028</v>
      </c>
      <c r="CY147" s="39">
        <v>0.57000000000000028</v>
      </c>
      <c r="CZ147" s="39">
        <v>0.58000000000000029</v>
      </c>
      <c r="DA147" s="39">
        <v>0.5900000000000003</v>
      </c>
      <c r="DB147" s="39">
        <v>0.60000000000000031</v>
      </c>
      <c r="DC147" s="39">
        <v>0.61000000000000032</v>
      </c>
      <c r="DD147" s="39">
        <v>0.62000000000000033</v>
      </c>
      <c r="DE147" s="39">
        <v>0.63000000000000034</v>
      </c>
      <c r="DF147" s="39">
        <v>0.64000000000000035</v>
      </c>
      <c r="DG147" s="39">
        <v>0.65000000000000036</v>
      </c>
      <c r="DH147" s="39">
        <v>0.66000000000000036</v>
      </c>
      <c r="DI147" s="39">
        <v>0.67000000000000037</v>
      </c>
      <c r="DJ147" s="39">
        <v>0.68000000000000038</v>
      </c>
      <c r="DK147" s="39">
        <v>0.69000000000000039</v>
      </c>
      <c r="DL147" s="39">
        <v>0.7000000000000004</v>
      </c>
      <c r="DM147" s="39">
        <v>0.71000000000000041</v>
      </c>
      <c r="DN147" s="39">
        <v>0.72000000000000042</v>
      </c>
      <c r="DO147" s="39">
        <v>0.73000000000000043</v>
      </c>
      <c r="DP147" s="39">
        <v>0.74000000000000044</v>
      </c>
      <c r="DQ147" s="39">
        <v>0.75000000000000044</v>
      </c>
      <c r="DR147" s="39">
        <v>0.76000000000000045</v>
      </c>
      <c r="DS147" s="39">
        <v>0.77000000000000046</v>
      </c>
      <c r="DT147" s="39">
        <v>0.78000000000000047</v>
      </c>
      <c r="DU147" s="39">
        <v>0.79000000000000048</v>
      </c>
      <c r="DV147" s="39">
        <v>0.80000000000000049</v>
      </c>
      <c r="DW147" s="39">
        <v>0.8100000000000005</v>
      </c>
      <c r="DX147" s="39">
        <v>0.82000000000000051</v>
      </c>
      <c r="DY147" s="39">
        <v>0.83000000000000052</v>
      </c>
      <c r="DZ147" s="39">
        <v>0.84000000000000052</v>
      </c>
      <c r="EA147" s="39">
        <v>0.85000000000000053</v>
      </c>
      <c r="EB147" s="39">
        <v>0.86000000000000054</v>
      </c>
      <c r="EC147" s="39">
        <v>0.87000000000000055</v>
      </c>
      <c r="ED147" s="39">
        <v>0.88000000000000056</v>
      </c>
      <c r="EE147" s="39">
        <v>0.89000000000000057</v>
      </c>
      <c r="EF147" s="39">
        <v>0.90000000000000058</v>
      </c>
      <c r="EG147" s="39">
        <v>0.91000000000000059</v>
      </c>
      <c r="EH147" s="39">
        <v>0.9200000000000006</v>
      </c>
      <c r="EI147" s="39">
        <v>0.9300000000000006</v>
      </c>
      <c r="EJ147" s="39">
        <v>0.94000000000000061</v>
      </c>
      <c r="EK147" s="39">
        <v>0.95000000000000062</v>
      </c>
      <c r="EL147" s="39">
        <v>0.96000000000000063</v>
      </c>
      <c r="EM147" s="39">
        <v>0.97000000000000064</v>
      </c>
      <c r="EN147" s="39">
        <v>0.98000000000000065</v>
      </c>
      <c r="EO147" s="39">
        <v>0.99000000000000066</v>
      </c>
      <c r="EP147" s="39">
        <v>1.0000000000000007</v>
      </c>
    </row>
    <row r="148" spans="1:146" outlineLevel="1">
      <c r="AS148" s="39" t="s">
        <v>309</v>
      </c>
      <c r="AT148" s="39">
        <v>0.42666666666666669</v>
      </c>
      <c r="AU148" s="39">
        <v>0.42666666666666669</v>
      </c>
      <c r="AV148" s="39">
        <v>0.42666666666666669</v>
      </c>
      <c r="AW148" s="39">
        <v>0.42666666666666669</v>
      </c>
      <c r="AX148" s="39">
        <v>0.42666666666666669</v>
      </c>
      <c r="AY148" s="39">
        <v>0.42666666666666669</v>
      </c>
      <c r="AZ148" s="39">
        <v>0.42666666666666669</v>
      </c>
      <c r="BA148" s="39">
        <v>0.42666666666666669</v>
      </c>
      <c r="BB148" s="39">
        <v>0.42666666666666669</v>
      </c>
      <c r="BC148" s="39">
        <v>0.42666666666666669</v>
      </c>
      <c r="BD148" s="39">
        <v>0.42666666666666669</v>
      </c>
      <c r="BE148" s="39">
        <v>0.42666666666666669</v>
      </c>
      <c r="BF148" s="39">
        <v>0.42666666666666669</v>
      </c>
      <c r="BG148" s="39">
        <v>0.42666666666666669</v>
      </c>
      <c r="BH148" s="39">
        <v>0.42666666666666669</v>
      </c>
      <c r="BI148" s="39">
        <v>0.42666666666666669</v>
      </c>
      <c r="BJ148" s="39">
        <v>0.42666666666666669</v>
      </c>
      <c r="BK148" s="39">
        <v>0.42666666666666669</v>
      </c>
      <c r="BL148" s="39">
        <v>0.42666666666666669</v>
      </c>
      <c r="BM148" s="39">
        <v>0.42666666666666669</v>
      </c>
      <c r="BN148" s="39">
        <v>0.42666666666666669</v>
      </c>
      <c r="BO148" s="39">
        <v>0.42666666666666669</v>
      </c>
      <c r="BP148" s="39">
        <v>0.42666666666666669</v>
      </c>
      <c r="BQ148" s="39">
        <v>0.42666666666666669</v>
      </c>
      <c r="BR148" s="39">
        <v>0.42666666666666669</v>
      </c>
      <c r="BS148" s="39">
        <v>0.42666666666666669</v>
      </c>
      <c r="BT148" s="39">
        <v>0.42666666666666669</v>
      </c>
      <c r="BU148" s="39">
        <v>0.42666666666666669</v>
      </c>
      <c r="BV148" s="39">
        <v>0.42666666666666669</v>
      </c>
      <c r="BW148" s="39">
        <v>0.42666666666666669</v>
      </c>
      <c r="BX148" s="39">
        <v>0.41777777777777775</v>
      </c>
      <c r="BY148" s="39">
        <v>0.40888888888888891</v>
      </c>
      <c r="BZ148" s="39">
        <v>0.4</v>
      </c>
      <c r="CA148" s="39">
        <v>0.4</v>
      </c>
      <c r="CB148" s="39">
        <v>0.4</v>
      </c>
      <c r="CC148" s="39">
        <v>0.39555555555555555</v>
      </c>
      <c r="CD148" s="39">
        <v>0.39111111111111108</v>
      </c>
      <c r="CE148" s="39">
        <v>0.38666666666666666</v>
      </c>
      <c r="CF148" s="39">
        <v>0.37333333333333335</v>
      </c>
      <c r="CG148" s="39">
        <v>0.3511111111111111</v>
      </c>
      <c r="CH148" s="39">
        <v>0.3288888888888889</v>
      </c>
      <c r="CI148" s="39">
        <v>0.31555555555555559</v>
      </c>
      <c r="CJ148" s="39">
        <v>0.30222222222222223</v>
      </c>
      <c r="CK148" s="39">
        <v>0.28444444444444444</v>
      </c>
      <c r="CL148" s="39">
        <v>0.26666666666666666</v>
      </c>
      <c r="CM148" s="39">
        <v>0.25333333333333335</v>
      </c>
      <c r="CN148" s="39">
        <v>0.24444444444444444</v>
      </c>
      <c r="CO148" s="39">
        <v>0.2311111111111111</v>
      </c>
      <c r="CP148" s="39">
        <v>0.22222222222222224</v>
      </c>
      <c r="CQ148" s="39">
        <v>0.21333333333333335</v>
      </c>
      <c r="CR148" s="39">
        <v>0.21333333333333335</v>
      </c>
      <c r="CS148" s="39">
        <v>0.21333333333333335</v>
      </c>
      <c r="CT148" s="39">
        <v>0.21333333333333335</v>
      </c>
      <c r="CU148" s="39">
        <v>0.21333333333333335</v>
      </c>
      <c r="CV148" s="39">
        <v>0.21333333333333335</v>
      </c>
      <c r="CW148" s="39">
        <v>0.20888888888888887</v>
      </c>
      <c r="CX148" s="39">
        <v>0.20444444444444446</v>
      </c>
      <c r="CY148" s="39">
        <v>0.19111111111111112</v>
      </c>
      <c r="CZ148" s="39">
        <v>0.17777777777777778</v>
      </c>
      <c r="DA148" s="39">
        <v>0.16</v>
      </c>
      <c r="DB148" s="39">
        <v>0.15111111111111111</v>
      </c>
      <c r="DC148" s="39">
        <v>0.14666666666666667</v>
      </c>
      <c r="DD148" s="39">
        <v>0.14222222222222222</v>
      </c>
      <c r="DE148" s="39">
        <v>0.13777777777777778</v>
      </c>
      <c r="DF148" s="39">
        <v>0.13333333333333333</v>
      </c>
      <c r="DG148" s="39">
        <v>0.12444444444444445</v>
      </c>
      <c r="DH148" s="39">
        <v>0.11111111111111112</v>
      </c>
      <c r="DI148" s="39">
        <v>8.8888888888888892E-2</v>
      </c>
      <c r="DJ148" s="39">
        <v>7.5555555555555556E-2</v>
      </c>
      <c r="DK148" s="39">
        <v>6.6666666666666666E-2</v>
      </c>
      <c r="DL148" s="39">
        <v>5.3333333333333337E-2</v>
      </c>
      <c r="DM148" s="39">
        <v>0.04</v>
      </c>
      <c r="DN148" s="39">
        <v>2.6666666666666668E-2</v>
      </c>
      <c r="DO148" s="39">
        <v>2.6666666666666668E-2</v>
      </c>
      <c r="DP148" s="39">
        <v>2.6666666666666668E-2</v>
      </c>
      <c r="DQ148" s="39">
        <v>2.6666666666666668E-2</v>
      </c>
      <c r="DR148" s="39">
        <v>2.2222222222222223E-2</v>
      </c>
      <c r="DS148" s="39">
        <v>1.3333333333333334E-2</v>
      </c>
      <c r="DT148" s="39">
        <v>4.4444444444444444E-3</v>
      </c>
      <c r="DU148" s="39">
        <v>0</v>
      </c>
      <c r="DV148" s="39">
        <v>0</v>
      </c>
      <c r="DW148" s="39">
        <v>0</v>
      </c>
      <c r="DX148" s="39">
        <v>0</v>
      </c>
      <c r="DY148" s="39">
        <v>0</v>
      </c>
      <c r="DZ148" s="39">
        <v>0</v>
      </c>
      <c r="EA148" s="39">
        <v>0</v>
      </c>
      <c r="EB148" s="39">
        <v>0</v>
      </c>
      <c r="EC148" s="39">
        <v>0</v>
      </c>
      <c r="ED148" s="39">
        <v>0</v>
      </c>
      <c r="EE148" s="39">
        <v>0</v>
      </c>
      <c r="EF148" s="39">
        <v>0</v>
      </c>
      <c r="EG148" s="39">
        <v>0</v>
      </c>
      <c r="EH148" s="39">
        <v>0</v>
      </c>
      <c r="EI148" s="39">
        <v>0</v>
      </c>
      <c r="EJ148" s="39">
        <v>0</v>
      </c>
      <c r="EK148" s="39">
        <v>0</v>
      </c>
      <c r="EL148" s="39">
        <v>0</v>
      </c>
      <c r="EM148" s="39">
        <v>0</v>
      </c>
      <c r="EN148" s="39">
        <v>0</v>
      </c>
      <c r="EO148" s="39">
        <v>0</v>
      </c>
      <c r="EP148" s="39">
        <v>0</v>
      </c>
    </row>
    <row r="149" spans="1:146" outlineLevel="1">
      <c r="AS149" s="39" t="s">
        <v>310</v>
      </c>
      <c r="AT149" s="39">
        <v>0</v>
      </c>
      <c r="AU149" s="39">
        <v>0</v>
      </c>
      <c r="AV149" s="39">
        <v>0</v>
      </c>
      <c r="AW149" s="39">
        <v>0</v>
      </c>
      <c r="AX149" s="39">
        <v>0</v>
      </c>
      <c r="AY149" s="39">
        <v>0</v>
      </c>
      <c r="AZ149" s="39">
        <v>0</v>
      </c>
      <c r="BA149" s="39">
        <v>0</v>
      </c>
      <c r="BB149" s="39">
        <v>0</v>
      </c>
      <c r="BC149" s="39">
        <v>0</v>
      </c>
      <c r="BD149" s="39">
        <v>0</v>
      </c>
      <c r="BE149" s="39">
        <v>0</v>
      </c>
      <c r="BF149" s="39">
        <v>0</v>
      </c>
      <c r="BG149" s="39">
        <v>0</v>
      </c>
      <c r="BH149" s="39">
        <v>0</v>
      </c>
      <c r="BI149" s="39">
        <v>0</v>
      </c>
      <c r="BJ149" s="39">
        <v>0</v>
      </c>
      <c r="BK149" s="39">
        <v>0</v>
      </c>
      <c r="BL149" s="39">
        <v>0</v>
      </c>
      <c r="BM149" s="39">
        <v>0</v>
      </c>
      <c r="BN149" s="39">
        <v>0</v>
      </c>
      <c r="BO149" s="39">
        <v>0</v>
      </c>
      <c r="BP149" s="39">
        <v>0</v>
      </c>
      <c r="BQ149" s="39">
        <v>0</v>
      </c>
      <c r="BR149" s="39">
        <v>0</v>
      </c>
      <c r="BS149" s="39">
        <v>0</v>
      </c>
      <c r="BT149" s="39">
        <v>0</v>
      </c>
      <c r="BU149" s="39">
        <v>0</v>
      </c>
      <c r="BV149" s="39">
        <v>0</v>
      </c>
      <c r="BW149" s="39">
        <v>0</v>
      </c>
      <c r="BX149" s="39">
        <v>0</v>
      </c>
      <c r="BY149" s="39">
        <v>4.4444444444444444E-3</v>
      </c>
      <c r="BZ149" s="39">
        <v>8.8888888888888889E-3</v>
      </c>
      <c r="CA149" s="39">
        <v>1.7777777777777778E-2</v>
      </c>
      <c r="CB149" s="39">
        <v>2.2222222222222223E-2</v>
      </c>
      <c r="CC149" s="39">
        <v>2.6666666666666668E-2</v>
      </c>
      <c r="CD149" s="39">
        <v>2.6666666666666668E-2</v>
      </c>
      <c r="CE149" s="39">
        <v>2.6666666666666668E-2</v>
      </c>
      <c r="CF149" s="39">
        <v>2.6666666666666668E-2</v>
      </c>
      <c r="CG149" s="39">
        <v>2.6666666666666668E-2</v>
      </c>
      <c r="CH149" s="39">
        <v>3.1111111111111114E-2</v>
      </c>
      <c r="CI149" s="39">
        <v>0.04</v>
      </c>
      <c r="CJ149" s="39">
        <v>6.2222222222222227E-2</v>
      </c>
      <c r="CK149" s="39">
        <v>0.08</v>
      </c>
      <c r="CL149" s="39">
        <v>9.7777777777777769E-2</v>
      </c>
      <c r="CM149" s="39">
        <v>0.10222222222222223</v>
      </c>
      <c r="CN149" s="39">
        <v>0.10666666666666667</v>
      </c>
      <c r="CO149" s="39">
        <v>0.11111111111111112</v>
      </c>
      <c r="CP149" s="39">
        <v>0.12</v>
      </c>
      <c r="CQ149" s="39">
        <v>0.13333333333333333</v>
      </c>
      <c r="CR149" s="39">
        <v>0.14222222222222222</v>
      </c>
      <c r="CS149" s="39">
        <v>0.14666666666666667</v>
      </c>
      <c r="CT149" s="39">
        <v>0.14666666666666667</v>
      </c>
      <c r="CU149" s="39">
        <v>0.15111111111111111</v>
      </c>
      <c r="CV149" s="39">
        <v>0.15555555555555556</v>
      </c>
      <c r="CW149" s="39">
        <v>0.16444444444444445</v>
      </c>
      <c r="CX149" s="39">
        <v>0.17333333333333334</v>
      </c>
      <c r="CY149" s="39">
        <v>0.18666666666666668</v>
      </c>
      <c r="CZ149" s="39">
        <v>0.20888888888888887</v>
      </c>
      <c r="DA149" s="39">
        <v>0.22666666666666666</v>
      </c>
      <c r="DB149" s="39">
        <v>0.24</v>
      </c>
      <c r="DC149" s="39">
        <v>0.24444444444444444</v>
      </c>
      <c r="DD149" s="39">
        <v>0.25777777777777777</v>
      </c>
      <c r="DE149" s="39">
        <v>0.27111111111111108</v>
      </c>
      <c r="DF149" s="39">
        <v>0.28000000000000003</v>
      </c>
      <c r="DG149" s="39">
        <v>0.28888888888888892</v>
      </c>
      <c r="DH149" s="39">
        <v>0.3288888888888889</v>
      </c>
      <c r="DI149" s="39">
        <v>0.36888888888888888</v>
      </c>
      <c r="DJ149" s="39">
        <v>0.40444444444444444</v>
      </c>
      <c r="DK149" s="39">
        <v>0.41333333333333333</v>
      </c>
      <c r="DL149" s="39">
        <v>0.42666666666666669</v>
      </c>
      <c r="DM149" s="39">
        <v>0.43555555555555553</v>
      </c>
      <c r="DN149" s="39">
        <v>0.44888888888888884</v>
      </c>
      <c r="DO149" s="39">
        <v>0.46666666666666667</v>
      </c>
      <c r="DP149" s="39">
        <v>0.48888888888888887</v>
      </c>
      <c r="DQ149" s="39">
        <v>0.50666666666666671</v>
      </c>
      <c r="DR149" s="39">
        <v>0.52</v>
      </c>
      <c r="DS149" s="39">
        <v>0.5377777777777778</v>
      </c>
      <c r="DT149" s="39">
        <v>0.55555555555555547</v>
      </c>
      <c r="DU149" s="39">
        <v>0.56888888888888889</v>
      </c>
      <c r="DV149" s="39">
        <v>0.57333333333333336</v>
      </c>
      <c r="DW149" s="39">
        <v>0.57333333333333336</v>
      </c>
      <c r="DX149" s="39">
        <v>0.57333333333333336</v>
      </c>
      <c r="DY149" s="39">
        <v>0.57333333333333336</v>
      </c>
      <c r="DZ149" s="39">
        <v>0.57333333333333336</v>
      </c>
      <c r="EA149" s="39">
        <v>0.57333333333333336</v>
      </c>
      <c r="EB149" s="39">
        <v>0.57333333333333336</v>
      </c>
      <c r="EC149" s="39">
        <v>0.57333333333333336</v>
      </c>
      <c r="ED149" s="39">
        <v>0.57333333333333336</v>
      </c>
      <c r="EE149" s="39">
        <v>0.57333333333333336</v>
      </c>
      <c r="EF149" s="39">
        <v>0.57333333333333336</v>
      </c>
      <c r="EG149" s="39">
        <v>0.57333333333333336</v>
      </c>
      <c r="EH149" s="39">
        <v>0.57333333333333336</v>
      </c>
      <c r="EI149" s="39">
        <v>0.57333333333333336</v>
      </c>
      <c r="EJ149" s="39">
        <v>0.57333333333333336</v>
      </c>
      <c r="EK149" s="39">
        <v>0.57333333333333336</v>
      </c>
      <c r="EL149" s="39">
        <v>0.57333333333333336</v>
      </c>
      <c r="EM149" s="39">
        <v>0.57333333333333336</v>
      </c>
      <c r="EN149" s="39">
        <v>0.57333333333333336</v>
      </c>
      <c r="EO149" s="39">
        <v>0.57333333333333336</v>
      </c>
      <c r="EP149" s="39">
        <v>0.57333333333333336</v>
      </c>
    </row>
    <row r="150" spans="1:146" outlineLevel="1">
      <c r="AS150" s="39" t="s">
        <v>311</v>
      </c>
      <c r="AT150" s="39">
        <v>0.42666666666666669</v>
      </c>
      <c r="AU150" s="39">
        <v>0.42666666666666669</v>
      </c>
      <c r="AV150" s="39">
        <v>0.42666666666666669</v>
      </c>
      <c r="AW150" s="39">
        <v>0.42666666666666669</v>
      </c>
      <c r="AX150" s="39">
        <v>0.42666666666666669</v>
      </c>
      <c r="AY150" s="39">
        <v>0.42666666666666669</v>
      </c>
      <c r="AZ150" s="39">
        <v>0.42666666666666669</v>
      </c>
      <c r="BA150" s="39">
        <v>0.42666666666666669</v>
      </c>
      <c r="BB150" s="39">
        <v>0.42666666666666669</v>
      </c>
      <c r="BC150" s="39">
        <v>0.42666666666666669</v>
      </c>
      <c r="BD150" s="39">
        <v>0.42666666666666669</v>
      </c>
      <c r="BE150" s="39">
        <v>0.42666666666666669</v>
      </c>
      <c r="BF150" s="39">
        <v>0.42666666666666669</v>
      </c>
      <c r="BG150" s="39">
        <v>0.42666666666666669</v>
      </c>
      <c r="BH150" s="39">
        <v>0.42666666666666669</v>
      </c>
      <c r="BI150" s="39">
        <v>0.42666666666666669</v>
      </c>
      <c r="BJ150" s="39">
        <v>0.42666666666666669</v>
      </c>
      <c r="BK150" s="39">
        <v>0.42666666666666669</v>
      </c>
      <c r="BL150" s="39">
        <v>0.42666666666666669</v>
      </c>
      <c r="BM150" s="39">
        <v>0.42666666666666669</v>
      </c>
      <c r="BN150" s="39">
        <v>0.42666666666666669</v>
      </c>
      <c r="BO150" s="39">
        <v>0.42666666666666669</v>
      </c>
      <c r="BP150" s="39">
        <v>0.42666666666666669</v>
      </c>
      <c r="BQ150" s="39">
        <v>0.42666666666666669</v>
      </c>
      <c r="BR150" s="39">
        <v>0.42666666666666669</v>
      </c>
      <c r="BS150" s="39">
        <v>0.42666666666666669</v>
      </c>
      <c r="BT150" s="39">
        <v>0.42666666666666669</v>
      </c>
      <c r="BU150" s="39">
        <v>0.42666666666666669</v>
      </c>
      <c r="BV150" s="39">
        <v>0.42666666666666669</v>
      </c>
      <c r="BW150" s="39">
        <v>0.42666666666666669</v>
      </c>
      <c r="BX150" s="39">
        <v>0.41777777777777775</v>
      </c>
      <c r="BY150" s="39">
        <v>0.41333333333333333</v>
      </c>
      <c r="BZ150" s="39">
        <v>0.40888888888888891</v>
      </c>
      <c r="CA150" s="39">
        <v>0.4177777777777778</v>
      </c>
      <c r="CB150" s="39">
        <v>0.42222222222222222</v>
      </c>
      <c r="CC150" s="39">
        <v>0.42222222222222222</v>
      </c>
      <c r="CD150" s="39">
        <v>0.41777777777777775</v>
      </c>
      <c r="CE150" s="39">
        <v>0.41333333333333333</v>
      </c>
      <c r="CF150" s="39">
        <v>0.4</v>
      </c>
      <c r="CG150" s="39">
        <v>0.37777777777777777</v>
      </c>
      <c r="CH150" s="39">
        <v>0.36</v>
      </c>
      <c r="CI150" s="39">
        <v>0.35555555555555557</v>
      </c>
      <c r="CJ150" s="39">
        <v>0.36444444444444446</v>
      </c>
      <c r="CK150" s="39">
        <v>0.36444444444444446</v>
      </c>
      <c r="CL150" s="39">
        <v>0.36444444444444446</v>
      </c>
      <c r="CM150" s="39">
        <v>0.35555555555555557</v>
      </c>
      <c r="CN150" s="39">
        <v>0.3511111111111111</v>
      </c>
      <c r="CO150" s="39">
        <v>0.34222222222222221</v>
      </c>
      <c r="CP150" s="39">
        <v>0.34222222222222221</v>
      </c>
      <c r="CQ150" s="39">
        <v>0.34666666666666668</v>
      </c>
      <c r="CR150" s="39">
        <v>0.35555555555555557</v>
      </c>
      <c r="CS150" s="39">
        <v>0.36</v>
      </c>
      <c r="CT150" s="39">
        <v>0.36</v>
      </c>
      <c r="CU150" s="39">
        <v>0.36444444444444446</v>
      </c>
      <c r="CV150" s="39">
        <v>0.36888888888888893</v>
      </c>
      <c r="CW150" s="39">
        <v>0.37333333333333329</v>
      </c>
      <c r="CX150" s="39">
        <v>0.37777777777777777</v>
      </c>
      <c r="CY150" s="39">
        <v>0.37777777777777777</v>
      </c>
      <c r="CZ150" s="39">
        <v>0.38666666666666666</v>
      </c>
      <c r="DA150" s="39">
        <v>0.38666666666666666</v>
      </c>
      <c r="DB150" s="39">
        <v>0.39111111111111108</v>
      </c>
      <c r="DC150" s="39">
        <v>0.39111111111111108</v>
      </c>
      <c r="DD150" s="39">
        <v>0.4</v>
      </c>
      <c r="DE150" s="39">
        <v>0.40888888888888886</v>
      </c>
      <c r="DF150" s="39">
        <v>0.41333333333333333</v>
      </c>
      <c r="DG150" s="39">
        <v>0.41333333333333339</v>
      </c>
      <c r="DH150" s="39">
        <v>0.44</v>
      </c>
      <c r="DI150" s="39">
        <v>0.45777777777777778</v>
      </c>
      <c r="DJ150" s="39">
        <v>0.48</v>
      </c>
      <c r="DK150" s="39">
        <v>0.48</v>
      </c>
      <c r="DL150" s="39">
        <v>0.48000000000000004</v>
      </c>
      <c r="DM150" s="39">
        <v>0.47555555555555551</v>
      </c>
      <c r="DN150" s="39">
        <v>0.47555555555555551</v>
      </c>
      <c r="DO150" s="39">
        <v>0.49333333333333335</v>
      </c>
      <c r="DP150" s="39">
        <v>0.51555555555555554</v>
      </c>
      <c r="DQ150" s="39">
        <v>0.53333333333333333</v>
      </c>
      <c r="DR150" s="39">
        <v>0.54222222222222227</v>
      </c>
      <c r="DS150" s="39">
        <v>0.55111111111111111</v>
      </c>
      <c r="DT150" s="39">
        <v>0.55999999999999994</v>
      </c>
      <c r="DU150" s="39">
        <v>0.56888888888888889</v>
      </c>
      <c r="DV150" s="39">
        <v>0.57333333333333336</v>
      </c>
      <c r="DW150" s="39">
        <v>0.57333333333333336</v>
      </c>
      <c r="DX150" s="39">
        <v>0.57333333333333336</v>
      </c>
      <c r="DY150" s="39">
        <v>0.57333333333333336</v>
      </c>
      <c r="DZ150" s="39">
        <v>0.57333333333333336</v>
      </c>
      <c r="EA150" s="39">
        <v>0.57333333333333336</v>
      </c>
      <c r="EB150" s="39">
        <v>0.57333333333333336</v>
      </c>
      <c r="EC150" s="39">
        <v>0.57333333333333336</v>
      </c>
      <c r="ED150" s="39">
        <v>0.57333333333333336</v>
      </c>
      <c r="EE150" s="39">
        <v>0.57333333333333336</v>
      </c>
      <c r="EF150" s="39">
        <v>0.57333333333333336</v>
      </c>
      <c r="EG150" s="39">
        <v>0.57333333333333336</v>
      </c>
      <c r="EH150" s="39">
        <v>0.57333333333333336</v>
      </c>
      <c r="EI150" s="39">
        <v>0.57333333333333336</v>
      </c>
      <c r="EJ150" s="39">
        <v>0.57333333333333336</v>
      </c>
      <c r="EK150" s="39">
        <v>0.57333333333333336</v>
      </c>
      <c r="EL150" s="39">
        <v>0.57333333333333336</v>
      </c>
      <c r="EM150" s="39">
        <v>0.57333333333333336</v>
      </c>
      <c r="EN150" s="39">
        <v>0.57333333333333336</v>
      </c>
      <c r="EO150" s="39">
        <v>0.57333333333333336</v>
      </c>
      <c r="EP150" s="39">
        <v>0.57333333333333336</v>
      </c>
    </row>
    <row r="151" spans="1:146" outlineLevel="1">
      <c r="AS151" s="39" t="str">
        <f xml:space="preserve"> TEXT($F$147,"0%") &amp; " Wtd.Avg."</f>
        <v>50% Wtd.Avg.</v>
      </c>
      <c r="AT151" s="39">
        <f>$F$147*AT149+(1-$F$147)*AT148</f>
        <v>0.21333333333333335</v>
      </c>
      <c r="AU151" s="39">
        <f>$F$147*AU149+(1-$F$147)*AU148</f>
        <v>0.21333333333333335</v>
      </c>
      <c r="AV151" s="39">
        <f>$F$147*AV149+(1-$F$147)*AV148</f>
        <v>0.21333333333333335</v>
      </c>
      <c r="AW151" s="39">
        <f t="shared" ref="AW151:DH151" si="11">$F$147*AW149+(1-$F$147)*AW148</f>
        <v>0.21333333333333335</v>
      </c>
      <c r="AX151" s="39">
        <f t="shared" si="11"/>
        <v>0.21333333333333335</v>
      </c>
      <c r="AY151" s="39">
        <f t="shared" si="11"/>
        <v>0.21333333333333335</v>
      </c>
      <c r="AZ151" s="39">
        <f t="shared" si="11"/>
        <v>0.21333333333333335</v>
      </c>
      <c r="BA151" s="39">
        <f t="shared" si="11"/>
        <v>0.21333333333333335</v>
      </c>
      <c r="BB151" s="39">
        <f t="shared" si="11"/>
        <v>0.21333333333333335</v>
      </c>
      <c r="BC151" s="39">
        <f t="shared" si="11"/>
        <v>0.21333333333333335</v>
      </c>
      <c r="BD151" s="39">
        <f t="shared" si="11"/>
        <v>0.21333333333333335</v>
      </c>
      <c r="BE151" s="39">
        <f t="shared" si="11"/>
        <v>0.21333333333333335</v>
      </c>
      <c r="BF151" s="39">
        <f t="shared" si="11"/>
        <v>0.21333333333333335</v>
      </c>
      <c r="BG151" s="39">
        <f t="shared" si="11"/>
        <v>0.21333333333333335</v>
      </c>
      <c r="BH151" s="39">
        <f t="shared" si="11"/>
        <v>0.21333333333333335</v>
      </c>
      <c r="BI151" s="39">
        <f t="shared" si="11"/>
        <v>0.21333333333333335</v>
      </c>
      <c r="BJ151" s="39">
        <f t="shared" si="11"/>
        <v>0.21333333333333335</v>
      </c>
      <c r="BK151" s="39">
        <f t="shared" si="11"/>
        <v>0.21333333333333335</v>
      </c>
      <c r="BL151" s="39">
        <f t="shared" si="11"/>
        <v>0.21333333333333335</v>
      </c>
      <c r="BM151" s="39">
        <f t="shared" si="11"/>
        <v>0.21333333333333335</v>
      </c>
      <c r="BN151" s="39">
        <f t="shared" si="11"/>
        <v>0.21333333333333335</v>
      </c>
      <c r="BO151" s="39">
        <f t="shared" si="11"/>
        <v>0.21333333333333335</v>
      </c>
      <c r="BP151" s="39">
        <f t="shared" si="11"/>
        <v>0.21333333333333335</v>
      </c>
      <c r="BQ151" s="39">
        <f t="shared" si="11"/>
        <v>0.21333333333333335</v>
      </c>
      <c r="BR151" s="39">
        <f t="shared" si="11"/>
        <v>0.21333333333333335</v>
      </c>
      <c r="BS151" s="39">
        <f t="shared" si="11"/>
        <v>0.21333333333333335</v>
      </c>
      <c r="BT151" s="39">
        <f t="shared" si="11"/>
        <v>0.21333333333333335</v>
      </c>
      <c r="BU151" s="39">
        <f t="shared" si="11"/>
        <v>0.21333333333333335</v>
      </c>
      <c r="BV151" s="39">
        <f t="shared" si="11"/>
        <v>0.21333333333333335</v>
      </c>
      <c r="BW151" s="39">
        <f t="shared" si="11"/>
        <v>0.21333333333333335</v>
      </c>
      <c r="BX151" s="39">
        <f t="shared" si="11"/>
        <v>0.20888888888888887</v>
      </c>
      <c r="BY151" s="39">
        <f t="shared" si="11"/>
        <v>0.20666666666666667</v>
      </c>
      <c r="BZ151" s="39">
        <f t="shared" si="11"/>
        <v>0.20444444444444446</v>
      </c>
      <c r="CA151" s="39">
        <f t="shared" si="11"/>
        <v>0.2088888888888889</v>
      </c>
      <c r="CB151" s="39">
        <f t="shared" si="11"/>
        <v>0.21111111111111111</v>
      </c>
      <c r="CC151" s="39">
        <f t="shared" si="11"/>
        <v>0.21111111111111111</v>
      </c>
      <c r="CD151" s="39">
        <f t="shared" si="11"/>
        <v>0.20888888888888887</v>
      </c>
      <c r="CE151" s="39">
        <f t="shared" si="11"/>
        <v>0.20666666666666667</v>
      </c>
      <c r="CF151" s="39">
        <f t="shared" si="11"/>
        <v>0.2</v>
      </c>
      <c r="CG151" s="39">
        <f t="shared" si="11"/>
        <v>0.18888888888888888</v>
      </c>
      <c r="CH151" s="39">
        <f t="shared" si="11"/>
        <v>0.18</v>
      </c>
      <c r="CI151" s="39">
        <f t="shared" si="11"/>
        <v>0.17777777777777778</v>
      </c>
      <c r="CJ151" s="39">
        <f t="shared" si="11"/>
        <v>0.18222222222222223</v>
      </c>
      <c r="CK151" s="39">
        <f t="shared" si="11"/>
        <v>0.18222222222222223</v>
      </c>
      <c r="CL151" s="39">
        <f t="shared" si="11"/>
        <v>0.18222222222222223</v>
      </c>
      <c r="CM151" s="39">
        <f t="shared" si="11"/>
        <v>0.17777777777777778</v>
      </c>
      <c r="CN151" s="39">
        <f t="shared" si="11"/>
        <v>0.17555555555555555</v>
      </c>
      <c r="CO151" s="39">
        <f t="shared" si="11"/>
        <v>0.1711111111111111</v>
      </c>
      <c r="CP151" s="39">
        <f t="shared" si="11"/>
        <v>0.1711111111111111</v>
      </c>
      <c r="CQ151" s="39">
        <f t="shared" si="11"/>
        <v>0.17333333333333334</v>
      </c>
      <c r="CR151" s="39">
        <f t="shared" si="11"/>
        <v>0.17777777777777778</v>
      </c>
      <c r="CS151" s="39">
        <f t="shared" si="11"/>
        <v>0.18</v>
      </c>
      <c r="CT151" s="39">
        <f t="shared" si="11"/>
        <v>0.18</v>
      </c>
      <c r="CU151" s="39">
        <f t="shared" si="11"/>
        <v>0.18222222222222223</v>
      </c>
      <c r="CV151" s="39">
        <f t="shared" si="11"/>
        <v>0.18444444444444447</v>
      </c>
      <c r="CW151" s="39">
        <f t="shared" si="11"/>
        <v>0.18666666666666665</v>
      </c>
      <c r="CX151" s="39">
        <f t="shared" si="11"/>
        <v>0.18888888888888888</v>
      </c>
      <c r="CY151" s="39">
        <f t="shared" si="11"/>
        <v>0.18888888888888888</v>
      </c>
      <c r="CZ151" s="39">
        <f t="shared" si="11"/>
        <v>0.19333333333333333</v>
      </c>
      <c r="DA151" s="39">
        <f t="shared" si="11"/>
        <v>0.19333333333333333</v>
      </c>
      <c r="DB151" s="39">
        <f t="shared" si="11"/>
        <v>0.19555555555555554</v>
      </c>
      <c r="DC151" s="39">
        <f t="shared" si="11"/>
        <v>0.19555555555555554</v>
      </c>
      <c r="DD151" s="39">
        <f t="shared" si="11"/>
        <v>0.2</v>
      </c>
      <c r="DE151" s="39">
        <f t="shared" si="11"/>
        <v>0.20444444444444443</v>
      </c>
      <c r="DF151" s="39">
        <f t="shared" si="11"/>
        <v>0.20666666666666667</v>
      </c>
      <c r="DG151" s="39">
        <f t="shared" si="11"/>
        <v>0.20666666666666669</v>
      </c>
      <c r="DH151" s="39">
        <f t="shared" si="11"/>
        <v>0.22</v>
      </c>
      <c r="DI151" s="39">
        <f t="shared" ref="DI151:EN151" si="12">$F$147*DI149+(1-$F$147)*DI148</f>
        <v>0.22888888888888889</v>
      </c>
      <c r="DJ151" s="39">
        <f t="shared" si="12"/>
        <v>0.24</v>
      </c>
      <c r="DK151" s="39">
        <f t="shared" si="12"/>
        <v>0.24</v>
      </c>
      <c r="DL151" s="39">
        <f t="shared" si="12"/>
        <v>0.24000000000000002</v>
      </c>
      <c r="DM151" s="39">
        <f t="shared" si="12"/>
        <v>0.23777777777777775</v>
      </c>
      <c r="DN151" s="39">
        <f t="shared" si="12"/>
        <v>0.23777777777777775</v>
      </c>
      <c r="DO151" s="39">
        <f t="shared" si="12"/>
        <v>0.24666666666666667</v>
      </c>
      <c r="DP151" s="39">
        <f t="shared" si="12"/>
        <v>0.25777777777777777</v>
      </c>
      <c r="DQ151" s="39">
        <f t="shared" si="12"/>
        <v>0.26666666666666666</v>
      </c>
      <c r="DR151" s="39">
        <f t="shared" si="12"/>
        <v>0.27111111111111114</v>
      </c>
      <c r="DS151" s="39">
        <f t="shared" si="12"/>
        <v>0.27555555555555555</v>
      </c>
      <c r="DT151" s="39">
        <f t="shared" si="12"/>
        <v>0.27999999999999997</v>
      </c>
      <c r="DU151" s="39">
        <f t="shared" si="12"/>
        <v>0.28444444444444444</v>
      </c>
      <c r="DV151" s="39">
        <f t="shared" si="12"/>
        <v>0.28666666666666668</v>
      </c>
      <c r="DW151" s="39">
        <f t="shared" si="12"/>
        <v>0.28666666666666668</v>
      </c>
      <c r="DX151" s="39">
        <f t="shared" si="12"/>
        <v>0.28666666666666668</v>
      </c>
      <c r="DY151" s="39">
        <f t="shared" si="12"/>
        <v>0.28666666666666668</v>
      </c>
      <c r="DZ151" s="39">
        <f t="shared" si="12"/>
        <v>0.28666666666666668</v>
      </c>
      <c r="EA151" s="39">
        <f t="shared" si="12"/>
        <v>0.28666666666666668</v>
      </c>
      <c r="EB151" s="39">
        <f t="shared" si="12"/>
        <v>0.28666666666666668</v>
      </c>
      <c r="EC151" s="39">
        <f t="shared" si="12"/>
        <v>0.28666666666666668</v>
      </c>
      <c r="ED151" s="39">
        <f t="shared" si="12"/>
        <v>0.28666666666666668</v>
      </c>
      <c r="EE151" s="39">
        <f t="shared" si="12"/>
        <v>0.28666666666666668</v>
      </c>
      <c r="EF151" s="39">
        <f t="shared" si="12"/>
        <v>0.28666666666666668</v>
      </c>
      <c r="EG151" s="39">
        <f t="shared" si="12"/>
        <v>0.28666666666666668</v>
      </c>
      <c r="EH151" s="39">
        <f t="shared" si="12"/>
        <v>0.28666666666666668</v>
      </c>
      <c r="EI151" s="39">
        <f t="shared" si="12"/>
        <v>0.28666666666666668</v>
      </c>
      <c r="EJ151" s="39">
        <f t="shared" si="12"/>
        <v>0.28666666666666668</v>
      </c>
      <c r="EK151" s="39">
        <f t="shared" si="12"/>
        <v>0.28666666666666668</v>
      </c>
      <c r="EL151" s="39">
        <f t="shared" si="12"/>
        <v>0.28666666666666668</v>
      </c>
      <c r="EM151" s="39">
        <f t="shared" si="12"/>
        <v>0.28666666666666668</v>
      </c>
      <c r="EN151" s="39">
        <f t="shared" si="12"/>
        <v>0.28666666666666668</v>
      </c>
      <c r="EO151" s="39">
        <f>$F$147*EO149+(1-$F$147)*EO148</f>
        <v>0.28666666666666668</v>
      </c>
      <c r="EP151" s="39">
        <f>$F$147*EP149+(1-$F$147)*EP148</f>
        <v>0.28666666666666668</v>
      </c>
    </row>
    <row r="152" spans="1:146" outlineLevel="1"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  <c r="CM152" s="39"/>
      <c r="CN152" s="39"/>
      <c r="CO152" s="39"/>
      <c r="CP152" s="39"/>
      <c r="CQ152" s="39"/>
      <c r="CR152" s="39"/>
      <c r="CS152" s="39"/>
      <c r="CT152" s="39"/>
      <c r="CU152" s="39"/>
      <c r="CV152" s="39"/>
      <c r="CW152" s="39"/>
      <c r="CX152" s="39"/>
      <c r="CY152" s="39"/>
      <c r="CZ152" s="39"/>
      <c r="DA152" s="39"/>
      <c r="DB152" s="39"/>
      <c r="DC152" s="39"/>
      <c r="DD152" s="39"/>
      <c r="DE152" s="39"/>
      <c r="DF152" s="39"/>
      <c r="DG152" s="39"/>
      <c r="DH152" s="39"/>
      <c r="DI152" s="39"/>
      <c r="DJ152" s="39"/>
      <c r="DK152" s="39"/>
      <c r="DL152" s="39"/>
      <c r="DM152" s="39"/>
      <c r="DN152" s="39"/>
      <c r="DO152" s="39"/>
      <c r="DP152" s="39"/>
      <c r="DQ152" s="39"/>
      <c r="DR152" s="39"/>
      <c r="DS152" s="39"/>
      <c r="DT152" s="39"/>
      <c r="DU152" s="39"/>
      <c r="DV152" s="39"/>
      <c r="DW152" s="39"/>
      <c r="DX152" s="39"/>
      <c r="DY152" s="39"/>
      <c r="DZ152" s="39"/>
      <c r="EA152" s="39"/>
      <c r="EB152" s="39"/>
      <c r="EC152" s="39"/>
      <c r="ED152" s="39"/>
      <c r="EE152" s="39"/>
      <c r="EF152" s="39"/>
      <c r="EG152" s="39"/>
      <c r="EH152" s="39"/>
      <c r="EI152" s="39"/>
      <c r="EJ152" s="39"/>
      <c r="EK152" s="39"/>
      <c r="EL152" s="39"/>
      <c r="EM152" s="39"/>
      <c r="EN152" s="39"/>
      <c r="EO152" s="39"/>
      <c r="EP152" s="39"/>
    </row>
    <row r="153" spans="1:146" outlineLevel="1"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  <c r="BL153" s="39"/>
      <c r="BM153" s="39"/>
      <c r="BN153" s="39"/>
      <c r="BO153" s="39"/>
      <c r="BP153" s="39"/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  <c r="CK153" s="39"/>
      <c r="CL153" s="39"/>
      <c r="CM153" s="39"/>
      <c r="CN153" s="39"/>
      <c r="CO153" s="39"/>
      <c r="CP153" s="39"/>
      <c r="CQ153" s="39"/>
      <c r="CR153" s="39"/>
      <c r="CS153" s="39"/>
      <c r="CT153" s="39"/>
      <c r="CU153" s="39"/>
      <c r="CV153" s="39"/>
      <c r="CW153" s="39"/>
      <c r="CX153" s="39"/>
      <c r="CY153" s="39"/>
      <c r="CZ153" s="39"/>
      <c r="DA153" s="39"/>
      <c r="DB153" s="39"/>
      <c r="DC153" s="39"/>
      <c r="DD153" s="39"/>
      <c r="DE153" s="39"/>
      <c r="DF153" s="39"/>
      <c r="DG153" s="39"/>
      <c r="DH153" s="39"/>
      <c r="DI153" s="39"/>
      <c r="DJ153" s="39"/>
      <c r="DK153" s="39"/>
      <c r="DL153" s="39"/>
      <c r="DM153" s="39"/>
      <c r="DN153" s="39"/>
      <c r="DO153" s="39"/>
      <c r="DP153" s="39"/>
      <c r="DQ153" s="39"/>
      <c r="DR153" s="39"/>
      <c r="DS153" s="39"/>
      <c r="DT153" s="39"/>
      <c r="DU153" s="39"/>
      <c r="DV153" s="39"/>
      <c r="DW153" s="39"/>
      <c r="DX153" s="39"/>
      <c r="DY153" s="39"/>
      <c r="DZ153" s="39"/>
      <c r="EA153" s="39"/>
      <c r="EB153" s="39"/>
      <c r="EC153" s="39"/>
      <c r="ED153" s="39"/>
      <c r="EE153" s="39"/>
      <c r="EF153" s="39"/>
      <c r="EG153" s="39"/>
      <c r="EH153" s="39"/>
      <c r="EI153" s="39"/>
      <c r="EJ153" s="39"/>
      <c r="EK153" s="39"/>
      <c r="EL153" s="39"/>
      <c r="EM153" s="39"/>
      <c r="EN153" s="39"/>
      <c r="EO153" s="39"/>
      <c r="EP153" s="39"/>
    </row>
    <row r="154" spans="1:146" outlineLevel="1"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  <c r="CU154" s="39"/>
      <c r="CV154" s="39"/>
      <c r="CW154" s="39"/>
      <c r="CX154" s="39"/>
      <c r="CY154" s="39"/>
      <c r="CZ154" s="39"/>
      <c r="DA154" s="39"/>
      <c r="DB154" s="39"/>
      <c r="DC154" s="39"/>
      <c r="DD154" s="39"/>
      <c r="DE154" s="39"/>
      <c r="DF154" s="39"/>
      <c r="DG154" s="39"/>
      <c r="DH154" s="39"/>
      <c r="DI154" s="39"/>
      <c r="DJ154" s="39"/>
      <c r="DK154" s="39"/>
      <c r="DL154" s="39"/>
      <c r="DM154" s="39"/>
      <c r="DN154" s="39"/>
      <c r="DO154" s="39"/>
      <c r="DP154" s="39"/>
      <c r="DQ154" s="39"/>
      <c r="DR154" s="39"/>
      <c r="DS154" s="39"/>
      <c r="DT154" s="39"/>
      <c r="DU154" s="39"/>
      <c r="DV154" s="39"/>
      <c r="DW154" s="39"/>
      <c r="DX154" s="39"/>
      <c r="DY154" s="39"/>
      <c r="DZ154" s="39"/>
      <c r="EA154" s="39"/>
      <c r="EB154" s="39"/>
      <c r="EC154" s="39"/>
      <c r="ED154" s="39"/>
      <c r="EE154" s="39"/>
      <c r="EF154" s="39"/>
      <c r="EG154" s="39"/>
      <c r="EH154" s="39"/>
      <c r="EI154" s="39"/>
      <c r="EJ154" s="39"/>
      <c r="EK154" s="39"/>
      <c r="EL154" s="39"/>
      <c r="EM154" s="39"/>
      <c r="EN154" s="39"/>
      <c r="EO154" s="39"/>
      <c r="EP154" s="39"/>
    </row>
    <row r="155" spans="1:146" outlineLevel="1"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  <c r="BP155" s="39"/>
      <c r="BQ155" s="39"/>
      <c r="BR155" s="39"/>
      <c r="BS155" s="39"/>
      <c r="BT155" s="39"/>
      <c r="BU155" s="39"/>
      <c r="BV155" s="39"/>
      <c r="BW155" s="39"/>
      <c r="BX155" s="39"/>
      <c r="BY155" s="39"/>
      <c r="BZ155" s="39"/>
      <c r="CA155" s="39"/>
      <c r="CB155" s="39"/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  <c r="CM155" s="39"/>
      <c r="CN155" s="39"/>
      <c r="CO155" s="39"/>
      <c r="CP155" s="39"/>
      <c r="CQ155" s="39"/>
      <c r="CR155" s="39"/>
      <c r="CS155" s="39"/>
      <c r="CT155" s="39"/>
      <c r="CU155" s="39"/>
      <c r="CV155" s="39"/>
      <c r="CW155" s="39"/>
      <c r="CX155" s="39"/>
      <c r="CY155" s="39"/>
      <c r="CZ155" s="39"/>
      <c r="DA155" s="39"/>
      <c r="DB155" s="39"/>
      <c r="DC155" s="39"/>
      <c r="DD155" s="39"/>
      <c r="DE155" s="39"/>
      <c r="DF155" s="39"/>
      <c r="DG155" s="39"/>
      <c r="DH155" s="39"/>
      <c r="DI155" s="39"/>
      <c r="DJ155" s="39"/>
      <c r="DK155" s="39"/>
      <c r="DL155" s="39"/>
      <c r="DM155" s="39"/>
      <c r="DN155" s="39"/>
      <c r="DO155" s="39"/>
      <c r="DP155" s="39"/>
      <c r="DQ155" s="39"/>
      <c r="DR155" s="39"/>
      <c r="DS155" s="39"/>
      <c r="DT155" s="39"/>
      <c r="DU155" s="39"/>
      <c r="DV155" s="39"/>
      <c r="DW155" s="39"/>
      <c r="DX155" s="39"/>
      <c r="DY155" s="39"/>
      <c r="DZ155" s="39"/>
      <c r="EA155" s="39"/>
      <c r="EB155" s="39"/>
      <c r="EC155" s="39"/>
      <c r="ED155" s="39"/>
      <c r="EE155" s="39"/>
      <c r="EF155" s="39"/>
      <c r="EG155" s="39"/>
      <c r="EH155" s="39"/>
      <c r="EI155" s="39"/>
      <c r="EJ155" s="39"/>
      <c r="EK155" s="39"/>
      <c r="EL155" s="39"/>
      <c r="EM155" s="39"/>
      <c r="EN155" s="39"/>
      <c r="EO155" s="39"/>
      <c r="EP155" s="39"/>
    </row>
    <row r="156" spans="1:146" outlineLevel="1"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  <c r="CE156" s="39"/>
      <c r="CF156" s="39"/>
      <c r="CG156" s="39"/>
      <c r="CH156" s="39"/>
      <c r="CI156" s="39"/>
      <c r="CJ156" s="39"/>
      <c r="CK156" s="39"/>
      <c r="CL156" s="39"/>
      <c r="CM156" s="39"/>
      <c r="CN156" s="39"/>
      <c r="CO156" s="39"/>
      <c r="CP156" s="39"/>
      <c r="CQ156" s="39"/>
      <c r="CR156" s="39"/>
      <c r="CS156" s="39"/>
      <c r="CT156" s="39"/>
      <c r="CU156" s="39"/>
      <c r="CV156" s="39"/>
      <c r="CW156" s="39"/>
      <c r="CX156" s="39"/>
      <c r="CY156" s="39"/>
      <c r="CZ156" s="39"/>
      <c r="DA156" s="39"/>
      <c r="DB156" s="39"/>
      <c r="DC156" s="39"/>
      <c r="DD156" s="39"/>
      <c r="DE156" s="39"/>
      <c r="DF156" s="39"/>
      <c r="DG156" s="39"/>
      <c r="DH156" s="39"/>
      <c r="DI156" s="39"/>
      <c r="DJ156" s="39"/>
      <c r="DK156" s="39"/>
      <c r="DL156" s="39"/>
      <c r="DM156" s="39"/>
      <c r="DN156" s="39"/>
      <c r="DO156" s="39"/>
      <c r="DP156" s="39"/>
      <c r="DQ156" s="39"/>
      <c r="DR156" s="39"/>
      <c r="DS156" s="39"/>
      <c r="DT156" s="39"/>
      <c r="DU156" s="39"/>
      <c r="DV156" s="39"/>
      <c r="DW156" s="39"/>
      <c r="DX156" s="39"/>
      <c r="DY156" s="39"/>
      <c r="DZ156" s="39"/>
      <c r="EA156" s="39"/>
      <c r="EB156" s="39"/>
      <c r="EC156" s="39"/>
      <c r="ED156" s="39"/>
      <c r="EE156" s="39"/>
      <c r="EF156" s="39"/>
      <c r="EG156" s="39"/>
      <c r="EH156" s="39"/>
      <c r="EI156" s="39"/>
      <c r="EJ156" s="39"/>
      <c r="EK156" s="39"/>
      <c r="EL156" s="39"/>
      <c r="EM156" s="39"/>
      <c r="EN156" s="39"/>
      <c r="EO156" s="39"/>
      <c r="EP156" s="39"/>
    </row>
    <row r="157" spans="1:146" outlineLevel="1"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  <c r="CE157" s="39"/>
      <c r="CF157" s="39"/>
      <c r="CG157" s="39"/>
      <c r="CH157" s="39"/>
      <c r="CI157" s="39"/>
      <c r="CJ157" s="39"/>
      <c r="CK157" s="39"/>
      <c r="CL157" s="39"/>
      <c r="CM157" s="39"/>
      <c r="CN157" s="39"/>
      <c r="CO157" s="39"/>
      <c r="CP157" s="39"/>
      <c r="CQ157" s="39"/>
      <c r="CR157" s="39"/>
      <c r="CS157" s="39"/>
      <c r="CT157" s="39"/>
      <c r="CU157" s="39"/>
      <c r="CV157" s="39"/>
      <c r="CW157" s="39"/>
      <c r="CX157" s="39"/>
      <c r="CY157" s="39"/>
      <c r="CZ157" s="39"/>
      <c r="DA157" s="39"/>
      <c r="DB157" s="39"/>
      <c r="DC157" s="39"/>
      <c r="DD157" s="39"/>
      <c r="DE157" s="39"/>
      <c r="DF157" s="39"/>
      <c r="DG157" s="39"/>
      <c r="DH157" s="39"/>
      <c r="DI157" s="39"/>
      <c r="DJ157" s="39"/>
      <c r="DK157" s="39"/>
      <c r="DL157" s="39"/>
      <c r="DM157" s="39"/>
      <c r="DN157" s="39"/>
      <c r="DO157" s="39"/>
      <c r="DP157" s="39"/>
      <c r="DQ157" s="39"/>
      <c r="DR157" s="39"/>
      <c r="DS157" s="39"/>
      <c r="DT157" s="39"/>
      <c r="DU157" s="39"/>
      <c r="DV157" s="39"/>
      <c r="DW157" s="39"/>
      <c r="DX157" s="39"/>
      <c r="DY157" s="39"/>
      <c r="DZ157" s="39"/>
      <c r="EA157" s="39"/>
      <c r="EB157" s="39"/>
      <c r="EC157" s="39"/>
      <c r="ED157" s="39"/>
      <c r="EE157" s="39"/>
      <c r="EF157" s="39"/>
      <c r="EG157" s="39"/>
      <c r="EH157" s="39"/>
      <c r="EI157" s="39"/>
      <c r="EJ157" s="39"/>
      <c r="EK157" s="39"/>
      <c r="EL157" s="39"/>
      <c r="EM157" s="39"/>
      <c r="EN157" s="39"/>
      <c r="EO157" s="39"/>
      <c r="EP157" s="39"/>
    </row>
    <row r="158" spans="1:146" outlineLevel="1"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  <c r="BK158" s="39"/>
      <c r="BL158" s="39"/>
      <c r="BM158" s="39"/>
      <c r="BN158" s="39"/>
      <c r="BO158" s="39"/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  <c r="CE158" s="39"/>
      <c r="CF158" s="39"/>
      <c r="CG158" s="39"/>
      <c r="CH158" s="39"/>
      <c r="CI158" s="39"/>
      <c r="CJ158" s="39"/>
      <c r="CK158" s="39"/>
      <c r="CL158" s="39"/>
      <c r="CM158" s="39"/>
      <c r="CN158" s="39"/>
      <c r="CO158" s="39"/>
      <c r="CP158" s="39"/>
      <c r="CQ158" s="39"/>
      <c r="CR158" s="39"/>
      <c r="CS158" s="39"/>
      <c r="CT158" s="39"/>
      <c r="CU158" s="39"/>
      <c r="CV158" s="39"/>
      <c r="CW158" s="39"/>
      <c r="CX158" s="39"/>
      <c r="CY158" s="39"/>
      <c r="CZ158" s="39"/>
      <c r="DA158" s="39"/>
      <c r="DB158" s="39"/>
      <c r="DC158" s="39"/>
      <c r="DD158" s="39"/>
      <c r="DE158" s="39"/>
      <c r="DF158" s="39"/>
      <c r="DG158" s="39"/>
      <c r="DH158" s="39"/>
      <c r="DI158" s="39"/>
      <c r="DJ158" s="39"/>
      <c r="DK158" s="39"/>
      <c r="DL158" s="39"/>
      <c r="DM158" s="39"/>
      <c r="DN158" s="39"/>
      <c r="DO158" s="39"/>
      <c r="DP158" s="39"/>
      <c r="DQ158" s="39"/>
      <c r="DR158" s="39"/>
      <c r="DS158" s="39"/>
      <c r="DT158" s="39"/>
      <c r="DU158" s="39"/>
      <c r="DV158" s="39"/>
      <c r="DW158" s="39"/>
      <c r="DX158" s="39"/>
      <c r="DY158" s="39"/>
      <c r="DZ158" s="39"/>
      <c r="EA158" s="39"/>
      <c r="EB158" s="39"/>
      <c r="EC158" s="39"/>
      <c r="ED158" s="39"/>
      <c r="EE158" s="39"/>
      <c r="EF158" s="39"/>
      <c r="EG158" s="39"/>
      <c r="EH158" s="39"/>
      <c r="EI158" s="39"/>
      <c r="EJ158" s="39"/>
      <c r="EK158" s="39"/>
      <c r="EL158" s="39"/>
      <c r="EM158" s="39"/>
      <c r="EN158" s="39"/>
      <c r="EO158" s="39"/>
      <c r="EP158" s="39"/>
    </row>
    <row r="159" spans="1:146" outlineLevel="1"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9"/>
      <c r="BN159" s="39"/>
      <c r="BO159" s="39"/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  <c r="CE159" s="39"/>
      <c r="CF159" s="39"/>
      <c r="CG159" s="39"/>
      <c r="CH159" s="39"/>
      <c r="CI159" s="39"/>
      <c r="CJ159" s="39"/>
      <c r="CK159" s="39"/>
      <c r="CL159" s="39"/>
      <c r="CM159" s="39"/>
      <c r="CN159" s="39"/>
      <c r="CO159" s="39"/>
      <c r="CP159" s="39"/>
      <c r="CQ159" s="39"/>
      <c r="CR159" s="39"/>
      <c r="CS159" s="39"/>
      <c r="CT159" s="39"/>
      <c r="CU159" s="39"/>
      <c r="CV159" s="39"/>
      <c r="CW159" s="39"/>
      <c r="CX159" s="39"/>
      <c r="CY159" s="39"/>
      <c r="CZ159" s="39"/>
      <c r="DA159" s="39"/>
      <c r="DB159" s="39"/>
      <c r="DC159" s="39"/>
      <c r="DD159" s="39"/>
      <c r="DE159" s="39"/>
      <c r="DF159" s="39"/>
      <c r="DG159" s="39"/>
      <c r="DH159" s="39"/>
      <c r="DI159" s="39"/>
      <c r="DJ159" s="39"/>
      <c r="DK159" s="39"/>
      <c r="DL159" s="39"/>
      <c r="DM159" s="39"/>
      <c r="DN159" s="39"/>
      <c r="DO159" s="39"/>
      <c r="DP159" s="39"/>
      <c r="DQ159" s="39"/>
      <c r="DR159" s="39"/>
      <c r="DS159" s="39"/>
      <c r="DT159" s="39"/>
      <c r="DU159" s="39"/>
      <c r="DV159" s="39"/>
      <c r="DW159" s="39"/>
      <c r="DX159" s="39"/>
      <c r="DY159" s="39"/>
      <c r="DZ159" s="39"/>
      <c r="EA159" s="39"/>
      <c r="EB159" s="39"/>
      <c r="EC159" s="39"/>
      <c r="ED159" s="39"/>
      <c r="EE159" s="39"/>
      <c r="EF159" s="39"/>
      <c r="EG159" s="39"/>
      <c r="EH159" s="39"/>
      <c r="EI159" s="39"/>
      <c r="EJ159" s="39"/>
      <c r="EK159" s="39"/>
      <c r="EL159" s="39"/>
      <c r="EM159" s="39"/>
      <c r="EN159" s="39"/>
      <c r="EO159" s="39"/>
      <c r="EP159" s="39"/>
    </row>
    <row r="160" spans="1:146" outlineLevel="1"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  <c r="BK160" s="39"/>
      <c r="BL160" s="39"/>
      <c r="BM160" s="39"/>
      <c r="BN160" s="39"/>
      <c r="BO160" s="39"/>
      <c r="BP160" s="39"/>
      <c r="BQ160" s="39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  <c r="CE160" s="39"/>
      <c r="CF160" s="39"/>
      <c r="CG160" s="39"/>
      <c r="CH160" s="39"/>
      <c r="CI160" s="39"/>
      <c r="CJ160" s="39"/>
      <c r="CK160" s="39"/>
      <c r="CL160" s="39"/>
      <c r="CM160" s="39"/>
      <c r="CN160" s="39"/>
      <c r="CO160" s="39"/>
      <c r="CP160" s="39"/>
      <c r="CQ160" s="39"/>
      <c r="CR160" s="39"/>
      <c r="CS160" s="39"/>
      <c r="CT160" s="39"/>
      <c r="CU160" s="39"/>
      <c r="CV160" s="39"/>
      <c r="CW160" s="39"/>
      <c r="CX160" s="39"/>
      <c r="CY160" s="39"/>
      <c r="CZ160" s="39"/>
      <c r="DA160" s="39"/>
      <c r="DB160" s="39"/>
      <c r="DC160" s="39"/>
      <c r="DD160" s="39"/>
      <c r="DE160" s="39"/>
      <c r="DF160" s="39"/>
      <c r="DG160" s="39"/>
      <c r="DH160" s="39"/>
      <c r="DI160" s="39"/>
      <c r="DJ160" s="39"/>
      <c r="DK160" s="39"/>
      <c r="DL160" s="39"/>
      <c r="DM160" s="39"/>
      <c r="DN160" s="39"/>
      <c r="DO160" s="39"/>
      <c r="DP160" s="39"/>
      <c r="DQ160" s="39"/>
      <c r="DR160" s="39"/>
      <c r="DS160" s="39"/>
      <c r="DT160" s="39"/>
      <c r="DU160" s="39"/>
      <c r="DV160" s="39"/>
      <c r="DW160" s="39"/>
      <c r="DX160" s="39"/>
      <c r="DY160" s="39"/>
      <c r="DZ160" s="39"/>
      <c r="EA160" s="39"/>
      <c r="EB160" s="39"/>
      <c r="EC160" s="39"/>
      <c r="ED160" s="39"/>
      <c r="EE160" s="39"/>
      <c r="EF160" s="39"/>
      <c r="EG160" s="39"/>
      <c r="EH160" s="39"/>
      <c r="EI160" s="39"/>
      <c r="EJ160" s="39"/>
      <c r="EK160" s="39"/>
      <c r="EL160" s="39"/>
      <c r="EM160" s="39"/>
      <c r="EN160" s="39"/>
      <c r="EO160" s="39"/>
      <c r="EP160" s="39"/>
    </row>
    <row r="161" spans="1:146" outlineLevel="1"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39"/>
      <c r="CI161" s="39"/>
      <c r="CJ161" s="39"/>
      <c r="CK161" s="39"/>
      <c r="CL161" s="39"/>
      <c r="CM161" s="39"/>
      <c r="CN161" s="39"/>
      <c r="CO161" s="39"/>
      <c r="CP161" s="39"/>
      <c r="CQ161" s="39"/>
      <c r="CR161" s="39"/>
      <c r="CS161" s="39"/>
      <c r="CT161" s="39"/>
      <c r="CU161" s="39"/>
      <c r="CV161" s="39"/>
      <c r="CW161" s="39"/>
      <c r="CX161" s="39"/>
      <c r="CY161" s="39"/>
      <c r="CZ161" s="39"/>
      <c r="DA161" s="39"/>
      <c r="DB161" s="39"/>
      <c r="DC161" s="39"/>
      <c r="DD161" s="39"/>
      <c r="DE161" s="39"/>
      <c r="DF161" s="39"/>
      <c r="DG161" s="39"/>
      <c r="DH161" s="39"/>
      <c r="DI161" s="39"/>
      <c r="DJ161" s="39"/>
      <c r="DK161" s="39"/>
      <c r="DL161" s="39"/>
      <c r="DM161" s="39"/>
      <c r="DN161" s="39"/>
      <c r="DO161" s="39"/>
      <c r="DP161" s="39"/>
      <c r="DQ161" s="39"/>
      <c r="DR161" s="39"/>
      <c r="DS161" s="39"/>
      <c r="DT161" s="39"/>
      <c r="DU161" s="39"/>
      <c r="DV161" s="39"/>
      <c r="DW161" s="39"/>
      <c r="DX161" s="39"/>
      <c r="DY161" s="39"/>
      <c r="DZ161" s="39"/>
      <c r="EA161" s="39"/>
      <c r="EB161" s="39"/>
      <c r="EC161" s="39"/>
      <c r="ED161" s="39"/>
      <c r="EE161" s="39"/>
      <c r="EF161" s="39"/>
      <c r="EG161" s="39"/>
      <c r="EH161" s="39"/>
      <c r="EI161" s="39"/>
      <c r="EJ161" s="39"/>
      <c r="EK161" s="39"/>
      <c r="EL161" s="39"/>
      <c r="EM161" s="39"/>
      <c r="EN161" s="39"/>
      <c r="EO161" s="39"/>
      <c r="EP161" s="39"/>
    </row>
    <row r="162" spans="1:146" outlineLevel="1"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/>
      <c r="BO162" s="39"/>
      <c r="BP162" s="39"/>
      <c r="BQ162" s="39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  <c r="CE162" s="39"/>
      <c r="CF162" s="39"/>
      <c r="CG162" s="39"/>
      <c r="CH162" s="39"/>
      <c r="CI162" s="39"/>
      <c r="CJ162" s="39"/>
      <c r="CK162" s="39"/>
      <c r="CL162" s="39"/>
      <c r="CM162" s="39"/>
      <c r="CN162" s="39"/>
      <c r="CO162" s="39"/>
      <c r="CP162" s="39"/>
      <c r="CQ162" s="39"/>
      <c r="CR162" s="39"/>
      <c r="CS162" s="39"/>
      <c r="CT162" s="39"/>
      <c r="CU162" s="39"/>
      <c r="CV162" s="39"/>
      <c r="CW162" s="39"/>
      <c r="CX162" s="39"/>
      <c r="CY162" s="39"/>
      <c r="CZ162" s="39"/>
      <c r="DA162" s="39"/>
      <c r="DB162" s="39"/>
      <c r="DC162" s="39"/>
      <c r="DD162" s="39"/>
      <c r="DE162" s="39"/>
      <c r="DF162" s="39"/>
      <c r="DG162" s="39"/>
      <c r="DH162" s="39"/>
      <c r="DI162" s="39"/>
      <c r="DJ162" s="39"/>
      <c r="DK162" s="39"/>
      <c r="DL162" s="39"/>
      <c r="DM162" s="39"/>
      <c r="DN162" s="39"/>
      <c r="DO162" s="39"/>
      <c r="DP162" s="39"/>
      <c r="DQ162" s="39"/>
      <c r="DR162" s="39"/>
      <c r="DS162" s="39"/>
      <c r="DT162" s="39"/>
      <c r="DU162" s="39"/>
      <c r="DV162" s="39"/>
      <c r="DW162" s="39"/>
      <c r="DX162" s="39"/>
      <c r="DY162" s="39"/>
      <c r="DZ162" s="39"/>
      <c r="EA162" s="39"/>
      <c r="EB162" s="39"/>
      <c r="EC162" s="39"/>
      <c r="ED162" s="39"/>
      <c r="EE162" s="39"/>
      <c r="EF162" s="39"/>
      <c r="EG162" s="39"/>
      <c r="EH162" s="39"/>
      <c r="EI162" s="39"/>
      <c r="EJ162" s="39"/>
      <c r="EK162" s="39"/>
      <c r="EL162" s="39"/>
      <c r="EM162" s="39"/>
      <c r="EN162" s="39"/>
      <c r="EO162" s="39"/>
      <c r="EP162" s="39"/>
    </row>
    <row r="163" spans="1:146" outlineLevel="1"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  <c r="CE163" s="39"/>
      <c r="CF163" s="39"/>
      <c r="CG163" s="39"/>
      <c r="CH163" s="39"/>
      <c r="CI163" s="39"/>
      <c r="CJ163" s="39"/>
      <c r="CK163" s="39"/>
      <c r="CL163" s="39"/>
      <c r="CM163" s="39"/>
      <c r="CN163" s="39"/>
      <c r="CO163" s="39"/>
      <c r="CP163" s="39"/>
      <c r="CQ163" s="39"/>
      <c r="CR163" s="39"/>
      <c r="CS163" s="39"/>
      <c r="CT163" s="39"/>
      <c r="CU163" s="39"/>
      <c r="CV163" s="39"/>
      <c r="CW163" s="39"/>
      <c r="CX163" s="39"/>
      <c r="CY163" s="39"/>
      <c r="CZ163" s="39"/>
      <c r="DA163" s="39"/>
      <c r="DB163" s="39"/>
      <c r="DC163" s="39"/>
      <c r="DD163" s="39"/>
      <c r="DE163" s="39"/>
      <c r="DF163" s="39"/>
      <c r="DG163" s="39"/>
      <c r="DH163" s="39"/>
      <c r="DI163" s="39"/>
      <c r="DJ163" s="39"/>
      <c r="DK163" s="39"/>
      <c r="DL163" s="39"/>
      <c r="DM163" s="39"/>
      <c r="DN163" s="39"/>
      <c r="DO163" s="39"/>
      <c r="DP163" s="39"/>
      <c r="DQ163" s="39"/>
      <c r="DR163" s="39"/>
      <c r="DS163" s="39"/>
      <c r="DT163" s="39"/>
      <c r="DU163" s="39"/>
      <c r="DV163" s="39"/>
      <c r="DW163" s="39"/>
      <c r="DX163" s="39"/>
      <c r="DY163" s="39"/>
      <c r="DZ163" s="39"/>
      <c r="EA163" s="39"/>
      <c r="EB163" s="39"/>
      <c r="EC163" s="39"/>
      <c r="ED163" s="39"/>
      <c r="EE163" s="39"/>
      <c r="EF163" s="39"/>
      <c r="EG163" s="39"/>
      <c r="EH163" s="39"/>
      <c r="EI163" s="39"/>
      <c r="EJ163" s="39"/>
      <c r="EK163" s="39"/>
      <c r="EL163" s="39"/>
      <c r="EM163" s="39"/>
      <c r="EN163" s="39"/>
      <c r="EO163" s="39"/>
      <c r="EP163" s="39"/>
    </row>
    <row r="164" spans="1:146" outlineLevel="1"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  <c r="CP164" s="39"/>
      <c r="CQ164" s="39"/>
      <c r="CR164" s="39"/>
      <c r="CS164" s="39"/>
      <c r="CT164" s="39"/>
      <c r="CU164" s="39"/>
      <c r="CV164" s="39"/>
      <c r="CW164" s="39"/>
      <c r="CX164" s="39"/>
      <c r="CY164" s="39"/>
      <c r="CZ164" s="39"/>
      <c r="DA164" s="39"/>
      <c r="DB164" s="39"/>
      <c r="DC164" s="39"/>
      <c r="DD164" s="39"/>
      <c r="DE164" s="39"/>
      <c r="DF164" s="39"/>
      <c r="DG164" s="39"/>
      <c r="DH164" s="39"/>
      <c r="DI164" s="39"/>
      <c r="DJ164" s="39"/>
      <c r="DK164" s="39"/>
      <c r="DL164" s="39"/>
      <c r="DM164" s="39"/>
      <c r="DN164" s="39"/>
      <c r="DO164" s="39"/>
      <c r="DP164" s="39"/>
      <c r="DQ164" s="39"/>
      <c r="DR164" s="39"/>
      <c r="DS164" s="39"/>
      <c r="DT164" s="39"/>
      <c r="DU164" s="39"/>
      <c r="DV164" s="39"/>
      <c r="DW164" s="39"/>
      <c r="DX164" s="39"/>
      <c r="DY164" s="39"/>
      <c r="DZ164" s="39"/>
      <c r="EA164" s="39"/>
      <c r="EB164" s="39"/>
      <c r="EC164" s="39"/>
      <c r="ED164" s="39"/>
      <c r="EE164" s="39"/>
      <c r="EF164" s="39"/>
      <c r="EG164" s="39"/>
      <c r="EH164" s="39"/>
      <c r="EI164" s="39"/>
      <c r="EJ164" s="39"/>
      <c r="EK164" s="39"/>
      <c r="EL164" s="39"/>
      <c r="EM164" s="39"/>
      <c r="EN164" s="39"/>
      <c r="EO164" s="39"/>
      <c r="EP164" s="39"/>
    </row>
    <row r="165" spans="1:146" outlineLevel="1"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  <c r="CE165" s="39"/>
      <c r="CF165" s="39"/>
      <c r="CG165" s="39"/>
      <c r="CH165" s="39"/>
      <c r="CI165" s="39"/>
      <c r="CJ165" s="39"/>
      <c r="CK165" s="39"/>
      <c r="CL165" s="39"/>
      <c r="CM165" s="39"/>
      <c r="CN165" s="39"/>
      <c r="CO165" s="39"/>
      <c r="CP165" s="39"/>
      <c r="CQ165" s="39"/>
      <c r="CR165" s="39"/>
      <c r="CS165" s="39"/>
      <c r="CT165" s="39"/>
      <c r="CU165" s="39"/>
      <c r="CV165" s="39"/>
      <c r="CW165" s="39"/>
      <c r="CX165" s="39"/>
      <c r="CY165" s="39"/>
      <c r="CZ165" s="39"/>
      <c r="DA165" s="39"/>
      <c r="DB165" s="39"/>
      <c r="DC165" s="39"/>
      <c r="DD165" s="39"/>
      <c r="DE165" s="39"/>
      <c r="DF165" s="39"/>
      <c r="DG165" s="39"/>
      <c r="DH165" s="39"/>
      <c r="DI165" s="39"/>
      <c r="DJ165" s="39"/>
      <c r="DK165" s="39"/>
      <c r="DL165" s="39"/>
      <c r="DM165" s="39"/>
      <c r="DN165" s="39"/>
      <c r="DO165" s="39"/>
      <c r="DP165" s="39"/>
      <c r="DQ165" s="39"/>
      <c r="DR165" s="39"/>
      <c r="DS165" s="39"/>
      <c r="DT165" s="39"/>
      <c r="DU165" s="39"/>
      <c r="DV165" s="39"/>
      <c r="DW165" s="39"/>
      <c r="DX165" s="39"/>
      <c r="DY165" s="39"/>
      <c r="DZ165" s="39"/>
      <c r="EA165" s="39"/>
      <c r="EB165" s="39"/>
      <c r="EC165" s="39"/>
      <c r="ED165" s="39"/>
      <c r="EE165" s="39"/>
      <c r="EF165" s="39"/>
      <c r="EG165" s="39"/>
      <c r="EH165" s="39"/>
      <c r="EI165" s="39"/>
      <c r="EJ165" s="39"/>
      <c r="EK165" s="39"/>
      <c r="EL165" s="39"/>
      <c r="EM165" s="39"/>
      <c r="EN165" s="39"/>
      <c r="EO165" s="39"/>
      <c r="EP165" s="39"/>
    </row>
    <row r="166" spans="1:146" outlineLevel="1"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  <c r="CM166" s="39"/>
      <c r="CN166" s="39"/>
      <c r="CO166" s="39"/>
      <c r="CP166" s="39"/>
      <c r="CQ166" s="39"/>
      <c r="CR166" s="39"/>
      <c r="CS166" s="39"/>
      <c r="CT166" s="39"/>
      <c r="CU166" s="39"/>
      <c r="CV166" s="39"/>
      <c r="CW166" s="39"/>
      <c r="CX166" s="39"/>
      <c r="CY166" s="39"/>
      <c r="CZ166" s="39"/>
      <c r="DA166" s="39"/>
      <c r="DB166" s="39"/>
      <c r="DC166" s="39"/>
      <c r="DD166" s="39"/>
      <c r="DE166" s="39"/>
      <c r="DF166" s="39"/>
      <c r="DG166" s="39"/>
      <c r="DH166" s="39"/>
      <c r="DI166" s="39"/>
      <c r="DJ166" s="39"/>
      <c r="DK166" s="39"/>
      <c r="DL166" s="39"/>
      <c r="DM166" s="39"/>
      <c r="DN166" s="39"/>
      <c r="DO166" s="39"/>
      <c r="DP166" s="39"/>
      <c r="DQ166" s="39"/>
      <c r="DR166" s="39"/>
      <c r="DS166" s="39"/>
      <c r="DT166" s="39"/>
      <c r="DU166" s="39"/>
      <c r="DV166" s="39"/>
      <c r="DW166" s="39"/>
      <c r="DX166" s="39"/>
      <c r="DY166" s="39"/>
      <c r="DZ166" s="39"/>
      <c r="EA166" s="39"/>
      <c r="EB166" s="39"/>
      <c r="EC166" s="39"/>
      <c r="ED166" s="39"/>
      <c r="EE166" s="39"/>
      <c r="EF166" s="39"/>
      <c r="EG166" s="39"/>
      <c r="EH166" s="39"/>
      <c r="EI166" s="39"/>
      <c r="EJ166" s="39"/>
      <c r="EK166" s="39"/>
      <c r="EL166" s="39"/>
      <c r="EM166" s="39"/>
      <c r="EN166" s="39"/>
      <c r="EO166" s="39"/>
      <c r="EP166" s="39"/>
    </row>
    <row r="167" spans="1:146" outlineLevel="1"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  <c r="CM167" s="39"/>
      <c r="CN167" s="39"/>
      <c r="CO167" s="39"/>
      <c r="CP167" s="39"/>
      <c r="CQ167" s="39"/>
      <c r="CR167" s="39"/>
      <c r="CS167" s="39"/>
      <c r="CT167" s="39"/>
      <c r="CU167" s="39"/>
      <c r="CV167" s="39"/>
      <c r="CW167" s="39"/>
      <c r="CX167" s="39"/>
      <c r="CY167" s="39"/>
      <c r="CZ167" s="39"/>
      <c r="DA167" s="39"/>
      <c r="DB167" s="39"/>
      <c r="DC167" s="39"/>
      <c r="DD167" s="39"/>
      <c r="DE167" s="39"/>
      <c r="DF167" s="39"/>
      <c r="DG167" s="39"/>
      <c r="DH167" s="39"/>
      <c r="DI167" s="39"/>
      <c r="DJ167" s="39"/>
      <c r="DK167" s="39"/>
      <c r="DL167" s="39"/>
      <c r="DM167" s="39"/>
      <c r="DN167" s="39"/>
      <c r="DO167" s="39"/>
      <c r="DP167" s="39"/>
      <c r="DQ167" s="39"/>
      <c r="DR167" s="39"/>
      <c r="DS167" s="39"/>
      <c r="DT167" s="39"/>
      <c r="DU167" s="39"/>
      <c r="DV167" s="39"/>
      <c r="DW167" s="39"/>
      <c r="DX167" s="39"/>
      <c r="DY167" s="39"/>
      <c r="DZ167" s="39"/>
      <c r="EA167" s="39"/>
      <c r="EB167" s="39"/>
      <c r="EC167" s="39"/>
      <c r="ED167" s="39"/>
      <c r="EE167" s="39"/>
      <c r="EF167" s="39"/>
      <c r="EG167" s="39"/>
      <c r="EH167" s="39"/>
      <c r="EI167" s="39"/>
      <c r="EJ167" s="39"/>
      <c r="EK167" s="39"/>
      <c r="EL167" s="39"/>
      <c r="EM167" s="39"/>
      <c r="EN167" s="39"/>
      <c r="EO167" s="39"/>
      <c r="EP167" s="39"/>
    </row>
    <row r="168" spans="1:146">
      <c r="A168" s="53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  <c r="CE168" s="39"/>
      <c r="CF168" s="39"/>
      <c r="CG168" s="39"/>
      <c r="CH168" s="39"/>
      <c r="CI168" s="39"/>
      <c r="CJ168" s="39"/>
      <c r="CK168" s="39"/>
      <c r="CL168" s="39"/>
      <c r="CM168" s="39"/>
      <c r="CN168" s="39"/>
      <c r="CO168" s="39"/>
      <c r="CP168" s="39"/>
      <c r="CQ168" s="39"/>
      <c r="CR168" s="39"/>
      <c r="CS168" s="39"/>
      <c r="CT168" s="39"/>
      <c r="CU168" s="39"/>
      <c r="CV168" s="39"/>
      <c r="CW168" s="39"/>
      <c r="CX168" s="39"/>
      <c r="CY168" s="39"/>
      <c r="CZ168" s="39"/>
      <c r="DA168" s="39"/>
      <c r="DB168" s="39"/>
      <c r="DC168" s="39"/>
      <c r="DD168" s="39"/>
      <c r="DE168" s="39"/>
      <c r="DF168" s="39"/>
      <c r="DG168" s="39"/>
      <c r="DH168" s="39"/>
      <c r="DI168" s="39"/>
      <c r="DJ168" s="39"/>
      <c r="DK168" s="39"/>
      <c r="DL168" s="39"/>
      <c r="DM168" s="39"/>
      <c r="DN168" s="39"/>
      <c r="DO168" s="39"/>
      <c r="DP168" s="39"/>
      <c r="DQ168" s="39"/>
      <c r="DR168" s="39"/>
      <c r="DS168" s="39"/>
      <c r="DT168" s="39"/>
      <c r="DU168" s="39"/>
      <c r="DV168" s="39"/>
      <c r="DW168" s="39"/>
      <c r="DX168" s="39"/>
      <c r="DY168" s="39"/>
      <c r="DZ168" s="39"/>
      <c r="EA168" s="39"/>
      <c r="EB168" s="39"/>
      <c r="EC168" s="39"/>
      <c r="ED168" s="39"/>
      <c r="EE168" s="39"/>
      <c r="EF168" s="39"/>
      <c r="EG168" s="39"/>
      <c r="EH168" s="39"/>
      <c r="EI168" s="39"/>
      <c r="EJ168" s="39"/>
      <c r="EK168" s="39"/>
      <c r="EL168" s="39"/>
      <c r="EM168" s="39"/>
      <c r="EN168" s="39"/>
      <c r="EO168" s="39"/>
      <c r="EP168" s="39"/>
    </row>
    <row r="169" spans="1:146">
      <c r="A169" s="18" t="s">
        <v>303</v>
      </c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  <c r="CM169" s="39"/>
      <c r="CN169" s="39"/>
      <c r="CO169" s="39"/>
      <c r="CP169" s="39"/>
      <c r="CQ169" s="39"/>
      <c r="CR169" s="39"/>
      <c r="CS169" s="39"/>
      <c r="CT169" s="39"/>
      <c r="CU169" s="39"/>
      <c r="CV169" s="39"/>
      <c r="CW169" s="39"/>
      <c r="CX169" s="39"/>
      <c r="CY169" s="39"/>
      <c r="CZ169" s="39"/>
      <c r="DA169" s="39"/>
      <c r="DB169" s="39"/>
      <c r="DC169" s="39"/>
      <c r="DD169" s="39"/>
      <c r="DE169" s="39"/>
      <c r="DF169" s="39"/>
      <c r="DG169" s="39"/>
      <c r="DH169" s="39"/>
      <c r="DI169" s="39"/>
      <c r="DJ169" s="39"/>
      <c r="DK169" s="39"/>
      <c r="DL169" s="39"/>
      <c r="DM169" s="39"/>
      <c r="DN169" s="39"/>
      <c r="DO169" s="39"/>
      <c r="DP169" s="39"/>
      <c r="DQ169" s="39"/>
      <c r="DR169" s="39"/>
      <c r="DS169" s="39"/>
      <c r="DT169" s="39"/>
      <c r="DU169" s="39"/>
      <c r="DV169" s="39"/>
      <c r="DW169" s="39"/>
      <c r="DX169" s="39"/>
      <c r="DY169" s="39"/>
      <c r="DZ169" s="39"/>
      <c r="EA169" s="39"/>
      <c r="EB169" s="39"/>
      <c r="EC169" s="39"/>
      <c r="ED169" s="39"/>
      <c r="EE169" s="39"/>
      <c r="EF169" s="39"/>
      <c r="EG169" s="39"/>
      <c r="EH169" s="39"/>
      <c r="EI169" s="39"/>
      <c r="EJ169" s="39"/>
      <c r="EK169" s="39"/>
      <c r="EL169" s="39"/>
      <c r="EM169" s="39"/>
      <c r="EN169" s="39"/>
      <c r="EO169" s="39"/>
      <c r="EP169" s="39"/>
    </row>
    <row r="170" spans="1:146" ht="12" outlineLevel="1" thickBot="1">
      <c r="A170" s="20" t="s">
        <v>226</v>
      </c>
      <c r="B170" s="38" t="s">
        <v>227</v>
      </c>
      <c r="C170" s="22" t="s">
        <v>228</v>
      </c>
      <c r="D170" s="22" t="s">
        <v>192</v>
      </c>
      <c r="E170" s="22" t="s">
        <v>186</v>
      </c>
      <c r="F170" s="22" t="s">
        <v>229</v>
      </c>
      <c r="G170" s="22" t="s">
        <v>230</v>
      </c>
      <c r="H170" s="22" t="s">
        <v>231</v>
      </c>
      <c r="I170" s="22" t="s">
        <v>232</v>
      </c>
      <c r="J170" s="22" t="s">
        <v>233</v>
      </c>
      <c r="AS170" s="39"/>
      <c r="AT170" s="39"/>
      <c r="AU170" s="39"/>
      <c r="AV170" s="39"/>
      <c r="AW170" s="39"/>
      <c r="AX170" s="39"/>
      <c r="AY170" s="39"/>
      <c r="AZ170" s="50"/>
      <c r="BA170" s="39"/>
      <c r="BB170" s="39"/>
      <c r="BC170" s="39"/>
      <c r="BD170" s="51" t="s">
        <v>234</v>
      </c>
      <c r="BE170" s="49" t="s">
        <v>235</v>
      </c>
      <c r="BF170" s="49" t="s">
        <v>236</v>
      </c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  <c r="CM170" s="39"/>
      <c r="CN170" s="39"/>
      <c r="CO170" s="39"/>
      <c r="CP170" s="39"/>
      <c r="CQ170" s="39"/>
      <c r="CR170" s="39"/>
      <c r="CS170" s="39"/>
      <c r="CT170" s="39"/>
      <c r="CU170" s="39"/>
      <c r="CV170" s="39"/>
      <c r="CW170" s="39"/>
      <c r="CX170" s="39"/>
      <c r="CY170" s="39"/>
      <c r="CZ170" s="39"/>
      <c r="DA170" s="39"/>
      <c r="DB170" s="39"/>
      <c r="DC170" s="39"/>
      <c r="DD170" s="39"/>
      <c r="DE170" s="39"/>
      <c r="DF170" s="39"/>
      <c r="DG170" s="39"/>
      <c r="DH170" s="39"/>
      <c r="DI170" s="39"/>
      <c r="DJ170" s="39"/>
      <c r="DK170" s="39"/>
      <c r="DL170" s="39"/>
      <c r="DM170" s="39"/>
      <c r="DN170" s="39"/>
      <c r="DO170" s="39"/>
      <c r="DP170" s="39"/>
      <c r="DQ170" s="39"/>
      <c r="DR170" s="39"/>
      <c r="DS170" s="39"/>
      <c r="DT170" s="39"/>
      <c r="DU170" s="39"/>
      <c r="DV170" s="39"/>
      <c r="DW170" s="39"/>
      <c r="DX170" s="39"/>
      <c r="DY170" s="39"/>
      <c r="DZ170" s="39"/>
      <c r="EA170" s="39"/>
      <c r="EB170" s="39"/>
      <c r="EC170" s="39"/>
      <c r="ED170" s="39"/>
      <c r="EE170" s="39"/>
      <c r="EF170" s="39"/>
      <c r="EG170" s="39"/>
      <c r="EH170" s="39"/>
      <c r="EI170" s="39"/>
      <c r="EJ170" s="39"/>
      <c r="EK170" s="39"/>
      <c r="EL170" s="39"/>
      <c r="EM170" s="39"/>
      <c r="EN170" s="39"/>
      <c r="EO170" s="39"/>
      <c r="EP170" s="39"/>
    </row>
    <row r="171" spans="1:146" outlineLevel="1">
      <c r="A171" s="23">
        <v>1</v>
      </c>
      <c r="B171" s="23">
        <v>1</v>
      </c>
      <c r="C171" s="8">
        <v>0.76342620633706393</v>
      </c>
      <c r="D171" s="8">
        <f>B171 - C171</f>
        <v>0.23657379366293607</v>
      </c>
      <c r="E171" s="8">
        <f>2*IF(B171=1,LN(1/C171),LN(1/(1-C171)))</f>
        <v>0.53987762162479569</v>
      </c>
      <c r="F171" s="8">
        <f>SQRT(E171)*SIGN(D171)</f>
        <v>0.73476365017929113</v>
      </c>
      <c r="G171" s="8">
        <f>D171/(SQRT(C171*(1-C171)))</f>
        <v>0.5566725226962429</v>
      </c>
      <c r="H171" s="8">
        <v>0.24571825358065613</v>
      </c>
      <c r="I171" s="8">
        <f>(G171^2/11)*H171/(1-H171)^2</f>
        <v>1.2166820731634389E-2</v>
      </c>
      <c r="J171" s="8">
        <f>G171/SQRT(1-H171)</f>
        <v>0.64096303810212796</v>
      </c>
      <c r="AS171" s="39"/>
      <c r="AT171" s="39"/>
      <c r="AU171" s="39"/>
      <c r="AV171" s="39"/>
      <c r="AW171" s="39"/>
      <c r="AX171" s="39"/>
      <c r="AY171" s="39"/>
      <c r="AZ171" s="50"/>
      <c r="BA171" s="39"/>
      <c r="BB171" s="39"/>
      <c r="BC171" s="39"/>
      <c r="BD171" s="39">
        <f>1-B171</f>
        <v>0</v>
      </c>
      <c r="BE171" s="39" t="e">
        <f>IF(B171=0,C171,NA())</f>
        <v>#N/A</v>
      </c>
      <c r="BF171" s="39">
        <f>IF(B171=1,C171,NA())</f>
        <v>0.76342620633706393</v>
      </c>
      <c r="BG171" s="39"/>
      <c r="BH171" s="39"/>
      <c r="BI171" s="39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  <c r="CE171" s="39"/>
      <c r="CF171" s="39"/>
      <c r="CG171" s="39"/>
      <c r="CH171" s="39"/>
      <c r="CI171" s="39"/>
      <c r="CJ171" s="39"/>
      <c r="CK171" s="39"/>
      <c r="CL171" s="39"/>
      <c r="CM171" s="39"/>
      <c r="CN171" s="39"/>
      <c r="CO171" s="39"/>
      <c r="CP171" s="39"/>
      <c r="CQ171" s="39"/>
      <c r="CR171" s="39"/>
      <c r="CS171" s="39"/>
      <c r="CT171" s="39"/>
      <c r="CU171" s="39"/>
      <c r="CV171" s="39"/>
      <c r="CW171" s="39"/>
      <c r="CX171" s="39"/>
      <c r="CY171" s="39"/>
      <c r="CZ171" s="39"/>
      <c r="DA171" s="39"/>
      <c r="DB171" s="39"/>
      <c r="DC171" s="39"/>
      <c r="DD171" s="39"/>
      <c r="DE171" s="39"/>
      <c r="DF171" s="39"/>
      <c r="DG171" s="39"/>
      <c r="DH171" s="39"/>
      <c r="DI171" s="39"/>
      <c r="DJ171" s="39"/>
      <c r="DK171" s="39"/>
      <c r="DL171" s="39"/>
      <c r="DM171" s="39"/>
      <c r="DN171" s="39"/>
      <c r="DO171" s="39"/>
      <c r="DP171" s="39"/>
      <c r="DQ171" s="39"/>
      <c r="DR171" s="39"/>
      <c r="DS171" s="39"/>
      <c r="DT171" s="39"/>
      <c r="DU171" s="39"/>
      <c r="DV171" s="39"/>
      <c r="DW171" s="39"/>
      <c r="DX171" s="39"/>
      <c r="DY171" s="39"/>
      <c r="DZ171" s="39"/>
      <c r="EA171" s="39"/>
      <c r="EB171" s="39"/>
      <c r="EC171" s="39"/>
      <c r="ED171" s="39"/>
      <c r="EE171" s="39"/>
      <c r="EF171" s="39"/>
      <c r="EG171" s="39"/>
      <c r="EH171" s="39"/>
      <c r="EI171" s="39"/>
      <c r="EJ171" s="39"/>
      <c r="EK171" s="39"/>
      <c r="EL171" s="39"/>
      <c r="EM171" s="39"/>
      <c r="EN171" s="39"/>
      <c r="EO171" s="39"/>
      <c r="EP171" s="39"/>
    </row>
    <row r="172" spans="1:146" outlineLevel="1">
      <c r="A172" s="23">
        <v>2</v>
      </c>
      <c r="B172" s="23">
        <v>1</v>
      </c>
      <c r="C172" s="8">
        <v>0.62702511581162357</v>
      </c>
      <c r="D172" s="8">
        <f t="shared" ref="D172:D235" si="13">B172 - C172</f>
        <v>0.37297488418837643</v>
      </c>
      <c r="E172" s="8">
        <f t="shared" ref="E172:E235" si="14">2*IF(B172=1,LN(1/C172),LN(1/(1-C172)))</f>
        <v>0.93353736407130827</v>
      </c>
      <c r="F172" s="8">
        <f t="shared" ref="F172:F235" si="15">SQRT(E172)*SIGN(D172)</f>
        <v>0.96619737324798616</v>
      </c>
      <c r="G172" s="8">
        <f t="shared" ref="G172:G235" si="16">D172/(SQRT(C172*(1-C172)))</f>
        <v>0.77125381512856628</v>
      </c>
      <c r="H172" s="8">
        <v>0.2538413702923577</v>
      </c>
      <c r="I172" s="8">
        <f t="shared" ref="I172:I235" si="17">(G172^2/11)*H172/(1-H172)^2</f>
        <v>2.4654831382604415E-2</v>
      </c>
      <c r="J172" s="8">
        <f t="shared" ref="J172:J235" si="18">G172/SQRT(1-H172)</f>
        <v>0.89285665957736837</v>
      </c>
      <c r="AS172" s="39"/>
      <c r="AT172" s="39"/>
      <c r="AU172" s="39"/>
      <c r="AV172" s="39"/>
      <c r="AW172" s="39"/>
      <c r="AX172" s="39"/>
      <c r="AY172" s="39"/>
      <c r="AZ172" s="50"/>
      <c r="BA172" s="39"/>
      <c r="BB172" s="39"/>
      <c r="BC172" s="39"/>
      <c r="BD172" s="39">
        <f t="shared" ref="BD172:BD235" si="19">1-B172</f>
        <v>0</v>
      </c>
      <c r="BE172" s="39" t="e">
        <f t="shared" ref="BE172:BE235" si="20">IF(B172=0,C172,NA())</f>
        <v>#N/A</v>
      </c>
      <c r="BF172" s="39">
        <f t="shared" ref="BF172:BF235" si="21">IF(B172=1,C172,NA())</f>
        <v>0.62702511581162357</v>
      </c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39"/>
      <c r="CO172" s="39"/>
      <c r="CP172" s="39"/>
      <c r="CQ172" s="39"/>
      <c r="CR172" s="39"/>
      <c r="CS172" s="39"/>
      <c r="CT172" s="39"/>
      <c r="CU172" s="39"/>
      <c r="CV172" s="39"/>
      <c r="CW172" s="39"/>
      <c r="CX172" s="39"/>
      <c r="CY172" s="39"/>
      <c r="CZ172" s="39"/>
      <c r="DA172" s="39"/>
      <c r="DB172" s="39"/>
      <c r="DC172" s="39"/>
      <c r="DD172" s="39"/>
      <c r="DE172" s="39"/>
      <c r="DF172" s="39"/>
      <c r="DG172" s="39"/>
      <c r="DH172" s="39"/>
      <c r="DI172" s="39"/>
      <c r="DJ172" s="39"/>
      <c r="DK172" s="39"/>
      <c r="DL172" s="39"/>
      <c r="DM172" s="39"/>
      <c r="DN172" s="39"/>
      <c r="DO172" s="39"/>
      <c r="DP172" s="39"/>
      <c r="DQ172" s="39"/>
      <c r="DR172" s="39"/>
      <c r="DS172" s="39"/>
      <c r="DT172" s="39"/>
      <c r="DU172" s="39"/>
      <c r="DV172" s="39"/>
      <c r="DW172" s="39"/>
      <c r="DX172" s="39"/>
      <c r="DY172" s="39"/>
      <c r="DZ172" s="39"/>
      <c r="EA172" s="39"/>
      <c r="EB172" s="39"/>
      <c r="EC172" s="39"/>
      <c r="ED172" s="39"/>
      <c r="EE172" s="39"/>
      <c r="EF172" s="39"/>
      <c r="EG172" s="39"/>
      <c r="EH172" s="39"/>
      <c r="EI172" s="39"/>
      <c r="EJ172" s="39"/>
      <c r="EK172" s="39"/>
      <c r="EL172" s="39"/>
      <c r="EM172" s="39"/>
      <c r="EN172" s="39"/>
      <c r="EO172" s="39"/>
      <c r="EP172" s="39"/>
    </row>
    <row r="173" spans="1:146" outlineLevel="1">
      <c r="A173" s="23">
        <v>3</v>
      </c>
      <c r="B173" s="23">
        <v>1</v>
      </c>
      <c r="C173" s="8">
        <v>0.42196628557612054</v>
      </c>
      <c r="D173" s="8">
        <f t="shared" si="13"/>
        <v>0.57803371442387941</v>
      </c>
      <c r="E173" s="8">
        <f t="shared" si="14"/>
        <v>1.725659720274751</v>
      </c>
      <c r="F173" s="8">
        <f t="shared" si="15"/>
        <v>1.3136436808643168</v>
      </c>
      <c r="G173" s="8">
        <f t="shared" si="16"/>
        <v>1.1704091503002403</v>
      </c>
      <c r="H173" s="8">
        <v>8.1816657924628375E-2</v>
      </c>
      <c r="I173" s="8">
        <f t="shared" si="17"/>
        <v>1.2085528538706905E-2</v>
      </c>
      <c r="J173" s="8">
        <f t="shared" si="18"/>
        <v>1.22144243414707</v>
      </c>
      <c r="AS173" s="39"/>
      <c r="AT173" s="39"/>
      <c r="AU173" s="39"/>
      <c r="AV173" s="39"/>
      <c r="AW173" s="39"/>
      <c r="AX173" s="39"/>
      <c r="AY173" s="39"/>
      <c r="AZ173" s="50"/>
      <c r="BA173" s="39"/>
      <c r="BB173" s="39"/>
      <c r="BC173" s="39"/>
      <c r="BD173" s="39">
        <f t="shared" si="19"/>
        <v>0</v>
      </c>
      <c r="BE173" s="39" t="e">
        <f t="shared" si="20"/>
        <v>#N/A</v>
      </c>
      <c r="BF173" s="39">
        <f t="shared" si="21"/>
        <v>0.42196628557612054</v>
      </c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  <c r="CO173" s="39"/>
      <c r="CP173" s="39"/>
      <c r="CQ173" s="39"/>
      <c r="CR173" s="39"/>
      <c r="CS173" s="39"/>
      <c r="CT173" s="39"/>
      <c r="CU173" s="39"/>
      <c r="CV173" s="39"/>
      <c r="CW173" s="39"/>
      <c r="CX173" s="39"/>
      <c r="CY173" s="39"/>
      <c r="CZ173" s="39"/>
      <c r="DA173" s="39"/>
      <c r="DB173" s="39"/>
      <c r="DC173" s="39"/>
      <c r="DD173" s="39"/>
      <c r="DE173" s="39"/>
      <c r="DF173" s="39"/>
      <c r="DG173" s="39"/>
      <c r="DH173" s="39"/>
      <c r="DI173" s="39"/>
      <c r="DJ173" s="39"/>
      <c r="DK173" s="39"/>
      <c r="DL173" s="39"/>
      <c r="DM173" s="39"/>
      <c r="DN173" s="39"/>
      <c r="DO173" s="39"/>
      <c r="DP173" s="39"/>
      <c r="DQ173" s="39"/>
      <c r="DR173" s="39"/>
      <c r="DS173" s="39"/>
      <c r="DT173" s="39"/>
      <c r="DU173" s="39"/>
      <c r="DV173" s="39"/>
      <c r="DW173" s="39"/>
      <c r="DX173" s="39"/>
      <c r="DY173" s="39"/>
      <c r="DZ173" s="39"/>
      <c r="EA173" s="39"/>
      <c r="EB173" s="39"/>
      <c r="EC173" s="39"/>
      <c r="ED173" s="39"/>
      <c r="EE173" s="39"/>
      <c r="EF173" s="39"/>
      <c r="EG173" s="39"/>
      <c r="EH173" s="39"/>
      <c r="EI173" s="39"/>
      <c r="EJ173" s="39"/>
      <c r="EK173" s="39"/>
      <c r="EL173" s="39"/>
      <c r="EM173" s="39"/>
      <c r="EN173" s="39"/>
      <c r="EO173" s="39"/>
      <c r="EP173" s="39"/>
    </row>
    <row r="174" spans="1:146" outlineLevel="1">
      <c r="A174" s="23">
        <v>4</v>
      </c>
      <c r="B174" s="23">
        <v>1</v>
      </c>
      <c r="C174" s="8">
        <v>0.66292389476391989</v>
      </c>
      <c r="D174" s="8">
        <f t="shared" si="13"/>
        <v>0.33707610523608011</v>
      </c>
      <c r="E174" s="8">
        <f t="shared" si="14"/>
        <v>0.82219016915949883</v>
      </c>
      <c r="F174" s="8">
        <f t="shared" si="15"/>
        <v>0.90674702599980928</v>
      </c>
      <c r="G174" s="8">
        <f t="shared" si="16"/>
        <v>0.71306996982019288</v>
      </c>
      <c r="H174" s="8">
        <v>0.24050869048844464</v>
      </c>
      <c r="I174" s="8">
        <f t="shared" si="17"/>
        <v>1.9273330327893645E-2</v>
      </c>
      <c r="J174" s="8">
        <f t="shared" si="18"/>
        <v>0.81822122781223339</v>
      </c>
      <c r="AS174" s="39"/>
      <c r="AT174" s="39"/>
      <c r="AU174" s="39"/>
      <c r="AV174" s="39"/>
      <c r="AW174" s="39"/>
      <c r="AX174" s="39"/>
      <c r="AY174" s="39"/>
      <c r="AZ174" s="50"/>
      <c r="BA174" s="39"/>
      <c r="BB174" s="39"/>
      <c r="BC174" s="39"/>
      <c r="BD174" s="39">
        <f t="shared" si="19"/>
        <v>0</v>
      </c>
      <c r="BE174" s="39" t="e">
        <f t="shared" si="20"/>
        <v>#N/A</v>
      </c>
      <c r="BF174" s="39">
        <f t="shared" si="21"/>
        <v>0.66292389476391989</v>
      </c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  <c r="CE174" s="39"/>
      <c r="CF174" s="39"/>
      <c r="CG174" s="39"/>
      <c r="CH174" s="39"/>
      <c r="CI174" s="39"/>
      <c r="CJ174" s="39"/>
      <c r="CK174" s="39"/>
      <c r="CL174" s="39"/>
      <c r="CM174" s="39"/>
      <c r="CN174" s="39"/>
      <c r="CO174" s="39"/>
      <c r="CP174" s="39"/>
      <c r="CQ174" s="39"/>
      <c r="CR174" s="39"/>
      <c r="CS174" s="39"/>
      <c r="CT174" s="39"/>
      <c r="CU174" s="39"/>
      <c r="CV174" s="39"/>
      <c r="CW174" s="39"/>
      <c r="CX174" s="39"/>
      <c r="CY174" s="39"/>
      <c r="CZ174" s="39"/>
      <c r="DA174" s="39"/>
      <c r="DB174" s="39"/>
      <c r="DC174" s="39"/>
      <c r="DD174" s="39"/>
      <c r="DE174" s="39"/>
      <c r="DF174" s="39"/>
      <c r="DG174" s="39"/>
      <c r="DH174" s="39"/>
      <c r="DI174" s="39"/>
      <c r="DJ174" s="39"/>
      <c r="DK174" s="39"/>
      <c r="DL174" s="39"/>
      <c r="DM174" s="39"/>
      <c r="DN174" s="39"/>
      <c r="DO174" s="39"/>
      <c r="DP174" s="39"/>
      <c r="DQ174" s="39"/>
      <c r="DR174" s="39"/>
      <c r="DS174" s="39"/>
      <c r="DT174" s="39"/>
      <c r="DU174" s="39"/>
      <c r="DV174" s="39"/>
      <c r="DW174" s="39"/>
      <c r="DX174" s="39"/>
      <c r="DY174" s="39"/>
      <c r="DZ174" s="39"/>
      <c r="EA174" s="39"/>
      <c r="EB174" s="39"/>
      <c r="EC174" s="39"/>
      <c r="ED174" s="39"/>
      <c r="EE174" s="39"/>
      <c r="EF174" s="39"/>
      <c r="EG174" s="39"/>
      <c r="EH174" s="39"/>
      <c r="EI174" s="39"/>
      <c r="EJ174" s="39"/>
      <c r="EK174" s="39"/>
      <c r="EL174" s="39"/>
      <c r="EM174" s="39"/>
      <c r="EN174" s="39"/>
      <c r="EO174" s="39"/>
      <c r="EP174" s="39"/>
    </row>
    <row r="175" spans="1:146" outlineLevel="1">
      <c r="A175" s="23">
        <v>5</v>
      </c>
      <c r="B175" s="23">
        <v>0</v>
      </c>
      <c r="C175" s="8">
        <v>0.70783354842170021</v>
      </c>
      <c r="D175" s="8">
        <f t="shared" si="13"/>
        <v>-0.70783354842170021</v>
      </c>
      <c r="E175" s="8">
        <f t="shared" si="14"/>
        <v>2.4608631989460568</v>
      </c>
      <c r="F175" s="8">
        <f t="shared" si="15"/>
        <v>-1.5687138677738706</v>
      </c>
      <c r="G175" s="8">
        <f t="shared" si="16"/>
        <v>-1.5565045633889325</v>
      </c>
      <c r="H175" s="8">
        <v>8.3215019877662361E-2</v>
      </c>
      <c r="I175" s="8">
        <f t="shared" si="17"/>
        <v>2.1805942049758067E-2</v>
      </c>
      <c r="J175" s="8">
        <f t="shared" si="18"/>
        <v>-1.6256110904781531</v>
      </c>
      <c r="AS175" s="39"/>
      <c r="AT175" s="39"/>
      <c r="AU175" s="39"/>
      <c r="AV175" s="39"/>
      <c r="AW175" s="39"/>
      <c r="AX175" s="39"/>
      <c r="AY175" s="39"/>
      <c r="AZ175" s="50"/>
      <c r="BA175" s="39"/>
      <c r="BB175" s="39"/>
      <c r="BC175" s="39"/>
      <c r="BD175" s="39">
        <f t="shared" si="19"/>
        <v>1</v>
      </c>
      <c r="BE175" s="39">
        <f t="shared" si="20"/>
        <v>0.70783354842170021</v>
      </c>
      <c r="BF175" s="39" t="e">
        <f t="shared" si="21"/>
        <v>#N/A</v>
      </c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  <c r="CE175" s="39"/>
      <c r="CF175" s="39"/>
      <c r="CG175" s="39"/>
      <c r="CH175" s="39"/>
      <c r="CI175" s="39"/>
      <c r="CJ175" s="39"/>
      <c r="CK175" s="39"/>
      <c r="CL175" s="39"/>
      <c r="CM175" s="39"/>
      <c r="CN175" s="39"/>
      <c r="CO175" s="39"/>
      <c r="CP175" s="39"/>
      <c r="CQ175" s="39"/>
      <c r="CR175" s="39"/>
      <c r="CS175" s="39"/>
      <c r="CT175" s="39"/>
      <c r="CU175" s="39"/>
      <c r="CV175" s="39"/>
      <c r="CW175" s="39"/>
      <c r="CX175" s="39"/>
      <c r="CY175" s="39"/>
      <c r="CZ175" s="39"/>
      <c r="DA175" s="39"/>
      <c r="DB175" s="39"/>
      <c r="DC175" s="39"/>
      <c r="DD175" s="39"/>
      <c r="DE175" s="39"/>
      <c r="DF175" s="39"/>
      <c r="DG175" s="39"/>
      <c r="DH175" s="39"/>
      <c r="DI175" s="39"/>
      <c r="DJ175" s="39"/>
      <c r="DK175" s="39"/>
      <c r="DL175" s="39"/>
      <c r="DM175" s="39"/>
      <c r="DN175" s="39"/>
      <c r="DO175" s="39"/>
      <c r="DP175" s="39"/>
      <c r="DQ175" s="39"/>
      <c r="DR175" s="39"/>
      <c r="DS175" s="39"/>
      <c r="DT175" s="39"/>
      <c r="DU175" s="39"/>
      <c r="DV175" s="39"/>
      <c r="DW175" s="39"/>
      <c r="DX175" s="39"/>
      <c r="DY175" s="39"/>
      <c r="DZ175" s="39"/>
      <c r="EA175" s="39"/>
      <c r="EB175" s="39"/>
      <c r="EC175" s="39"/>
      <c r="ED175" s="39"/>
      <c r="EE175" s="39"/>
      <c r="EF175" s="39"/>
      <c r="EG175" s="39"/>
      <c r="EH175" s="39"/>
      <c r="EI175" s="39"/>
      <c r="EJ175" s="39"/>
      <c r="EK175" s="39"/>
      <c r="EL175" s="39"/>
      <c r="EM175" s="39"/>
      <c r="EN175" s="39"/>
      <c r="EO175" s="39"/>
      <c r="EP175" s="39"/>
    </row>
    <row r="176" spans="1:146" outlineLevel="1">
      <c r="A176" s="23">
        <v>6</v>
      </c>
      <c r="B176" s="23">
        <v>0</v>
      </c>
      <c r="C176" s="8">
        <v>0.62831407353681057</v>
      </c>
      <c r="D176" s="8">
        <f t="shared" si="13"/>
        <v>-0.62831407353681057</v>
      </c>
      <c r="E176" s="8">
        <f t="shared" si="14"/>
        <v>1.9794121300366225</v>
      </c>
      <c r="F176" s="8">
        <f t="shared" si="15"/>
        <v>-1.4069158219440929</v>
      </c>
      <c r="G176" s="8">
        <f t="shared" si="16"/>
        <v>-1.3001705813626361</v>
      </c>
      <c r="H176" s="8">
        <v>0.15640971219783334</v>
      </c>
      <c r="I176" s="8">
        <f t="shared" si="17"/>
        <v>3.3776026743907915E-2</v>
      </c>
      <c r="J176" s="8">
        <f t="shared" si="18"/>
        <v>-1.4155804286509586</v>
      </c>
      <c r="AS176" s="39"/>
      <c r="AT176" s="39"/>
      <c r="AU176" s="39"/>
      <c r="AV176" s="39"/>
      <c r="AW176" s="39"/>
      <c r="AX176" s="39"/>
      <c r="AY176" s="39"/>
      <c r="AZ176" s="50"/>
      <c r="BA176" s="39"/>
      <c r="BB176" s="39"/>
      <c r="BC176" s="39"/>
      <c r="BD176" s="39">
        <f t="shared" si="19"/>
        <v>1</v>
      </c>
      <c r="BE176" s="39">
        <f t="shared" si="20"/>
        <v>0.62831407353681057</v>
      </c>
      <c r="BF176" s="39" t="e">
        <f t="shared" si="21"/>
        <v>#N/A</v>
      </c>
      <c r="BG176" s="39"/>
      <c r="BH176" s="39"/>
      <c r="BI176" s="39"/>
      <c r="BJ176" s="39"/>
      <c r="BK176" s="39"/>
      <c r="BL176" s="39"/>
      <c r="BM176" s="39"/>
      <c r="BN176" s="39"/>
      <c r="BO176" s="39"/>
      <c r="BP176" s="39"/>
      <c r="BQ176" s="39"/>
      <c r="BR176" s="39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  <c r="CM176" s="39"/>
      <c r="CN176" s="39"/>
      <c r="CO176" s="39"/>
      <c r="CP176" s="39"/>
      <c r="CQ176" s="39"/>
      <c r="CR176" s="39"/>
      <c r="CS176" s="39"/>
      <c r="CT176" s="39"/>
      <c r="CU176" s="39"/>
      <c r="CV176" s="39"/>
      <c r="CW176" s="39"/>
      <c r="CX176" s="39"/>
      <c r="CY176" s="39"/>
      <c r="CZ176" s="39"/>
      <c r="DA176" s="39"/>
      <c r="DB176" s="39"/>
      <c r="DC176" s="39"/>
      <c r="DD176" s="39"/>
      <c r="DE176" s="39"/>
      <c r="DF176" s="39"/>
      <c r="DG176" s="39"/>
      <c r="DH176" s="39"/>
      <c r="DI176" s="39"/>
      <c r="DJ176" s="39"/>
      <c r="DK176" s="39"/>
      <c r="DL176" s="39"/>
      <c r="DM176" s="39"/>
      <c r="DN176" s="39"/>
      <c r="DO176" s="39"/>
      <c r="DP176" s="39"/>
      <c r="DQ176" s="39"/>
      <c r="DR176" s="39"/>
      <c r="DS176" s="39"/>
      <c r="DT176" s="39"/>
      <c r="DU176" s="39"/>
      <c r="DV176" s="39"/>
      <c r="DW176" s="39"/>
      <c r="DX176" s="39"/>
      <c r="DY176" s="39"/>
      <c r="DZ176" s="39"/>
      <c r="EA176" s="39"/>
      <c r="EB176" s="39"/>
      <c r="EC176" s="39"/>
      <c r="ED176" s="39"/>
      <c r="EE176" s="39"/>
      <c r="EF176" s="39"/>
      <c r="EG176" s="39"/>
      <c r="EH176" s="39"/>
      <c r="EI176" s="39"/>
      <c r="EJ176" s="39"/>
      <c r="EK176" s="39"/>
      <c r="EL176" s="39"/>
      <c r="EM176" s="39"/>
      <c r="EN176" s="39"/>
      <c r="EO176" s="39"/>
      <c r="EP176" s="39"/>
    </row>
    <row r="177" spans="1:146" outlineLevel="1">
      <c r="A177" s="23">
        <v>7</v>
      </c>
      <c r="B177" s="23">
        <v>0</v>
      </c>
      <c r="C177" s="8">
        <v>0.55670662507290147</v>
      </c>
      <c r="D177" s="8">
        <f t="shared" si="13"/>
        <v>-0.55670662507290147</v>
      </c>
      <c r="E177" s="8">
        <f t="shared" si="14"/>
        <v>1.6270469644798875</v>
      </c>
      <c r="F177" s="8">
        <f t="shared" si="15"/>
        <v>-1.2755575112396491</v>
      </c>
      <c r="G177" s="8">
        <f t="shared" si="16"/>
        <v>-1.1206437528289486</v>
      </c>
      <c r="H177" s="8">
        <v>6.8126075071526418E-2</v>
      </c>
      <c r="I177" s="8">
        <f t="shared" si="17"/>
        <v>8.9565656379853083E-3</v>
      </c>
      <c r="J177" s="8">
        <f t="shared" si="18"/>
        <v>-1.1608844518206742</v>
      </c>
      <c r="AS177" s="39"/>
      <c r="AT177" s="39"/>
      <c r="AU177" s="39"/>
      <c r="AV177" s="39"/>
      <c r="AW177" s="39"/>
      <c r="AX177" s="39"/>
      <c r="AY177" s="39"/>
      <c r="AZ177" s="50"/>
      <c r="BA177" s="39"/>
      <c r="BB177" s="39"/>
      <c r="BC177" s="39"/>
      <c r="BD177" s="39">
        <f t="shared" si="19"/>
        <v>1</v>
      </c>
      <c r="BE177" s="39">
        <f t="shared" si="20"/>
        <v>0.55670662507290147</v>
      </c>
      <c r="BF177" s="39" t="e">
        <f t="shared" si="21"/>
        <v>#N/A</v>
      </c>
      <c r="BG177" s="39"/>
      <c r="BH177" s="39"/>
      <c r="BI177" s="39"/>
      <c r="BJ177" s="39"/>
      <c r="BK177" s="39"/>
      <c r="BL177" s="39"/>
      <c r="BM177" s="39"/>
      <c r="BN177" s="39"/>
      <c r="BO177" s="39"/>
      <c r="BP177" s="39"/>
      <c r="BQ177" s="39"/>
      <c r="BR177" s="39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  <c r="CM177" s="39"/>
      <c r="CN177" s="39"/>
      <c r="CO177" s="39"/>
      <c r="CP177" s="39"/>
      <c r="CQ177" s="39"/>
      <c r="CR177" s="39"/>
      <c r="CS177" s="39"/>
      <c r="CT177" s="39"/>
      <c r="CU177" s="39"/>
      <c r="CV177" s="39"/>
      <c r="CW177" s="39"/>
      <c r="CX177" s="39"/>
      <c r="CY177" s="39"/>
      <c r="CZ177" s="39"/>
      <c r="DA177" s="39"/>
      <c r="DB177" s="39"/>
      <c r="DC177" s="39"/>
      <c r="DD177" s="39"/>
      <c r="DE177" s="39"/>
      <c r="DF177" s="39"/>
      <c r="DG177" s="39"/>
      <c r="DH177" s="39"/>
      <c r="DI177" s="39"/>
      <c r="DJ177" s="39"/>
      <c r="DK177" s="39"/>
      <c r="DL177" s="39"/>
      <c r="DM177" s="39"/>
      <c r="DN177" s="39"/>
      <c r="DO177" s="39"/>
      <c r="DP177" s="39"/>
      <c r="DQ177" s="39"/>
      <c r="DR177" s="39"/>
      <c r="DS177" s="39"/>
      <c r="DT177" s="39"/>
      <c r="DU177" s="39"/>
      <c r="DV177" s="39"/>
      <c r="DW177" s="39"/>
      <c r="DX177" s="39"/>
      <c r="DY177" s="39"/>
      <c r="DZ177" s="39"/>
      <c r="EA177" s="39"/>
      <c r="EB177" s="39"/>
      <c r="EC177" s="39"/>
      <c r="ED177" s="39"/>
      <c r="EE177" s="39"/>
      <c r="EF177" s="39"/>
      <c r="EG177" s="39"/>
      <c r="EH177" s="39"/>
      <c r="EI177" s="39"/>
      <c r="EJ177" s="39"/>
      <c r="EK177" s="39"/>
      <c r="EL177" s="39"/>
      <c r="EM177" s="39"/>
      <c r="EN177" s="39"/>
      <c r="EO177" s="39"/>
      <c r="EP177" s="39"/>
    </row>
    <row r="178" spans="1:146" outlineLevel="1">
      <c r="A178" s="23">
        <v>8</v>
      </c>
      <c r="B178" s="23">
        <v>0</v>
      </c>
      <c r="C178" s="8">
        <v>0.42855847847000783</v>
      </c>
      <c r="D178" s="8">
        <f t="shared" si="13"/>
        <v>-0.42855847847000783</v>
      </c>
      <c r="E178" s="8">
        <f t="shared" si="14"/>
        <v>1.1191862510294619</v>
      </c>
      <c r="F178" s="8">
        <f t="shared" si="15"/>
        <v>-1.0579159943159295</v>
      </c>
      <c r="G178" s="8">
        <f t="shared" si="16"/>
        <v>-0.86600250647049126</v>
      </c>
      <c r="H178" s="8">
        <v>0.25537380275244326</v>
      </c>
      <c r="I178" s="8">
        <f t="shared" si="17"/>
        <v>3.1401134105300071E-2</v>
      </c>
      <c r="J178" s="8">
        <f t="shared" si="18"/>
        <v>-1.0035753679082429</v>
      </c>
      <c r="AS178" s="39"/>
      <c r="AT178" s="39"/>
      <c r="AU178" s="39"/>
      <c r="AV178" s="39"/>
      <c r="AW178" s="39"/>
      <c r="AX178" s="39"/>
      <c r="AY178" s="39"/>
      <c r="AZ178" s="50"/>
      <c r="BA178" s="39"/>
      <c r="BB178" s="39"/>
      <c r="BC178" s="39"/>
      <c r="BD178" s="39">
        <f t="shared" si="19"/>
        <v>1</v>
      </c>
      <c r="BE178" s="39">
        <f t="shared" si="20"/>
        <v>0.42855847847000783</v>
      </c>
      <c r="BF178" s="39" t="e">
        <f t="shared" si="21"/>
        <v>#N/A</v>
      </c>
      <c r="BG178" s="39"/>
      <c r="BH178" s="39"/>
      <c r="BI178" s="39"/>
      <c r="BJ178" s="39"/>
      <c r="BK178" s="39"/>
      <c r="BL178" s="39"/>
      <c r="BM178" s="39"/>
      <c r="BN178" s="39"/>
      <c r="BO178" s="39"/>
      <c r="BP178" s="39"/>
      <c r="BQ178" s="39"/>
      <c r="BR178" s="39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39"/>
      <c r="CE178" s="39"/>
      <c r="CF178" s="39"/>
      <c r="CG178" s="39"/>
      <c r="CH178" s="39"/>
      <c r="CI178" s="39"/>
      <c r="CJ178" s="39"/>
      <c r="CK178" s="39"/>
      <c r="CL178" s="39"/>
      <c r="CM178" s="39"/>
      <c r="CN178" s="39"/>
      <c r="CO178" s="39"/>
      <c r="CP178" s="39"/>
      <c r="CQ178" s="39"/>
      <c r="CR178" s="39"/>
      <c r="CS178" s="39"/>
      <c r="CT178" s="39"/>
      <c r="CU178" s="39"/>
      <c r="CV178" s="39"/>
      <c r="CW178" s="39"/>
      <c r="CX178" s="39"/>
      <c r="CY178" s="39"/>
      <c r="CZ178" s="39"/>
      <c r="DA178" s="39"/>
      <c r="DB178" s="39"/>
      <c r="DC178" s="39"/>
      <c r="DD178" s="39"/>
      <c r="DE178" s="39"/>
      <c r="DF178" s="39"/>
      <c r="DG178" s="39"/>
      <c r="DH178" s="39"/>
      <c r="DI178" s="39"/>
      <c r="DJ178" s="39"/>
      <c r="DK178" s="39"/>
      <c r="DL178" s="39"/>
      <c r="DM178" s="39"/>
      <c r="DN178" s="39"/>
      <c r="DO178" s="39"/>
      <c r="DP178" s="39"/>
      <c r="DQ178" s="39"/>
      <c r="DR178" s="39"/>
      <c r="DS178" s="39"/>
      <c r="DT178" s="39"/>
      <c r="DU178" s="39"/>
      <c r="DV178" s="39"/>
      <c r="DW178" s="39"/>
      <c r="DX178" s="39"/>
      <c r="DY178" s="39"/>
      <c r="DZ178" s="39"/>
      <c r="EA178" s="39"/>
      <c r="EB178" s="39"/>
      <c r="EC178" s="39"/>
      <c r="ED178" s="39"/>
      <c r="EE178" s="39"/>
      <c r="EF178" s="39"/>
      <c r="EG178" s="39"/>
      <c r="EH178" s="39"/>
      <c r="EI178" s="39"/>
      <c r="EJ178" s="39"/>
      <c r="EK178" s="39"/>
      <c r="EL178" s="39"/>
      <c r="EM178" s="39"/>
      <c r="EN178" s="39"/>
      <c r="EO178" s="39"/>
      <c r="EP178" s="39"/>
    </row>
    <row r="179" spans="1:146" outlineLevel="1">
      <c r="A179" s="23">
        <v>9</v>
      </c>
      <c r="B179" s="23">
        <v>0</v>
      </c>
      <c r="C179" s="8">
        <v>0.35975119700745239</v>
      </c>
      <c r="D179" s="8">
        <f t="shared" si="13"/>
        <v>-0.35975119700745239</v>
      </c>
      <c r="E179" s="8">
        <f t="shared" si="14"/>
        <v>0.8917968469961689</v>
      </c>
      <c r="F179" s="8">
        <f t="shared" si="15"/>
        <v>-0.944349960023385</v>
      </c>
      <c r="G179" s="8">
        <f t="shared" si="16"/>
        <v>-0.7495950952802084</v>
      </c>
      <c r="H179" s="8">
        <v>0.11324288773046466</v>
      </c>
      <c r="I179" s="8">
        <f t="shared" si="17"/>
        <v>7.3563496277954882E-3</v>
      </c>
      <c r="J179" s="8">
        <f t="shared" si="18"/>
        <v>-0.79602076339051842</v>
      </c>
      <c r="AS179" s="39"/>
      <c r="AT179" s="39"/>
      <c r="AU179" s="39"/>
      <c r="AV179" s="39"/>
      <c r="AW179" s="39"/>
      <c r="AX179" s="39"/>
      <c r="AY179" s="39"/>
      <c r="AZ179" s="50"/>
      <c r="BA179" s="39"/>
      <c r="BB179" s="39"/>
      <c r="BC179" s="39"/>
      <c r="BD179" s="39">
        <f t="shared" si="19"/>
        <v>1</v>
      </c>
      <c r="BE179" s="39">
        <f t="shared" si="20"/>
        <v>0.35975119700745239</v>
      </c>
      <c r="BF179" s="39" t="e">
        <f t="shared" si="21"/>
        <v>#N/A</v>
      </c>
      <c r="BG179" s="39"/>
      <c r="BH179" s="39"/>
      <c r="BI179" s="39"/>
      <c r="BJ179" s="39"/>
      <c r="BK179" s="39"/>
      <c r="BL179" s="39"/>
      <c r="BM179" s="39"/>
      <c r="BN179" s="39"/>
      <c r="BO179" s="39"/>
      <c r="BP179" s="39"/>
      <c r="BQ179" s="39"/>
      <c r="BR179" s="39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39"/>
      <c r="CE179" s="39"/>
      <c r="CF179" s="39"/>
      <c r="CG179" s="39"/>
      <c r="CH179" s="39"/>
      <c r="CI179" s="39"/>
      <c r="CJ179" s="39"/>
      <c r="CK179" s="39"/>
      <c r="CL179" s="39"/>
      <c r="CM179" s="39"/>
      <c r="CN179" s="39"/>
      <c r="CO179" s="39"/>
      <c r="CP179" s="39"/>
      <c r="CQ179" s="39"/>
      <c r="CR179" s="39"/>
      <c r="CS179" s="39"/>
      <c r="CT179" s="39"/>
      <c r="CU179" s="39"/>
      <c r="CV179" s="39"/>
      <c r="CW179" s="39"/>
      <c r="CX179" s="39"/>
      <c r="CY179" s="39"/>
      <c r="CZ179" s="39"/>
      <c r="DA179" s="39"/>
      <c r="DB179" s="39"/>
      <c r="DC179" s="39"/>
      <c r="DD179" s="39"/>
      <c r="DE179" s="39"/>
      <c r="DF179" s="39"/>
      <c r="DG179" s="39"/>
      <c r="DH179" s="39"/>
      <c r="DI179" s="39"/>
      <c r="DJ179" s="39"/>
      <c r="DK179" s="39"/>
      <c r="DL179" s="39"/>
      <c r="DM179" s="39"/>
      <c r="DN179" s="39"/>
      <c r="DO179" s="39"/>
      <c r="DP179" s="39"/>
      <c r="DQ179" s="39"/>
      <c r="DR179" s="39"/>
      <c r="DS179" s="39"/>
      <c r="DT179" s="39"/>
      <c r="DU179" s="39"/>
      <c r="DV179" s="39"/>
      <c r="DW179" s="39"/>
      <c r="DX179" s="39"/>
      <c r="DY179" s="39"/>
      <c r="DZ179" s="39"/>
      <c r="EA179" s="39"/>
      <c r="EB179" s="39"/>
      <c r="EC179" s="39"/>
      <c r="ED179" s="39"/>
      <c r="EE179" s="39"/>
      <c r="EF179" s="39"/>
      <c r="EG179" s="39"/>
      <c r="EH179" s="39"/>
      <c r="EI179" s="39"/>
      <c r="EJ179" s="39"/>
      <c r="EK179" s="39"/>
      <c r="EL179" s="39"/>
      <c r="EM179" s="39"/>
      <c r="EN179" s="39"/>
      <c r="EO179" s="39"/>
      <c r="EP179" s="39"/>
    </row>
    <row r="180" spans="1:146" outlineLevel="1">
      <c r="A180" s="23">
        <v>10</v>
      </c>
      <c r="B180" s="23">
        <v>1</v>
      </c>
      <c r="C180" s="8">
        <v>0.58579304928856457</v>
      </c>
      <c r="D180" s="8">
        <f t="shared" si="13"/>
        <v>0.41420695071143543</v>
      </c>
      <c r="E180" s="8">
        <f t="shared" si="14"/>
        <v>1.0695774199816239</v>
      </c>
      <c r="F180" s="8">
        <f t="shared" si="15"/>
        <v>1.0342037613457147</v>
      </c>
      <c r="G180" s="8">
        <f t="shared" si="16"/>
        <v>0.84088495860607404</v>
      </c>
      <c r="H180" s="8">
        <v>0.10949278393080189</v>
      </c>
      <c r="I180" s="8">
        <f t="shared" si="17"/>
        <v>8.8754645777625041E-3</v>
      </c>
      <c r="J180" s="8">
        <f t="shared" si="18"/>
        <v>0.89108239315286863</v>
      </c>
      <c r="AS180" s="39"/>
      <c r="AT180" s="39"/>
      <c r="AU180" s="39"/>
      <c r="AV180" s="39"/>
      <c r="AW180" s="39"/>
      <c r="AX180" s="39"/>
      <c r="AY180" s="39"/>
      <c r="AZ180" s="50"/>
      <c r="BA180" s="39"/>
      <c r="BB180" s="39"/>
      <c r="BC180" s="39"/>
      <c r="BD180" s="39">
        <f t="shared" si="19"/>
        <v>0</v>
      </c>
      <c r="BE180" s="39" t="e">
        <f t="shared" si="20"/>
        <v>#N/A</v>
      </c>
      <c r="BF180" s="39">
        <f t="shared" si="21"/>
        <v>0.58579304928856457</v>
      </c>
      <c r="BG180" s="39"/>
      <c r="BH180" s="39"/>
      <c r="BI180" s="39"/>
      <c r="BJ180" s="39"/>
      <c r="BK180" s="39"/>
      <c r="BL180" s="39"/>
      <c r="BM180" s="39"/>
      <c r="BN180" s="39"/>
      <c r="BO180" s="39"/>
      <c r="BP180" s="39"/>
      <c r="BQ180" s="39"/>
      <c r="BR180" s="39"/>
      <c r="BS180" s="39"/>
      <c r="BT180" s="39"/>
      <c r="BU180" s="39"/>
      <c r="BV180" s="39"/>
      <c r="BW180" s="39"/>
      <c r="BX180" s="39"/>
      <c r="BY180" s="39"/>
      <c r="BZ180" s="39"/>
      <c r="CA180" s="39"/>
      <c r="CB180" s="39"/>
      <c r="CC180" s="39"/>
      <c r="CD180" s="39"/>
      <c r="CE180" s="39"/>
      <c r="CF180" s="39"/>
      <c r="CG180" s="39"/>
      <c r="CH180" s="39"/>
      <c r="CI180" s="39"/>
      <c r="CJ180" s="39"/>
      <c r="CK180" s="39"/>
      <c r="CL180" s="39"/>
      <c r="CM180" s="39"/>
      <c r="CN180" s="39"/>
      <c r="CO180" s="39"/>
      <c r="CP180" s="39"/>
      <c r="CQ180" s="39"/>
      <c r="CR180" s="39"/>
      <c r="CS180" s="39"/>
      <c r="CT180" s="39"/>
      <c r="CU180" s="39"/>
      <c r="CV180" s="39"/>
      <c r="CW180" s="39"/>
      <c r="CX180" s="39"/>
      <c r="CY180" s="39"/>
      <c r="CZ180" s="39"/>
      <c r="DA180" s="39"/>
      <c r="DB180" s="39"/>
      <c r="DC180" s="39"/>
      <c r="DD180" s="39"/>
      <c r="DE180" s="39"/>
      <c r="DF180" s="39"/>
      <c r="DG180" s="39"/>
      <c r="DH180" s="39"/>
      <c r="DI180" s="39"/>
      <c r="DJ180" s="39"/>
      <c r="DK180" s="39"/>
      <c r="DL180" s="39"/>
      <c r="DM180" s="39"/>
      <c r="DN180" s="39"/>
      <c r="DO180" s="39"/>
      <c r="DP180" s="39"/>
      <c r="DQ180" s="39"/>
      <c r="DR180" s="39"/>
      <c r="DS180" s="39"/>
      <c r="DT180" s="39"/>
      <c r="DU180" s="39"/>
      <c r="DV180" s="39"/>
      <c r="DW180" s="39"/>
      <c r="DX180" s="39"/>
      <c r="DY180" s="39"/>
      <c r="DZ180" s="39"/>
      <c r="EA180" s="39"/>
      <c r="EB180" s="39"/>
      <c r="EC180" s="39"/>
      <c r="ED180" s="39"/>
      <c r="EE180" s="39"/>
      <c r="EF180" s="39"/>
      <c r="EG180" s="39"/>
      <c r="EH180" s="39"/>
      <c r="EI180" s="39"/>
      <c r="EJ180" s="39"/>
      <c r="EK180" s="39"/>
      <c r="EL180" s="39"/>
      <c r="EM180" s="39"/>
      <c r="EN180" s="39"/>
      <c r="EO180" s="39"/>
      <c r="EP180" s="39"/>
    </row>
    <row r="181" spans="1:146" outlineLevel="1">
      <c r="A181" s="23">
        <v>11</v>
      </c>
      <c r="B181" s="23">
        <v>0</v>
      </c>
      <c r="C181" s="8">
        <v>0.67331955818660538</v>
      </c>
      <c r="D181" s="8">
        <f t="shared" si="13"/>
        <v>-0.67331955818660538</v>
      </c>
      <c r="E181" s="8">
        <f t="shared" si="14"/>
        <v>2.2375456561163891</v>
      </c>
      <c r="F181" s="8">
        <f t="shared" si="15"/>
        <v>-1.4958427912439158</v>
      </c>
      <c r="G181" s="8">
        <f t="shared" si="16"/>
        <v>-1.4356515618440873</v>
      </c>
      <c r="H181" s="8">
        <v>0.10577590167775509</v>
      </c>
      <c r="I181" s="8">
        <f t="shared" si="17"/>
        <v>2.4785598345768281E-2</v>
      </c>
      <c r="J181" s="8">
        <f t="shared" si="18"/>
        <v>-1.518189079027612</v>
      </c>
      <c r="AS181" s="39"/>
      <c r="AT181" s="39"/>
      <c r="AU181" s="39"/>
      <c r="AV181" s="39"/>
      <c r="AW181" s="39"/>
      <c r="AX181" s="39"/>
      <c r="AY181" s="39"/>
      <c r="AZ181" s="50"/>
      <c r="BA181" s="39"/>
      <c r="BB181" s="39"/>
      <c r="BC181" s="39"/>
      <c r="BD181" s="39">
        <f t="shared" si="19"/>
        <v>1</v>
      </c>
      <c r="BE181" s="39">
        <f t="shared" si="20"/>
        <v>0.67331955818660538</v>
      </c>
      <c r="BF181" s="39" t="e">
        <f t="shared" si="21"/>
        <v>#N/A</v>
      </c>
      <c r="BG181" s="39"/>
      <c r="BH181" s="39"/>
      <c r="BI181" s="39"/>
      <c r="BJ181" s="39"/>
      <c r="BK181" s="39"/>
      <c r="BL181" s="39"/>
      <c r="BM181" s="39"/>
      <c r="BN181" s="39"/>
      <c r="BO181" s="39"/>
      <c r="BP181" s="39"/>
      <c r="BQ181" s="39"/>
      <c r="BR181" s="39"/>
      <c r="BS181" s="39"/>
      <c r="BT181" s="39"/>
      <c r="BU181" s="39"/>
      <c r="BV181" s="39"/>
      <c r="BW181" s="39"/>
      <c r="BX181" s="39"/>
      <c r="BY181" s="39"/>
      <c r="BZ181" s="39"/>
      <c r="CA181" s="39"/>
      <c r="CB181" s="39"/>
      <c r="CC181" s="39"/>
      <c r="CD181" s="39"/>
      <c r="CE181" s="39"/>
      <c r="CF181" s="39"/>
      <c r="CG181" s="39"/>
      <c r="CH181" s="39"/>
      <c r="CI181" s="39"/>
      <c r="CJ181" s="39"/>
      <c r="CK181" s="39"/>
      <c r="CL181" s="39"/>
      <c r="CM181" s="39"/>
      <c r="CN181" s="39"/>
      <c r="CO181" s="39"/>
      <c r="CP181" s="39"/>
      <c r="CQ181" s="39"/>
      <c r="CR181" s="39"/>
      <c r="CS181" s="39"/>
      <c r="CT181" s="39"/>
      <c r="CU181" s="39"/>
      <c r="CV181" s="39"/>
      <c r="CW181" s="39"/>
      <c r="CX181" s="39"/>
      <c r="CY181" s="39"/>
      <c r="CZ181" s="39"/>
      <c r="DA181" s="39"/>
      <c r="DB181" s="39"/>
      <c r="DC181" s="39"/>
      <c r="DD181" s="39"/>
      <c r="DE181" s="39"/>
      <c r="DF181" s="39"/>
      <c r="DG181" s="39"/>
      <c r="DH181" s="39"/>
      <c r="DI181" s="39"/>
      <c r="DJ181" s="39"/>
      <c r="DK181" s="39"/>
      <c r="DL181" s="39"/>
      <c r="DM181" s="39"/>
      <c r="DN181" s="39"/>
      <c r="DO181" s="39"/>
      <c r="DP181" s="39"/>
      <c r="DQ181" s="39"/>
      <c r="DR181" s="39"/>
      <c r="DS181" s="39"/>
      <c r="DT181" s="39"/>
      <c r="DU181" s="39"/>
      <c r="DV181" s="39"/>
      <c r="DW181" s="39"/>
      <c r="DX181" s="39"/>
      <c r="DY181" s="39"/>
      <c r="DZ181" s="39"/>
      <c r="EA181" s="39"/>
      <c r="EB181" s="39"/>
      <c r="EC181" s="39"/>
      <c r="ED181" s="39"/>
      <c r="EE181" s="39"/>
      <c r="EF181" s="39"/>
      <c r="EG181" s="39"/>
      <c r="EH181" s="39"/>
      <c r="EI181" s="39"/>
      <c r="EJ181" s="39"/>
      <c r="EK181" s="39"/>
      <c r="EL181" s="39"/>
      <c r="EM181" s="39"/>
      <c r="EN181" s="39"/>
      <c r="EO181" s="39"/>
      <c r="EP181" s="39"/>
    </row>
    <row r="182" spans="1:146" outlineLevel="1">
      <c r="A182" s="23">
        <v>12</v>
      </c>
      <c r="B182" s="23">
        <v>1</v>
      </c>
      <c r="C182" s="8">
        <v>0.66066678783147603</v>
      </c>
      <c r="D182" s="8">
        <f t="shared" si="13"/>
        <v>0.33933321216852397</v>
      </c>
      <c r="E182" s="8">
        <f t="shared" si="14"/>
        <v>0.82901133872507216</v>
      </c>
      <c r="F182" s="8">
        <f t="shared" si="15"/>
        <v>0.91050059787189164</v>
      </c>
      <c r="G182" s="8">
        <f t="shared" si="16"/>
        <v>0.71667449085054091</v>
      </c>
      <c r="H182" s="8">
        <v>0.18153740733337756</v>
      </c>
      <c r="I182" s="8">
        <f t="shared" si="17"/>
        <v>1.2653762141763791E-2</v>
      </c>
      <c r="J182" s="8">
        <f t="shared" si="18"/>
        <v>0.79217754733441181</v>
      </c>
      <c r="AS182" s="39"/>
      <c r="AT182" s="39"/>
      <c r="AU182" s="39"/>
      <c r="AV182" s="39"/>
      <c r="AW182" s="39"/>
      <c r="AX182" s="39"/>
      <c r="AY182" s="39"/>
      <c r="AZ182" s="50"/>
      <c r="BA182" s="39"/>
      <c r="BB182" s="39"/>
      <c r="BC182" s="39"/>
      <c r="BD182" s="39">
        <f t="shared" si="19"/>
        <v>0</v>
      </c>
      <c r="BE182" s="39" t="e">
        <f t="shared" si="20"/>
        <v>#N/A</v>
      </c>
      <c r="BF182" s="39">
        <f t="shared" si="21"/>
        <v>0.66066678783147603</v>
      </c>
      <c r="BG182" s="39"/>
      <c r="BH182" s="39"/>
      <c r="BI182" s="39"/>
      <c r="BJ182" s="39"/>
      <c r="BK182" s="39"/>
      <c r="BL182" s="39"/>
      <c r="BM182" s="39"/>
      <c r="BN182" s="39"/>
      <c r="BO182" s="39"/>
      <c r="BP182" s="39"/>
      <c r="BQ182" s="39"/>
      <c r="BR182" s="39"/>
      <c r="BS182" s="39"/>
      <c r="BT182" s="39"/>
      <c r="BU182" s="39"/>
      <c r="BV182" s="39"/>
      <c r="BW182" s="39"/>
      <c r="BX182" s="39"/>
      <c r="BY182" s="39"/>
      <c r="BZ182" s="39"/>
      <c r="CA182" s="39"/>
      <c r="CB182" s="39"/>
      <c r="CC182" s="39"/>
      <c r="CD182" s="39"/>
      <c r="CE182" s="39"/>
      <c r="CF182" s="39"/>
      <c r="CG182" s="39"/>
      <c r="CH182" s="39"/>
      <c r="CI182" s="39"/>
      <c r="CJ182" s="39"/>
      <c r="CK182" s="39"/>
      <c r="CL182" s="39"/>
      <c r="CM182" s="39"/>
      <c r="CN182" s="39"/>
      <c r="CO182" s="39"/>
      <c r="CP182" s="39"/>
      <c r="CQ182" s="39"/>
      <c r="CR182" s="39"/>
      <c r="CS182" s="39"/>
      <c r="CT182" s="39"/>
      <c r="CU182" s="39"/>
      <c r="CV182" s="39"/>
      <c r="CW182" s="39"/>
      <c r="CX182" s="39"/>
      <c r="CY182" s="39"/>
      <c r="CZ182" s="39"/>
      <c r="DA182" s="39"/>
      <c r="DB182" s="39"/>
      <c r="DC182" s="39"/>
      <c r="DD182" s="39"/>
      <c r="DE182" s="39"/>
      <c r="DF182" s="39"/>
      <c r="DG182" s="39"/>
      <c r="DH182" s="39"/>
      <c r="DI182" s="39"/>
      <c r="DJ182" s="39"/>
      <c r="DK182" s="39"/>
      <c r="DL182" s="39"/>
      <c r="DM182" s="39"/>
      <c r="DN182" s="39"/>
      <c r="DO182" s="39"/>
      <c r="DP182" s="39"/>
      <c r="DQ182" s="39"/>
      <c r="DR182" s="39"/>
      <c r="DS182" s="39"/>
      <c r="DT182" s="39"/>
      <c r="DU182" s="39"/>
      <c r="DV182" s="39"/>
      <c r="DW182" s="39"/>
      <c r="DX182" s="39"/>
      <c r="DY182" s="39"/>
      <c r="DZ182" s="39"/>
      <c r="EA182" s="39"/>
      <c r="EB182" s="39"/>
      <c r="EC182" s="39"/>
      <c r="ED182" s="39"/>
      <c r="EE182" s="39"/>
      <c r="EF182" s="39"/>
      <c r="EG182" s="39"/>
      <c r="EH182" s="39"/>
      <c r="EI182" s="39"/>
      <c r="EJ182" s="39"/>
      <c r="EK182" s="39"/>
      <c r="EL182" s="39"/>
      <c r="EM182" s="39"/>
      <c r="EN182" s="39"/>
      <c r="EO182" s="39"/>
      <c r="EP182" s="39"/>
    </row>
    <row r="183" spans="1:146" outlineLevel="1">
      <c r="A183" s="23">
        <v>13</v>
      </c>
      <c r="B183" s="23">
        <v>1</v>
      </c>
      <c r="C183" s="8">
        <v>0.31309295724831837</v>
      </c>
      <c r="D183" s="8">
        <f t="shared" si="13"/>
        <v>0.68690704275168168</v>
      </c>
      <c r="E183" s="8">
        <f t="shared" si="14"/>
        <v>2.3225102890407952</v>
      </c>
      <c r="F183" s="8">
        <f t="shared" si="15"/>
        <v>1.5239784411338617</v>
      </c>
      <c r="G183" s="8">
        <f t="shared" si="16"/>
        <v>1.4811953338876882</v>
      </c>
      <c r="H183" s="8">
        <v>0.15483662054647132</v>
      </c>
      <c r="I183" s="8">
        <f t="shared" si="17"/>
        <v>4.3233891389188879E-2</v>
      </c>
      <c r="J183" s="8">
        <f t="shared" si="18"/>
        <v>1.6111723484525828</v>
      </c>
      <c r="AS183" s="39"/>
      <c r="AT183" s="39"/>
      <c r="AU183" s="39"/>
      <c r="AV183" s="39"/>
      <c r="AW183" s="39"/>
      <c r="AX183" s="39"/>
      <c r="AY183" s="39"/>
      <c r="AZ183" s="50"/>
      <c r="BA183" s="39"/>
      <c r="BB183" s="39"/>
      <c r="BC183" s="39"/>
      <c r="BD183" s="39">
        <f t="shared" si="19"/>
        <v>0</v>
      </c>
      <c r="BE183" s="39" t="e">
        <f t="shared" si="20"/>
        <v>#N/A</v>
      </c>
      <c r="BF183" s="39">
        <f t="shared" si="21"/>
        <v>0.31309295724831837</v>
      </c>
      <c r="BG183" s="39"/>
      <c r="BH183" s="39"/>
      <c r="BI183" s="39"/>
      <c r="BJ183" s="39"/>
      <c r="BK183" s="39"/>
      <c r="BL183" s="39"/>
      <c r="BM183" s="39"/>
      <c r="BN183" s="39"/>
      <c r="BO183" s="39"/>
      <c r="BP183" s="39"/>
      <c r="BQ183" s="39"/>
      <c r="BR183" s="39"/>
      <c r="BS183" s="39"/>
      <c r="BT183" s="39"/>
      <c r="BU183" s="39"/>
      <c r="BV183" s="39"/>
      <c r="BW183" s="39"/>
      <c r="BX183" s="39"/>
      <c r="BY183" s="39"/>
      <c r="BZ183" s="39"/>
      <c r="CA183" s="39"/>
      <c r="CB183" s="39"/>
      <c r="CC183" s="39"/>
      <c r="CD183" s="39"/>
      <c r="CE183" s="39"/>
      <c r="CF183" s="39"/>
      <c r="CG183" s="39"/>
      <c r="CH183" s="39"/>
      <c r="CI183" s="39"/>
      <c r="CJ183" s="39"/>
      <c r="CK183" s="39"/>
      <c r="CL183" s="39"/>
      <c r="CM183" s="39"/>
      <c r="CN183" s="39"/>
      <c r="CO183" s="39"/>
      <c r="CP183" s="39"/>
      <c r="CQ183" s="39"/>
      <c r="CR183" s="39"/>
      <c r="CS183" s="39"/>
      <c r="CT183" s="39"/>
      <c r="CU183" s="39"/>
      <c r="CV183" s="39"/>
      <c r="CW183" s="39"/>
      <c r="CX183" s="39"/>
      <c r="CY183" s="39"/>
      <c r="CZ183" s="39"/>
      <c r="DA183" s="39"/>
      <c r="DB183" s="39"/>
      <c r="DC183" s="39"/>
      <c r="DD183" s="39"/>
      <c r="DE183" s="39"/>
      <c r="DF183" s="39"/>
      <c r="DG183" s="39"/>
      <c r="DH183" s="39"/>
      <c r="DI183" s="39"/>
      <c r="DJ183" s="39"/>
      <c r="DK183" s="39"/>
      <c r="DL183" s="39"/>
      <c r="DM183" s="39"/>
      <c r="DN183" s="39"/>
      <c r="DO183" s="39"/>
      <c r="DP183" s="39"/>
      <c r="DQ183" s="39"/>
      <c r="DR183" s="39"/>
      <c r="DS183" s="39"/>
      <c r="DT183" s="39"/>
      <c r="DU183" s="39"/>
      <c r="DV183" s="39"/>
      <c r="DW183" s="39"/>
      <c r="DX183" s="39"/>
      <c r="DY183" s="39"/>
      <c r="DZ183" s="39"/>
      <c r="EA183" s="39"/>
      <c r="EB183" s="39"/>
      <c r="EC183" s="39"/>
      <c r="ED183" s="39"/>
      <c r="EE183" s="39"/>
      <c r="EF183" s="39"/>
      <c r="EG183" s="39"/>
      <c r="EH183" s="39"/>
      <c r="EI183" s="39"/>
      <c r="EJ183" s="39"/>
      <c r="EK183" s="39"/>
      <c r="EL183" s="39"/>
      <c r="EM183" s="39"/>
      <c r="EN183" s="39"/>
      <c r="EO183" s="39"/>
      <c r="EP183" s="39"/>
    </row>
    <row r="184" spans="1:146" outlineLevel="1">
      <c r="A184" s="23">
        <v>14</v>
      </c>
      <c r="B184" s="23">
        <v>1</v>
      </c>
      <c r="C184" s="8">
        <v>0.48632996796948491</v>
      </c>
      <c r="D184" s="8">
        <f t="shared" si="13"/>
        <v>0.51367003203051509</v>
      </c>
      <c r="E184" s="8">
        <f t="shared" si="14"/>
        <v>1.4417358780444729</v>
      </c>
      <c r="F184" s="8">
        <f t="shared" si="15"/>
        <v>1.2007230646758114</v>
      </c>
      <c r="G184" s="8">
        <f t="shared" si="16"/>
        <v>1.0277242370601261</v>
      </c>
      <c r="H184" s="8">
        <v>9.519627272032477E-2</v>
      </c>
      <c r="I184" s="8">
        <f t="shared" si="17"/>
        <v>1.1165333376663384E-2</v>
      </c>
      <c r="J184" s="8">
        <f t="shared" si="18"/>
        <v>1.0804369001712202</v>
      </c>
      <c r="AS184" s="39"/>
      <c r="AT184" s="39"/>
      <c r="AU184" s="39"/>
      <c r="AV184" s="39"/>
      <c r="AW184" s="39"/>
      <c r="AX184" s="39"/>
      <c r="AY184" s="39"/>
      <c r="AZ184" s="50"/>
      <c r="BA184" s="39"/>
      <c r="BB184" s="39"/>
      <c r="BC184" s="39"/>
      <c r="BD184" s="39">
        <f t="shared" si="19"/>
        <v>0</v>
      </c>
      <c r="BE184" s="39" t="e">
        <f t="shared" si="20"/>
        <v>#N/A</v>
      </c>
      <c r="BF184" s="39">
        <f t="shared" si="21"/>
        <v>0.48632996796948491</v>
      </c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  <c r="CE184" s="39"/>
      <c r="CF184" s="39"/>
      <c r="CG184" s="39"/>
      <c r="CH184" s="39"/>
      <c r="CI184" s="39"/>
      <c r="CJ184" s="39"/>
      <c r="CK184" s="39"/>
      <c r="CL184" s="39"/>
      <c r="CM184" s="39"/>
      <c r="CN184" s="39"/>
      <c r="CO184" s="39"/>
      <c r="CP184" s="39"/>
      <c r="CQ184" s="39"/>
      <c r="CR184" s="39"/>
      <c r="CS184" s="39"/>
      <c r="CT184" s="39"/>
      <c r="CU184" s="39"/>
      <c r="CV184" s="39"/>
      <c r="CW184" s="39"/>
      <c r="CX184" s="39"/>
      <c r="CY184" s="39"/>
      <c r="CZ184" s="39"/>
      <c r="DA184" s="39"/>
      <c r="DB184" s="39"/>
      <c r="DC184" s="39"/>
      <c r="DD184" s="39"/>
      <c r="DE184" s="39"/>
      <c r="DF184" s="39"/>
      <c r="DG184" s="39"/>
      <c r="DH184" s="39"/>
      <c r="DI184" s="39"/>
      <c r="DJ184" s="39"/>
      <c r="DK184" s="39"/>
      <c r="DL184" s="39"/>
      <c r="DM184" s="39"/>
      <c r="DN184" s="39"/>
      <c r="DO184" s="39"/>
      <c r="DP184" s="39"/>
      <c r="DQ184" s="39"/>
      <c r="DR184" s="39"/>
      <c r="DS184" s="39"/>
      <c r="DT184" s="39"/>
      <c r="DU184" s="39"/>
      <c r="DV184" s="39"/>
      <c r="DW184" s="39"/>
      <c r="DX184" s="39"/>
      <c r="DY184" s="39"/>
      <c r="DZ184" s="39"/>
      <c r="EA184" s="39"/>
      <c r="EB184" s="39"/>
      <c r="EC184" s="39"/>
      <c r="ED184" s="39"/>
      <c r="EE184" s="39"/>
      <c r="EF184" s="39"/>
      <c r="EG184" s="39"/>
      <c r="EH184" s="39"/>
      <c r="EI184" s="39"/>
      <c r="EJ184" s="39"/>
      <c r="EK184" s="39"/>
      <c r="EL184" s="39"/>
      <c r="EM184" s="39"/>
      <c r="EN184" s="39"/>
      <c r="EO184" s="39"/>
      <c r="EP184" s="39"/>
    </row>
    <row r="185" spans="1:146" outlineLevel="1">
      <c r="A185" s="23">
        <v>15</v>
      </c>
      <c r="B185" s="23">
        <v>1</v>
      </c>
      <c r="C185" s="8">
        <v>0.61277125403928789</v>
      </c>
      <c r="D185" s="8">
        <f t="shared" si="13"/>
        <v>0.38722874596071211</v>
      </c>
      <c r="E185" s="8">
        <f t="shared" si="14"/>
        <v>0.9795271417216882</v>
      </c>
      <c r="F185" s="8">
        <f t="shared" si="15"/>
        <v>0.98971063534837711</v>
      </c>
      <c r="G185" s="8">
        <f t="shared" si="16"/>
        <v>0.79494046220787984</v>
      </c>
      <c r="H185" s="8">
        <v>0.10414351099314542</v>
      </c>
      <c r="I185" s="8">
        <f t="shared" si="17"/>
        <v>7.4547287931680355E-3</v>
      </c>
      <c r="J185" s="8">
        <f t="shared" si="18"/>
        <v>0.83987640593713653</v>
      </c>
      <c r="AS185" s="39"/>
      <c r="AT185" s="39"/>
      <c r="AU185" s="39"/>
      <c r="AV185" s="39"/>
      <c r="AW185" s="39"/>
      <c r="AX185" s="39"/>
      <c r="AY185" s="39"/>
      <c r="AZ185" s="50"/>
      <c r="BA185" s="39"/>
      <c r="BB185" s="39"/>
      <c r="BC185" s="39"/>
      <c r="BD185" s="39">
        <f t="shared" si="19"/>
        <v>0</v>
      </c>
      <c r="BE185" s="39" t="e">
        <f t="shared" si="20"/>
        <v>#N/A</v>
      </c>
      <c r="BF185" s="39">
        <f t="shared" si="21"/>
        <v>0.61277125403928789</v>
      </c>
      <c r="BG185" s="39"/>
      <c r="BH185" s="39"/>
      <c r="BI185" s="39"/>
      <c r="BJ185" s="39"/>
      <c r="BK185" s="39"/>
      <c r="BL185" s="39"/>
      <c r="BM185" s="39"/>
      <c r="BN185" s="39"/>
      <c r="BO185" s="39"/>
      <c r="BP185" s="39"/>
      <c r="BQ185" s="39"/>
      <c r="BR185" s="39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39"/>
      <c r="CE185" s="39"/>
      <c r="CF185" s="39"/>
      <c r="CG185" s="39"/>
      <c r="CH185" s="39"/>
      <c r="CI185" s="39"/>
      <c r="CJ185" s="39"/>
      <c r="CK185" s="39"/>
      <c r="CL185" s="39"/>
      <c r="CM185" s="39"/>
      <c r="CN185" s="39"/>
      <c r="CO185" s="39"/>
      <c r="CP185" s="39"/>
      <c r="CQ185" s="39"/>
      <c r="CR185" s="39"/>
      <c r="CS185" s="39"/>
      <c r="CT185" s="39"/>
      <c r="CU185" s="39"/>
      <c r="CV185" s="39"/>
      <c r="CW185" s="39"/>
      <c r="CX185" s="39"/>
      <c r="CY185" s="39"/>
      <c r="CZ185" s="39"/>
      <c r="DA185" s="39"/>
      <c r="DB185" s="39"/>
      <c r="DC185" s="39"/>
      <c r="DD185" s="39"/>
      <c r="DE185" s="39"/>
      <c r="DF185" s="39"/>
      <c r="DG185" s="39"/>
      <c r="DH185" s="39"/>
      <c r="DI185" s="39"/>
      <c r="DJ185" s="39"/>
      <c r="DK185" s="39"/>
      <c r="DL185" s="39"/>
      <c r="DM185" s="39"/>
      <c r="DN185" s="39"/>
      <c r="DO185" s="39"/>
      <c r="DP185" s="39"/>
      <c r="DQ185" s="39"/>
      <c r="DR185" s="39"/>
      <c r="DS185" s="39"/>
      <c r="DT185" s="39"/>
      <c r="DU185" s="39"/>
      <c r="DV185" s="39"/>
      <c r="DW185" s="39"/>
      <c r="DX185" s="39"/>
      <c r="DY185" s="39"/>
      <c r="DZ185" s="39"/>
      <c r="EA185" s="39"/>
      <c r="EB185" s="39"/>
      <c r="EC185" s="39"/>
      <c r="ED185" s="39"/>
      <c r="EE185" s="39"/>
      <c r="EF185" s="39"/>
      <c r="EG185" s="39"/>
      <c r="EH185" s="39"/>
      <c r="EI185" s="39"/>
      <c r="EJ185" s="39"/>
      <c r="EK185" s="39"/>
      <c r="EL185" s="39"/>
      <c r="EM185" s="39"/>
      <c r="EN185" s="39"/>
      <c r="EO185" s="39"/>
      <c r="EP185" s="39"/>
    </row>
    <row r="186" spans="1:146" outlineLevel="1">
      <c r="A186" s="23">
        <v>16</v>
      </c>
      <c r="B186" s="23">
        <v>1</v>
      </c>
      <c r="C186" s="8">
        <v>0.56853177019636869</v>
      </c>
      <c r="D186" s="8">
        <f t="shared" si="13"/>
        <v>0.43146822980363131</v>
      </c>
      <c r="E186" s="8">
        <f t="shared" si="14"/>
        <v>1.1293961662051686</v>
      </c>
      <c r="F186" s="8">
        <f t="shared" si="15"/>
        <v>1.0627305237947993</v>
      </c>
      <c r="G186" s="8">
        <f t="shared" si="16"/>
        <v>0.87115822666620557</v>
      </c>
      <c r="H186" s="8">
        <v>9.4606047823865433E-2</v>
      </c>
      <c r="I186" s="8">
        <f t="shared" si="17"/>
        <v>7.9624207166265303E-3</v>
      </c>
      <c r="J186" s="8">
        <f t="shared" si="18"/>
        <v>0.91554194828248026</v>
      </c>
      <c r="AS186" s="39"/>
      <c r="AT186" s="39"/>
      <c r="AU186" s="39"/>
      <c r="AV186" s="39"/>
      <c r="AW186" s="39"/>
      <c r="AX186" s="39"/>
      <c r="AY186" s="39"/>
      <c r="AZ186" s="50"/>
      <c r="BA186" s="39"/>
      <c r="BB186" s="39"/>
      <c r="BC186" s="39"/>
      <c r="BD186" s="39">
        <f t="shared" si="19"/>
        <v>0</v>
      </c>
      <c r="BE186" s="39" t="e">
        <f t="shared" si="20"/>
        <v>#N/A</v>
      </c>
      <c r="BF186" s="39">
        <f t="shared" si="21"/>
        <v>0.56853177019636869</v>
      </c>
      <c r="BG186" s="39"/>
      <c r="BH186" s="39"/>
      <c r="BI186" s="39"/>
      <c r="BJ186" s="39"/>
      <c r="BK186" s="39"/>
      <c r="BL186" s="39"/>
      <c r="BM186" s="39"/>
      <c r="BN186" s="39"/>
      <c r="BO186" s="39"/>
      <c r="BP186" s="39"/>
      <c r="BQ186" s="39"/>
      <c r="BR186" s="39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39"/>
      <c r="CE186" s="39"/>
      <c r="CF186" s="39"/>
      <c r="CG186" s="39"/>
      <c r="CH186" s="39"/>
      <c r="CI186" s="39"/>
      <c r="CJ186" s="39"/>
      <c r="CK186" s="39"/>
      <c r="CL186" s="39"/>
      <c r="CM186" s="39"/>
      <c r="CN186" s="39"/>
      <c r="CO186" s="39"/>
      <c r="CP186" s="39"/>
      <c r="CQ186" s="39"/>
      <c r="CR186" s="39"/>
      <c r="CS186" s="39"/>
      <c r="CT186" s="39"/>
      <c r="CU186" s="39"/>
      <c r="CV186" s="39"/>
      <c r="CW186" s="39"/>
      <c r="CX186" s="39"/>
      <c r="CY186" s="39"/>
      <c r="CZ186" s="39"/>
      <c r="DA186" s="39"/>
      <c r="DB186" s="39"/>
      <c r="DC186" s="39"/>
      <c r="DD186" s="39"/>
      <c r="DE186" s="39"/>
      <c r="DF186" s="39"/>
      <c r="DG186" s="39"/>
      <c r="DH186" s="39"/>
      <c r="DI186" s="39"/>
      <c r="DJ186" s="39"/>
      <c r="DK186" s="39"/>
      <c r="DL186" s="39"/>
      <c r="DM186" s="39"/>
      <c r="DN186" s="39"/>
      <c r="DO186" s="39"/>
      <c r="DP186" s="39"/>
      <c r="DQ186" s="39"/>
      <c r="DR186" s="39"/>
      <c r="DS186" s="39"/>
      <c r="DT186" s="39"/>
      <c r="DU186" s="39"/>
      <c r="DV186" s="39"/>
      <c r="DW186" s="39"/>
      <c r="DX186" s="39"/>
      <c r="DY186" s="39"/>
      <c r="DZ186" s="39"/>
      <c r="EA186" s="39"/>
      <c r="EB186" s="39"/>
      <c r="EC186" s="39"/>
      <c r="ED186" s="39"/>
      <c r="EE186" s="39"/>
      <c r="EF186" s="39"/>
      <c r="EG186" s="39"/>
      <c r="EH186" s="39"/>
      <c r="EI186" s="39"/>
      <c r="EJ186" s="39"/>
      <c r="EK186" s="39"/>
      <c r="EL186" s="39"/>
      <c r="EM186" s="39"/>
      <c r="EN186" s="39"/>
      <c r="EO186" s="39"/>
      <c r="EP186" s="39"/>
    </row>
    <row r="187" spans="1:146" outlineLevel="1">
      <c r="A187" s="23">
        <v>17</v>
      </c>
      <c r="B187" s="23">
        <v>0</v>
      </c>
      <c r="C187" s="8">
        <v>0.45460139056852661</v>
      </c>
      <c r="D187" s="8">
        <f t="shared" si="13"/>
        <v>-0.45460139056852661</v>
      </c>
      <c r="E187" s="8">
        <f t="shared" si="14"/>
        <v>1.2124767164089891</v>
      </c>
      <c r="F187" s="8">
        <f t="shared" si="15"/>
        <v>-1.1011252046924496</v>
      </c>
      <c r="G187" s="8">
        <f t="shared" si="16"/>
        <v>-0.91297390970607117</v>
      </c>
      <c r="H187" s="8">
        <v>0.13945268549281392</v>
      </c>
      <c r="I187" s="8">
        <f t="shared" si="17"/>
        <v>1.4269259074463079E-2</v>
      </c>
      <c r="J187" s="8">
        <f t="shared" si="18"/>
        <v>-0.9841719657386564</v>
      </c>
      <c r="AS187" s="39"/>
      <c r="AT187" s="39"/>
      <c r="AU187" s="39"/>
      <c r="AV187" s="39"/>
      <c r="AW187" s="39"/>
      <c r="AX187" s="39"/>
      <c r="AY187" s="39"/>
      <c r="AZ187" s="50"/>
      <c r="BA187" s="39"/>
      <c r="BB187" s="39"/>
      <c r="BC187" s="39"/>
      <c r="BD187" s="39">
        <f t="shared" si="19"/>
        <v>1</v>
      </c>
      <c r="BE187" s="39">
        <f t="shared" si="20"/>
        <v>0.45460139056852661</v>
      </c>
      <c r="BF187" s="39" t="e">
        <f t="shared" si="21"/>
        <v>#N/A</v>
      </c>
      <c r="BG187" s="39"/>
      <c r="BH187" s="39"/>
      <c r="BI187" s="39"/>
      <c r="BJ187" s="39"/>
      <c r="BK187" s="39"/>
      <c r="BL187" s="39"/>
      <c r="BM187" s="39"/>
      <c r="BN187" s="39"/>
      <c r="BO187" s="39"/>
      <c r="BP187" s="39"/>
      <c r="BQ187" s="39"/>
      <c r="BR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39"/>
      <c r="CE187" s="39"/>
      <c r="CF187" s="39"/>
      <c r="CG187" s="39"/>
      <c r="CH187" s="39"/>
      <c r="CI187" s="39"/>
      <c r="CJ187" s="39"/>
      <c r="CK187" s="39"/>
      <c r="CL187" s="39"/>
      <c r="CM187" s="39"/>
      <c r="CN187" s="39"/>
      <c r="CO187" s="39"/>
      <c r="CP187" s="39"/>
      <c r="CQ187" s="39"/>
      <c r="CR187" s="39"/>
      <c r="CS187" s="39"/>
      <c r="CT187" s="39"/>
      <c r="CU187" s="39"/>
      <c r="CV187" s="39"/>
      <c r="CW187" s="39"/>
      <c r="CX187" s="39"/>
      <c r="CY187" s="39"/>
      <c r="CZ187" s="39"/>
      <c r="DA187" s="39"/>
      <c r="DB187" s="39"/>
      <c r="DC187" s="39"/>
      <c r="DD187" s="39"/>
      <c r="DE187" s="39"/>
      <c r="DF187" s="39"/>
      <c r="DG187" s="39"/>
      <c r="DH187" s="39"/>
      <c r="DI187" s="39"/>
      <c r="DJ187" s="39"/>
      <c r="DK187" s="39"/>
      <c r="DL187" s="39"/>
      <c r="DM187" s="39"/>
      <c r="DN187" s="39"/>
      <c r="DO187" s="39"/>
      <c r="DP187" s="39"/>
      <c r="DQ187" s="39"/>
      <c r="DR187" s="39"/>
      <c r="DS187" s="39"/>
      <c r="DT187" s="39"/>
      <c r="DU187" s="39"/>
      <c r="DV187" s="39"/>
      <c r="DW187" s="39"/>
      <c r="DX187" s="39"/>
      <c r="DY187" s="39"/>
      <c r="DZ187" s="39"/>
      <c r="EA187" s="39"/>
      <c r="EB187" s="39"/>
      <c r="EC187" s="39"/>
      <c r="ED187" s="39"/>
      <c r="EE187" s="39"/>
      <c r="EF187" s="39"/>
      <c r="EG187" s="39"/>
      <c r="EH187" s="39"/>
      <c r="EI187" s="39"/>
      <c r="EJ187" s="39"/>
      <c r="EK187" s="39"/>
      <c r="EL187" s="39"/>
      <c r="EM187" s="39"/>
      <c r="EN187" s="39"/>
      <c r="EO187" s="39"/>
      <c r="EP187" s="39"/>
    </row>
    <row r="188" spans="1:146" outlineLevel="1">
      <c r="A188" s="23">
        <v>18</v>
      </c>
      <c r="B188" s="23">
        <v>0</v>
      </c>
      <c r="C188" s="8">
        <v>0.30003800046496082</v>
      </c>
      <c r="D188" s="8">
        <f t="shared" si="13"/>
        <v>-0.30003800046496082</v>
      </c>
      <c r="E188" s="8">
        <f t="shared" si="14"/>
        <v>0.71345846358161313</v>
      </c>
      <c r="F188" s="8">
        <f t="shared" si="15"/>
        <v>-0.84466470482766898</v>
      </c>
      <c r="G188" s="8">
        <f t="shared" si="16"/>
        <v>-0.65471290253895287</v>
      </c>
      <c r="H188" s="8">
        <v>0.12529606425101608</v>
      </c>
      <c r="I188" s="8">
        <f t="shared" si="17"/>
        <v>6.3815236388606155E-3</v>
      </c>
      <c r="J188" s="8">
        <f t="shared" si="18"/>
        <v>-0.70003597552113883</v>
      </c>
      <c r="AS188" s="39"/>
      <c r="AT188" s="39"/>
      <c r="AU188" s="39"/>
      <c r="AV188" s="39"/>
      <c r="AW188" s="39"/>
      <c r="AX188" s="39"/>
      <c r="AY188" s="39"/>
      <c r="AZ188" s="50"/>
      <c r="BA188" s="39"/>
      <c r="BB188" s="39"/>
      <c r="BC188" s="39"/>
      <c r="BD188" s="39">
        <f t="shared" si="19"/>
        <v>1</v>
      </c>
      <c r="BE188" s="39">
        <f t="shared" si="20"/>
        <v>0.30003800046496082</v>
      </c>
      <c r="BF188" s="39" t="e">
        <f t="shared" si="21"/>
        <v>#N/A</v>
      </c>
      <c r="BG188" s="39"/>
      <c r="BH188" s="39"/>
      <c r="BI188" s="39"/>
      <c r="BJ188" s="39"/>
      <c r="BK188" s="39"/>
      <c r="BL188" s="39"/>
      <c r="BM188" s="39"/>
      <c r="BN188" s="39"/>
      <c r="BO188" s="39"/>
      <c r="BP188" s="39"/>
      <c r="BQ188" s="39"/>
      <c r="BR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39"/>
      <c r="CE188" s="39"/>
      <c r="CF188" s="39"/>
      <c r="CG188" s="39"/>
      <c r="CH188" s="39"/>
      <c r="CI188" s="39"/>
      <c r="CJ188" s="39"/>
      <c r="CK188" s="39"/>
      <c r="CL188" s="39"/>
      <c r="CM188" s="39"/>
      <c r="CN188" s="39"/>
      <c r="CO188" s="39"/>
      <c r="CP188" s="39"/>
      <c r="CQ188" s="39"/>
      <c r="CR188" s="39"/>
      <c r="CS188" s="39"/>
      <c r="CT188" s="39"/>
      <c r="CU188" s="39"/>
      <c r="CV188" s="39"/>
      <c r="CW188" s="39"/>
      <c r="CX188" s="39"/>
      <c r="CY188" s="39"/>
      <c r="CZ188" s="39"/>
      <c r="DA188" s="39"/>
      <c r="DB188" s="39"/>
      <c r="DC188" s="39"/>
      <c r="DD188" s="39"/>
      <c r="DE188" s="39"/>
      <c r="DF188" s="39"/>
      <c r="DG188" s="39"/>
      <c r="DH188" s="39"/>
      <c r="DI188" s="39"/>
      <c r="DJ188" s="39"/>
      <c r="DK188" s="39"/>
      <c r="DL188" s="39"/>
      <c r="DM188" s="39"/>
      <c r="DN188" s="39"/>
      <c r="DO188" s="39"/>
      <c r="DP188" s="39"/>
      <c r="DQ188" s="39"/>
      <c r="DR188" s="39"/>
      <c r="DS188" s="39"/>
      <c r="DT188" s="39"/>
      <c r="DU188" s="39"/>
      <c r="DV188" s="39"/>
      <c r="DW188" s="39"/>
      <c r="DX188" s="39"/>
      <c r="DY188" s="39"/>
      <c r="DZ188" s="39"/>
      <c r="EA188" s="39"/>
      <c r="EB188" s="39"/>
      <c r="EC188" s="39"/>
      <c r="ED188" s="39"/>
      <c r="EE188" s="39"/>
      <c r="EF188" s="39"/>
      <c r="EG188" s="39"/>
      <c r="EH188" s="39"/>
      <c r="EI188" s="39"/>
      <c r="EJ188" s="39"/>
      <c r="EK188" s="39"/>
      <c r="EL188" s="39"/>
      <c r="EM188" s="39"/>
      <c r="EN188" s="39"/>
      <c r="EO188" s="39"/>
      <c r="EP188" s="39"/>
    </row>
    <row r="189" spans="1:146" outlineLevel="1">
      <c r="A189" s="23">
        <v>19</v>
      </c>
      <c r="B189" s="23">
        <v>0</v>
      </c>
      <c r="C189" s="8">
        <v>0.477661175774661</v>
      </c>
      <c r="D189" s="8">
        <f t="shared" si="13"/>
        <v>-0.477661175774661</v>
      </c>
      <c r="E189" s="8">
        <f t="shared" si="14"/>
        <v>1.2988776262241437</v>
      </c>
      <c r="F189" s="8">
        <f t="shared" si="15"/>
        <v>-1.1396831253572828</v>
      </c>
      <c r="G189" s="8">
        <f t="shared" si="16"/>
        <v>-0.95627723709825685</v>
      </c>
      <c r="H189" s="8">
        <v>0.15002371823963087</v>
      </c>
      <c r="I189" s="8">
        <f t="shared" si="17"/>
        <v>1.7263198403830844E-2</v>
      </c>
      <c r="J189" s="8">
        <f t="shared" si="18"/>
        <v>-1.0372427658405974</v>
      </c>
      <c r="AS189" s="39"/>
      <c r="AT189" s="39"/>
      <c r="AU189" s="39"/>
      <c r="AV189" s="39"/>
      <c r="AW189" s="39"/>
      <c r="AX189" s="39"/>
      <c r="AY189" s="39"/>
      <c r="AZ189" s="50"/>
      <c r="BA189" s="39"/>
      <c r="BB189" s="39"/>
      <c r="BC189" s="39"/>
      <c r="BD189" s="39">
        <f t="shared" si="19"/>
        <v>1</v>
      </c>
      <c r="BE189" s="39">
        <f t="shared" si="20"/>
        <v>0.477661175774661</v>
      </c>
      <c r="BF189" s="39" t="e">
        <f t="shared" si="21"/>
        <v>#N/A</v>
      </c>
      <c r="BG189" s="39"/>
      <c r="BH189" s="39"/>
      <c r="BI189" s="39"/>
      <c r="BJ189" s="39"/>
      <c r="BK189" s="39"/>
      <c r="BL189" s="39"/>
      <c r="BM189" s="39"/>
      <c r="BN189" s="39"/>
      <c r="BO189" s="39"/>
      <c r="BP189" s="39"/>
      <c r="BQ189" s="39"/>
      <c r="BR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39"/>
      <c r="CE189" s="39"/>
      <c r="CF189" s="39"/>
      <c r="CG189" s="39"/>
      <c r="CH189" s="39"/>
      <c r="CI189" s="39"/>
      <c r="CJ189" s="39"/>
      <c r="CK189" s="39"/>
      <c r="CL189" s="39"/>
      <c r="CM189" s="39"/>
      <c r="CN189" s="39"/>
      <c r="CO189" s="39"/>
      <c r="CP189" s="39"/>
      <c r="CQ189" s="39"/>
      <c r="CR189" s="39"/>
      <c r="CS189" s="39"/>
      <c r="CT189" s="39"/>
      <c r="CU189" s="39"/>
      <c r="CV189" s="39"/>
      <c r="CW189" s="39"/>
      <c r="CX189" s="39"/>
      <c r="CY189" s="39"/>
      <c r="CZ189" s="39"/>
      <c r="DA189" s="39"/>
      <c r="DB189" s="39"/>
      <c r="DC189" s="39"/>
      <c r="DD189" s="39"/>
      <c r="DE189" s="39"/>
      <c r="DF189" s="39"/>
      <c r="DG189" s="39"/>
      <c r="DH189" s="39"/>
      <c r="DI189" s="39"/>
      <c r="DJ189" s="39"/>
      <c r="DK189" s="39"/>
      <c r="DL189" s="39"/>
      <c r="DM189" s="39"/>
      <c r="DN189" s="39"/>
      <c r="DO189" s="39"/>
      <c r="DP189" s="39"/>
      <c r="DQ189" s="39"/>
      <c r="DR189" s="39"/>
      <c r="DS189" s="39"/>
      <c r="DT189" s="39"/>
      <c r="DU189" s="39"/>
      <c r="DV189" s="39"/>
      <c r="DW189" s="39"/>
      <c r="DX189" s="39"/>
      <c r="DY189" s="39"/>
      <c r="DZ189" s="39"/>
      <c r="EA189" s="39"/>
      <c r="EB189" s="39"/>
      <c r="EC189" s="39"/>
      <c r="ED189" s="39"/>
      <c r="EE189" s="39"/>
      <c r="EF189" s="39"/>
      <c r="EG189" s="39"/>
      <c r="EH189" s="39"/>
      <c r="EI189" s="39"/>
      <c r="EJ189" s="39"/>
      <c r="EK189" s="39"/>
      <c r="EL189" s="39"/>
      <c r="EM189" s="39"/>
      <c r="EN189" s="39"/>
      <c r="EO189" s="39"/>
      <c r="EP189" s="39"/>
    </row>
    <row r="190" spans="1:146" outlineLevel="1">
      <c r="A190" s="23">
        <v>20</v>
      </c>
      <c r="B190" s="23">
        <v>1</v>
      </c>
      <c r="C190" s="8">
        <v>0.66781870876075433</v>
      </c>
      <c r="D190" s="8">
        <f t="shared" si="13"/>
        <v>0.33218129123924567</v>
      </c>
      <c r="E190" s="8">
        <f t="shared" si="14"/>
        <v>0.8074770727005075</v>
      </c>
      <c r="F190" s="8">
        <f t="shared" si="15"/>
        <v>0.89859728059932809</v>
      </c>
      <c r="G190" s="8">
        <f t="shared" si="16"/>
        <v>0.70527468185414566</v>
      </c>
      <c r="H190" s="8">
        <v>9.6789154340631567E-2</v>
      </c>
      <c r="I190" s="8">
        <f t="shared" si="17"/>
        <v>5.3650319151399908E-3</v>
      </c>
      <c r="J190" s="8">
        <f t="shared" si="18"/>
        <v>0.74210220455686593</v>
      </c>
      <c r="AS190" s="39"/>
      <c r="AT190" s="39"/>
      <c r="AU190" s="39"/>
      <c r="AV190" s="39"/>
      <c r="AW190" s="39"/>
      <c r="AX190" s="39"/>
      <c r="AY190" s="39"/>
      <c r="AZ190" s="50"/>
      <c r="BA190" s="39"/>
      <c r="BB190" s="39"/>
      <c r="BC190" s="39"/>
      <c r="BD190" s="39">
        <f t="shared" si="19"/>
        <v>0</v>
      </c>
      <c r="BE190" s="39" t="e">
        <f t="shared" si="20"/>
        <v>#N/A</v>
      </c>
      <c r="BF190" s="39">
        <f t="shared" si="21"/>
        <v>0.66781870876075433</v>
      </c>
      <c r="BG190" s="39"/>
      <c r="BH190" s="39"/>
      <c r="BI190" s="39"/>
      <c r="BJ190" s="39"/>
      <c r="BK190" s="39"/>
      <c r="BL190" s="39"/>
      <c r="BM190" s="39"/>
      <c r="BN190" s="39"/>
      <c r="BO190" s="39"/>
      <c r="BP190" s="39"/>
      <c r="BQ190" s="39"/>
      <c r="BR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39"/>
      <c r="CE190" s="39"/>
      <c r="CF190" s="39"/>
      <c r="CG190" s="39"/>
      <c r="CH190" s="39"/>
      <c r="CI190" s="39"/>
      <c r="CJ190" s="39"/>
      <c r="CK190" s="39"/>
      <c r="CL190" s="39"/>
      <c r="CM190" s="39"/>
      <c r="CN190" s="39"/>
      <c r="CO190" s="39"/>
      <c r="CP190" s="39"/>
      <c r="CQ190" s="39"/>
      <c r="CR190" s="39"/>
      <c r="CS190" s="39"/>
      <c r="CT190" s="39"/>
      <c r="CU190" s="39"/>
      <c r="CV190" s="39"/>
      <c r="CW190" s="39"/>
      <c r="CX190" s="39"/>
      <c r="CY190" s="39"/>
      <c r="CZ190" s="39"/>
      <c r="DA190" s="39"/>
      <c r="DB190" s="39"/>
      <c r="DC190" s="39"/>
      <c r="DD190" s="39"/>
      <c r="DE190" s="39"/>
      <c r="DF190" s="39"/>
      <c r="DG190" s="39"/>
      <c r="DH190" s="39"/>
      <c r="DI190" s="39"/>
      <c r="DJ190" s="39"/>
      <c r="DK190" s="39"/>
      <c r="DL190" s="39"/>
      <c r="DM190" s="39"/>
      <c r="DN190" s="39"/>
      <c r="DO190" s="39"/>
      <c r="DP190" s="39"/>
      <c r="DQ190" s="39"/>
      <c r="DR190" s="39"/>
      <c r="DS190" s="39"/>
      <c r="DT190" s="39"/>
      <c r="DU190" s="39"/>
      <c r="DV190" s="39"/>
      <c r="DW190" s="39"/>
      <c r="DX190" s="39"/>
      <c r="DY190" s="39"/>
      <c r="DZ190" s="39"/>
      <c r="EA190" s="39"/>
      <c r="EB190" s="39"/>
      <c r="EC190" s="39"/>
      <c r="ED190" s="39"/>
      <c r="EE190" s="39"/>
      <c r="EF190" s="39"/>
      <c r="EG190" s="39"/>
      <c r="EH190" s="39"/>
      <c r="EI190" s="39"/>
      <c r="EJ190" s="39"/>
      <c r="EK190" s="39"/>
      <c r="EL190" s="39"/>
      <c r="EM190" s="39"/>
      <c r="EN190" s="39"/>
      <c r="EO190" s="39"/>
      <c r="EP190" s="39"/>
    </row>
    <row r="191" spans="1:146" outlineLevel="1">
      <c r="A191" s="23">
        <v>21</v>
      </c>
      <c r="B191" s="23">
        <v>1</v>
      </c>
      <c r="C191" s="8">
        <v>0.77632933030525419</v>
      </c>
      <c r="D191" s="8">
        <f t="shared" si="13"/>
        <v>0.22367066969474581</v>
      </c>
      <c r="E191" s="8">
        <f t="shared" si="14"/>
        <v>0.50635690821124368</v>
      </c>
      <c r="F191" s="8">
        <f t="shared" si="15"/>
        <v>0.71158759700492513</v>
      </c>
      <c r="G191" s="8">
        <f t="shared" si="16"/>
        <v>0.53676170262141787</v>
      </c>
      <c r="H191" s="8">
        <v>0.19281109422842591</v>
      </c>
      <c r="I191" s="8">
        <f t="shared" si="17"/>
        <v>7.7508977798228249E-3</v>
      </c>
      <c r="J191" s="8">
        <f t="shared" si="18"/>
        <v>0.59743949574422262</v>
      </c>
      <c r="AS191" s="39"/>
      <c r="AT191" s="39"/>
      <c r="AU191" s="39"/>
      <c r="AV191" s="39"/>
      <c r="AW191" s="39"/>
      <c r="AX191" s="39"/>
      <c r="AY191" s="39"/>
      <c r="AZ191" s="50"/>
      <c r="BA191" s="39"/>
      <c r="BB191" s="39"/>
      <c r="BC191" s="39"/>
      <c r="BD191" s="39">
        <f t="shared" si="19"/>
        <v>0</v>
      </c>
      <c r="BE191" s="39" t="e">
        <f t="shared" si="20"/>
        <v>#N/A</v>
      </c>
      <c r="BF191" s="39">
        <f t="shared" si="21"/>
        <v>0.77632933030525419</v>
      </c>
      <c r="BG191" s="39"/>
      <c r="BH191" s="39"/>
      <c r="BI191" s="39"/>
      <c r="BJ191" s="39"/>
      <c r="BK191" s="39"/>
      <c r="BL191" s="39"/>
      <c r="BM191" s="39"/>
      <c r="BN191" s="39"/>
      <c r="BO191" s="39"/>
      <c r="BP191" s="39"/>
      <c r="BQ191" s="39"/>
      <c r="BR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39"/>
      <c r="CE191" s="39"/>
      <c r="CF191" s="39"/>
      <c r="CG191" s="39"/>
      <c r="CH191" s="39"/>
      <c r="CI191" s="39"/>
      <c r="CJ191" s="39"/>
      <c r="CK191" s="39"/>
      <c r="CL191" s="39"/>
      <c r="CM191" s="39"/>
      <c r="CN191" s="39"/>
      <c r="CO191" s="39"/>
      <c r="CP191" s="39"/>
      <c r="CQ191" s="39"/>
      <c r="CR191" s="39"/>
      <c r="CS191" s="39"/>
      <c r="CT191" s="39"/>
      <c r="CU191" s="39"/>
      <c r="CV191" s="39"/>
      <c r="CW191" s="39"/>
      <c r="CX191" s="39"/>
      <c r="CY191" s="39"/>
      <c r="CZ191" s="39"/>
      <c r="DA191" s="39"/>
      <c r="DB191" s="39"/>
      <c r="DC191" s="39"/>
      <c r="DD191" s="39"/>
      <c r="DE191" s="39"/>
      <c r="DF191" s="39"/>
      <c r="DG191" s="39"/>
      <c r="DH191" s="39"/>
      <c r="DI191" s="39"/>
      <c r="DJ191" s="39"/>
      <c r="DK191" s="39"/>
      <c r="DL191" s="39"/>
      <c r="DM191" s="39"/>
      <c r="DN191" s="39"/>
      <c r="DO191" s="39"/>
      <c r="DP191" s="39"/>
      <c r="DQ191" s="39"/>
      <c r="DR191" s="39"/>
      <c r="DS191" s="39"/>
      <c r="DT191" s="39"/>
      <c r="DU191" s="39"/>
      <c r="DV191" s="39"/>
      <c r="DW191" s="39"/>
      <c r="DX191" s="39"/>
      <c r="DY191" s="39"/>
      <c r="DZ191" s="39"/>
      <c r="EA191" s="39"/>
      <c r="EB191" s="39"/>
      <c r="EC191" s="39"/>
      <c r="ED191" s="39"/>
      <c r="EE191" s="39"/>
      <c r="EF191" s="39"/>
      <c r="EG191" s="39"/>
      <c r="EH191" s="39"/>
      <c r="EI191" s="39"/>
      <c r="EJ191" s="39"/>
      <c r="EK191" s="39"/>
      <c r="EL191" s="39"/>
      <c r="EM191" s="39"/>
      <c r="EN191" s="39"/>
      <c r="EO191" s="39"/>
      <c r="EP191" s="39"/>
    </row>
    <row r="192" spans="1:146" outlineLevel="1">
      <c r="A192" s="23">
        <v>22</v>
      </c>
      <c r="B192" s="23">
        <v>1</v>
      </c>
      <c r="C192" s="8">
        <v>0.55315262256863806</v>
      </c>
      <c r="D192" s="8">
        <f t="shared" si="13"/>
        <v>0.44684737743136194</v>
      </c>
      <c r="E192" s="8">
        <f t="shared" si="14"/>
        <v>1.1842426507194332</v>
      </c>
      <c r="F192" s="8">
        <f t="shared" si="15"/>
        <v>1.0882291352097835</v>
      </c>
      <c r="G192" s="8">
        <f t="shared" si="16"/>
        <v>0.89878769664302649</v>
      </c>
      <c r="H192" s="8">
        <v>9.5054894793944369E-2</v>
      </c>
      <c r="I192" s="8">
        <f t="shared" si="17"/>
        <v>8.5241594982911895E-3</v>
      </c>
      <c r="J192" s="8">
        <f t="shared" si="18"/>
        <v>0.94481330652705908</v>
      </c>
      <c r="AS192" s="39"/>
      <c r="AT192" s="39"/>
      <c r="AU192" s="39"/>
      <c r="AV192" s="39"/>
      <c r="AW192" s="39"/>
      <c r="AX192" s="39"/>
      <c r="AY192" s="39"/>
      <c r="AZ192" s="50"/>
      <c r="BA192" s="39"/>
      <c r="BB192" s="39"/>
      <c r="BC192" s="39"/>
      <c r="BD192" s="39">
        <f t="shared" si="19"/>
        <v>0</v>
      </c>
      <c r="BE192" s="39" t="e">
        <f t="shared" si="20"/>
        <v>#N/A</v>
      </c>
      <c r="BF192" s="39">
        <f t="shared" si="21"/>
        <v>0.55315262256863806</v>
      </c>
      <c r="BG192" s="39"/>
      <c r="BH192" s="39"/>
      <c r="BI192" s="39"/>
      <c r="BJ192" s="39"/>
      <c r="BK192" s="39"/>
      <c r="BL192" s="39"/>
      <c r="BM192" s="39"/>
      <c r="BN192" s="39"/>
      <c r="BO192" s="39"/>
      <c r="BP192" s="39"/>
      <c r="BQ192" s="39"/>
      <c r="BR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39"/>
      <c r="CE192" s="39"/>
      <c r="CF192" s="39"/>
      <c r="CG192" s="39"/>
      <c r="CH192" s="39"/>
      <c r="CI192" s="39"/>
      <c r="CJ192" s="39"/>
      <c r="CK192" s="39"/>
      <c r="CL192" s="39"/>
      <c r="CM192" s="39"/>
      <c r="CN192" s="39"/>
      <c r="CO192" s="39"/>
      <c r="CP192" s="39"/>
      <c r="CQ192" s="39"/>
      <c r="CR192" s="39"/>
      <c r="CS192" s="39"/>
      <c r="CT192" s="39"/>
      <c r="CU192" s="39"/>
      <c r="CV192" s="39"/>
      <c r="CW192" s="39"/>
      <c r="CX192" s="39"/>
      <c r="CY192" s="39"/>
      <c r="CZ192" s="39"/>
      <c r="DA192" s="39"/>
      <c r="DB192" s="39"/>
      <c r="DC192" s="39"/>
      <c r="DD192" s="39"/>
      <c r="DE192" s="39"/>
      <c r="DF192" s="39"/>
      <c r="DG192" s="39"/>
      <c r="DH192" s="39"/>
      <c r="DI192" s="39"/>
      <c r="DJ192" s="39"/>
      <c r="DK192" s="39"/>
      <c r="DL192" s="39"/>
      <c r="DM192" s="39"/>
      <c r="DN192" s="39"/>
      <c r="DO192" s="39"/>
      <c r="DP192" s="39"/>
      <c r="DQ192" s="39"/>
      <c r="DR192" s="39"/>
      <c r="DS192" s="39"/>
      <c r="DT192" s="39"/>
      <c r="DU192" s="39"/>
      <c r="DV192" s="39"/>
      <c r="DW192" s="39"/>
      <c r="DX192" s="39"/>
      <c r="DY192" s="39"/>
      <c r="DZ192" s="39"/>
      <c r="EA192" s="39"/>
      <c r="EB192" s="39"/>
      <c r="EC192" s="39"/>
      <c r="ED192" s="39"/>
      <c r="EE192" s="39"/>
      <c r="EF192" s="39"/>
      <c r="EG192" s="39"/>
      <c r="EH192" s="39"/>
      <c r="EI192" s="39"/>
      <c r="EJ192" s="39"/>
      <c r="EK192" s="39"/>
      <c r="EL192" s="39"/>
      <c r="EM192" s="39"/>
      <c r="EN192" s="39"/>
      <c r="EO192" s="39"/>
      <c r="EP192" s="39"/>
    </row>
    <row r="193" spans="1:146" outlineLevel="1">
      <c r="A193" s="23">
        <v>23</v>
      </c>
      <c r="B193" s="23">
        <v>1</v>
      </c>
      <c r="C193" s="8">
        <v>0.4403836164417147</v>
      </c>
      <c r="D193" s="8">
        <f t="shared" si="13"/>
        <v>0.55961638355828525</v>
      </c>
      <c r="E193" s="8">
        <f t="shared" si="14"/>
        <v>1.640218152731528</v>
      </c>
      <c r="F193" s="8">
        <f t="shared" si="15"/>
        <v>1.2807100189861591</v>
      </c>
      <c r="G193" s="8">
        <f t="shared" si="16"/>
        <v>1.1272743716196392</v>
      </c>
      <c r="H193" s="8">
        <v>9.292346525824012E-2</v>
      </c>
      <c r="I193" s="8">
        <f t="shared" si="17"/>
        <v>1.3046803283023704E-2</v>
      </c>
      <c r="J193" s="8">
        <f t="shared" si="18"/>
        <v>1.1836073880878324</v>
      </c>
      <c r="AS193" s="39"/>
      <c r="AT193" s="39"/>
      <c r="AU193" s="39"/>
      <c r="AV193" s="39"/>
      <c r="AW193" s="39"/>
      <c r="AX193" s="39"/>
      <c r="AY193" s="39"/>
      <c r="AZ193" s="50"/>
      <c r="BA193" s="39"/>
      <c r="BB193" s="39"/>
      <c r="BC193" s="39"/>
      <c r="BD193" s="39">
        <f t="shared" si="19"/>
        <v>0</v>
      </c>
      <c r="BE193" s="39" t="e">
        <f t="shared" si="20"/>
        <v>#N/A</v>
      </c>
      <c r="BF193" s="39">
        <f t="shared" si="21"/>
        <v>0.4403836164417147</v>
      </c>
      <c r="BG193" s="39"/>
      <c r="BH193" s="39"/>
      <c r="BI193" s="39"/>
      <c r="BJ193" s="39"/>
      <c r="BK193" s="39"/>
      <c r="BL193" s="39"/>
      <c r="BM193" s="39"/>
      <c r="BN193" s="39"/>
      <c r="BO193" s="39"/>
      <c r="BP193" s="39"/>
      <c r="BQ193" s="39"/>
      <c r="BR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39"/>
      <c r="CE193" s="39"/>
      <c r="CF193" s="39"/>
      <c r="CG193" s="39"/>
      <c r="CH193" s="39"/>
      <c r="CI193" s="39"/>
      <c r="CJ193" s="39"/>
      <c r="CK193" s="39"/>
      <c r="CL193" s="39"/>
      <c r="CM193" s="39"/>
      <c r="CN193" s="39"/>
      <c r="CO193" s="39"/>
      <c r="CP193" s="39"/>
      <c r="CQ193" s="39"/>
      <c r="CR193" s="39"/>
      <c r="CS193" s="39"/>
      <c r="CT193" s="39"/>
      <c r="CU193" s="39"/>
      <c r="CV193" s="39"/>
      <c r="CW193" s="39"/>
      <c r="CX193" s="39"/>
      <c r="CY193" s="39"/>
      <c r="CZ193" s="39"/>
      <c r="DA193" s="39"/>
      <c r="DB193" s="39"/>
      <c r="DC193" s="39"/>
      <c r="DD193" s="39"/>
      <c r="DE193" s="39"/>
      <c r="DF193" s="39"/>
      <c r="DG193" s="39"/>
      <c r="DH193" s="39"/>
      <c r="DI193" s="39"/>
      <c r="DJ193" s="39"/>
      <c r="DK193" s="39"/>
      <c r="DL193" s="39"/>
      <c r="DM193" s="39"/>
      <c r="DN193" s="39"/>
      <c r="DO193" s="39"/>
      <c r="DP193" s="39"/>
      <c r="DQ193" s="39"/>
      <c r="DR193" s="39"/>
      <c r="DS193" s="39"/>
      <c r="DT193" s="39"/>
      <c r="DU193" s="39"/>
      <c r="DV193" s="39"/>
      <c r="DW193" s="39"/>
      <c r="DX193" s="39"/>
      <c r="DY193" s="39"/>
      <c r="DZ193" s="39"/>
      <c r="EA193" s="39"/>
      <c r="EB193" s="39"/>
      <c r="EC193" s="39"/>
      <c r="ED193" s="39"/>
      <c r="EE193" s="39"/>
      <c r="EF193" s="39"/>
      <c r="EG193" s="39"/>
      <c r="EH193" s="39"/>
      <c r="EI193" s="39"/>
      <c r="EJ193" s="39"/>
      <c r="EK193" s="39"/>
      <c r="EL193" s="39"/>
      <c r="EM193" s="39"/>
      <c r="EN193" s="39"/>
      <c r="EO193" s="39"/>
      <c r="EP193" s="39"/>
    </row>
    <row r="194" spans="1:146" outlineLevel="1">
      <c r="A194" s="23">
        <v>24</v>
      </c>
      <c r="B194" s="23">
        <v>1</v>
      </c>
      <c r="C194" s="8">
        <v>0.66166027643580139</v>
      </c>
      <c r="D194" s="8">
        <f t="shared" si="13"/>
        <v>0.33833972356419861</v>
      </c>
      <c r="E194" s="8">
        <f t="shared" si="14"/>
        <v>0.82600606471047577</v>
      </c>
      <c r="F194" s="8">
        <f t="shared" si="15"/>
        <v>0.90884875788575281</v>
      </c>
      <c r="G194" s="8">
        <f t="shared" si="16"/>
        <v>0.7150871337647936</v>
      </c>
      <c r="H194" s="8">
        <v>0.10841128457574226</v>
      </c>
      <c r="I194" s="8">
        <f t="shared" si="17"/>
        <v>6.339727735611516E-3</v>
      </c>
      <c r="J194" s="8">
        <f t="shared" si="18"/>
        <v>0.75731521552337455</v>
      </c>
      <c r="AS194" s="39"/>
      <c r="AT194" s="39"/>
      <c r="AU194" s="39"/>
      <c r="AV194" s="39"/>
      <c r="AW194" s="39"/>
      <c r="AX194" s="39"/>
      <c r="AY194" s="39"/>
      <c r="AZ194" s="50"/>
      <c r="BA194" s="39"/>
      <c r="BB194" s="39"/>
      <c r="BC194" s="39"/>
      <c r="BD194" s="39">
        <f t="shared" si="19"/>
        <v>0</v>
      </c>
      <c r="BE194" s="39" t="e">
        <f t="shared" si="20"/>
        <v>#N/A</v>
      </c>
      <c r="BF194" s="39">
        <f t="shared" si="21"/>
        <v>0.66166027643580139</v>
      </c>
      <c r="BG194" s="39"/>
      <c r="BH194" s="39"/>
      <c r="BI194" s="39"/>
      <c r="BJ194" s="39"/>
      <c r="BK194" s="39"/>
      <c r="BL194" s="39"/>
      <c r="BM194" s="39"/>
      <c r="BN194" s="39"/>
      <c r="BO194" s="39"/>
      <c r="BP194" s="39"/>
      <c r="BQ194" s="39"/>
      <c r="BR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39"/>
      <c r="CE194" s="39"/>
      <c r="CF194" s="39"/>
      <c r="CG194" s="39"/>
      <c r="CH194" s="39"/>
      <c r="CI194" s="39"/>
      <c r="CJ194" s="39"/>
      <c r="CK194" s="39"/>
      <c r="CL194" s="39"/>
      <c r="CM194" s="39"/>
      <c r="CN194" s="39"/>
      <c r="CO194" s="39"/>
      <c r="CP194" s="39"/>
      <c r="CQ194" s="39"/>
      <c r="CR194" s="39"/>
      <c r="CS194" s="39"/>
      <c r="CT194" s="39"/>
      <c r="CU194" s="39"/>
      <c r="CV194" s="39"/>
      <c r="CW194" s="39"/>
      <c r="CX194" s="39"/>
      <c r="CY194" s="39"/>
      <c r="CZ194" s="39"/>
      <c r="DA194" s="39"/>
      <c r="DB194" s="39"/>
      <c r="DC194" s="39"/>
      <c r="DD194" s="39"/>
      <c r="DE194" s="39"/>
      <c r="DF194" s="39"/>
      <c r="DG194" s="39"/>
      <c r="DH194" s="39"/>
      <c r="DI194" s="39"/>
      <c r="DJ194" s="39"/>
      <c r="DK194" s="39"/>
      <c r="DL194" s="39"/>
      <c r="DM194" s="39"/>
      <c r="DN194" s="39"/>
      <c r="DO194" s="39"/>
      <c r="DP194" s="39"/>
      <c r="DQ194" s="39"/>
      <c r="DR194" s="39"/>
      <c r="DS194" s="39"/>
      <c r="DT194" s="39"/>
      <c r="DU194" s="39"/>
      <c r="DV194" s="39"/>
      <c r="DW194" s="39"/>
      <c r="DX194" s="39"/>
      <c r="DY194" s="39"/>
      <c r="DZ194" s="39"/>
      <c r="EA194" s="39"/>
      <c r="EB194" s="39"/>
      <c r="EC194" s="39"/>
      <c r="ED194" s="39"/>
      <c r="EE194" s="39"/>
      <c r="EF194" s="39"/>
      <c r="EG194" s="39"/>
      <c r="EH194" s="39"/>
      <c r="EI194" s="39"/>
      <c r="EJ194" s="39"/>
      <c r="EK194" s="39"/>
      <c r="EL194" s="39"/>
      <c r="EM194" s="39"/>
      <c r="EN194" s="39"/>
      <c r="EO194" s="39"/>
      <c r="EP194" s="39"/>
    </row>
    <row r="195" spans="1:146" outlineLevel="1">
      <c r="A195" s="23">
        <v>25</v>
      </c>
      <c r="B195" s="23">
        <v>1</v>
      </c>
      <c r="C195" s="8">
        <v>0.33710023198068795</v>
      </c>
      <c r="D195" s="8">
        <f t="shared" si="13"/>
        <v>0.66289976801931205</v>
      </c>
      <c r="E195" s="8">
        <f t="shared" si="14"/>
        <v>2.1747499371531367</v>
      </c>
      <c r="F195" s="8">
        <f t="shared" si="15"/>
        <v>1.4747033386932902</v>
      </c>
      <c r="G195" s="8">
        <f t="shared" si="16"/>
        <v>1.4023112166166387</v>
      </c>
      <c r="H195" s="8">
        <v>0.26389353778959657</v>
      </c>
      <c r="I195" s="8">
        <f t="shared" si="17"/>
        <v>8.7065004159204762E-2</v>
      </c>
      <c r="J195" s="8">
        <f t="shared" si="18"/>
        <v>1.6344592324014895</v>
      </c>
      <c r="AS195" s="39"/>
      <c r="AT195" s="39"/>
      <c r="AU195" s="39"/>
      <c r="AV195" s="39"/>
      <c r="AW195" s="39"/>
      <c r="AX195" s="39"/>
      <c r="AY195" s="39"/>
      <c r="AZ195" s="50"/>
      <c r="BA195" s="39"/>
      <c r="BB195" s="39"/>
      <c r="BC195" s="39"/>
      <c r="BD195" s="39">
        <f t="shared" si="19"/>
        <v>0</v>
      </c>
      <c r="BE195" s="39" t="e">
        <f t="shared" si="20"/>
        <v>#N/A</v>
      </c>
      <c r="BF195" s="39">
        <f t="shared" si="21"/>
        <v>0.33710023198068795</v>
      </c>
      <c r="BG195" s="39"/>
      <c r="BH195" s="39"/>
      <c r="BI195" s="39"/>
      <c r="BJ195" s="39"/>
      <c r="BK195" s="39"/>
      <c r="BL195" s="39"/>
      <c r="BM195" s="39"/>
      <c r="BN195" s="39"/>
      <c r="BO195" s="39"/>
      <c r="BP195" s="39"/>
      <c r="BQ195" s="39"/>
      <c r="BR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  <c r="CE195" s="39"/>
      <c r="CF195" s="39"/>
      <c r="CG195" s="39"/>
      <c r="CH195" s="39"/>
      <c r="CI195" s="39"/>
      <c r="CJ195" s="39"/>
      <c r="CK195" s="39"/>
      <c r="CL195" s="39"/>
      <c r="CM195" s="39"/>
      <c r="CN195" s="39"/>
      <c r="CO195" s="39"/>
      <c r="CP195" s="39"/>
      <c r="CQ195" s="39"/>
      <c r="CR195" s="39"/>
      <c r="CS195" s="39"/>
      <c r="CT195" s="39"/>
      <c r="CU195" s="39"/>
      <c r="CV195" s="39"/>
      <c r="CW195" s="39"/>
      <c r="CX195" s="39"/>
      <c r="CY195" s="39"/>
      <c r="CZ195" s="39"/>
      <c r="DA195" s="39"/>
      <c r="DB195" s="39"/>
      <c r="DC195" s="39"/>
      <c r="DD195" s="39"/>
      <c r="DE195" s="39"/>
      <c r="DF195" s="39"/>
      <c r="DG195" s="39"/>
      <c r="DH195" s="39"/>
      <c r="DI195" s="39"/>
      <c r="DJ195" s="39"/>
      <c r="DK195" s="39"/>
      <c r="DL195" s="39"/>
      <c r="DM195" s="39"/>
      <c r="DN195" s="39"/>
      <c r="DO195" s="39"/>
      <c r="DP195" s="39"/>
      <c r="DQ195" s="39"/>
      <c r="DR195" s="39"/>
      <c r="DS195" s="39"/>
      <c r="DT195" s="39"/>
      <c r="DU195" s="39"/>
      <c r="DV195" s="39"/>
      <c r="DW195" s="39"/>
      <c r="DX195" s="39"/>
      <c r="DY195" s="39"/>
      <c r="DZ195" s="39"/>
      <c r="EA195" s="39"/>
      <c r="EB195" s="39"/>
      <c r="EC195" s="39"/>
      <c r="ED195" s="39"/>
      <c r="EE195" s="39"/>
      <c r="EF195" s="39"/>
      <c r="EG195" s="39"/>
      <c r="EH195" s="39"/>
      <c r="EI195" s="39"/>
      <c r="EJ195" s="39"/>
      <c r="EK195" s="39"/>
      <c r="EL195" s="39"/>
      <c r="EM195" s="39"/>
      <c r="EN195" s="39"/>
      <c r="EO195" s="39"/>
      <c r="EP195" s="39"/>
    </row>
    <row r="196" spans="1:146" outlineLevel="1">
      <c r="A196" s="23">
        <v>26</v>
      </c>
      <c r="B196" s="23">
        <v>0</v>
      </c>
      <c r="C196" s="8">
        <v>0.41220881483535238</v>
      </c>
      <c r="D196" s="8">
        <f t="shared" si="13"/>
        <v>-0.41220881483535238</v>
      </c>
      <c r="E196" s="8">
        <f t="shared" si="14"/>
        <v>1.0627670428542799</v>
      </c>
      <c r="F196" s="8">
        <f t="shared" si="15"/>
        <v>-1.0309059330774462</v>
      </c>
      <c r="G196" s="8">
        <f t="shared" si="16"/>
        <v>-0.83742727720732002</v>
      </c>
      <c r="H196" s="8">
        <v>9.8651651344145275E-2</v>
      </c>
      <c r="I196" s="8">
        <f t="shared" si="17"/>
        <v>7.7414184857721178E-3</v>
      </c>
      <c r="J196" s="8">
        <f t="shared" si="18"/>
        <v>-0.88206536439388461</v>
      </c>
      <c r="AS196" s="39"/>
      <c r="AT196" s="39"/>
      <c r="AU196" s="39"/>
      <c r="AV196" s="39"/>
      <c r="AW196" s="39"/>
      <c r="AX196" s="39"/>
      <c r="AY196" s="39"/>
      <c r="AZ196" s="50"/>
      <c r="BA196" s="39"/>
      <c r="BB196" s="39"/>
      <c r="BC196" s="39"/>
      <c r="BD196" s="39">
        <f t="shared" si="19"/>
        <v>1</v>
      </c>
      <c r="BE196" s="39">
        <f t="shared" si="20"/>
        <v>0.41220881483535238</v>
      </c>
      <c r="BF196" s="39" t="e">
        <f t="shared" si="21"/>
        <v>#N/A</v>
      </c>
      <c r="BG196" s="39"/>
      <c r="BH196" s="39"/>
      <c r="BI196" s="39"/>
      <c r="BJ196" s="39"/>
      <c r="BK196" s="39"/>
      <c r="BL196" s="39"/>
      <c r="BM196" s="39"/>
      <c r="BN196" s="39"/>
      <c r="BO196" s="39"/>
      <c r="BP196" s="39"/>
      <c r="BQ196" s="39"/>
      <c r="BR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39"/>
      <c r="CE196" s="39"/>
      <c r="CF196" s="39"/>
      <c r="CG196" s="39"/>
      <c r="CH196" s="39"/>
      <c r="CI196" s="39"/>
      <c r="CJ196" s="39"/>
      <c r="CK196" s="39"/>
      <c r="CL196" s="39"/>
      <c r="CM196" s="39"/>
      <c r="CN196" s="39"/>
      <c r="CO196" s="39"/>
      <c r="CP196" s="39"/>
      <c r="CQ196" s="39"/>
      <c r="CR196" s="39"/>
      <c r="CS196" s="39"/>
      <c r="CT196" s="39"/>
      <c r="CU196" s="39"/>
      <c r="CV196" s="39"/>
      <c r="CW196" s="39"/>
      <c r="CX196" s="39"/>
      <c r="CY196" s="39"/>
      <c r="CZ196" s="39"/>
      <c r="DA196" s="39"/>
      <c r="DB196" s="39"/>
      <c r="DC196" s="39"/>
      <c r="DD196" s="39"/>
      <c r="DE196" s="39"/>
      <c r="DF196" s="39"/>
      <c r="DG196" s="39"/>
      <c r="DH196" s="39"/>
      <c r="DI196" s="39"/>
      <c r="DJ196" s="39"/>
      <c r="DK196" s="39"/>
      <c r="DL196" s="39"/>
      <c r="DM196" s="39"/>
      <c r="DN196" s="39"/>
      <c r="DO196" s="39"/>
      <c r="DP196" s="39"/>
      <c r="DQ196" s="39"/>
      <c r="DR196" s="39"/>
      <c r="DS196" s="39"/>
      <c r="DT196" s="39"/>
      <c r="DU196" s="39"/>
      <c r="DV196" s="39"/>
      <c r="DW196" s="39"/>
      <c r="DX196" s="39"/>
      <c r="DY196" s="39"/>
      <c r="DZ196" s="39"/>
      <c r="EA196" s="39"/>
      <c r="EB196" s="39"/>
      <c r="EC196" s="39"/>
      <c r="ED196" s="39"/>
      <c r="EE196" s="39"/>
      <c r="EF196" s="39"/>
      <c r="EG196" s="39"/>
      <c r="EH196" s="39"/>
      <c r="EI196" s="39"/>
      <c r="EJ196" s="39"/>
      <c r="EK196" s="39"/>
      <c r="EL196" s="39"/>
      <c r="EM196" s="39"/>
      <c r="EN196" s="39"/>
      <c r="EO196" s="39"/>
      <c r="EP196" s="39"/>
    </row>
    <row r="197" spans="1:146" outlineLevel="1">
      <c r="A197" s="23">
        <v>27</v>
      </c>
      <c r="B197" s="23">
        <v>0</v>
      </c>
      <c r="C197" s="8">
        <v>0.38739691826707445</v>
      </c>
      <c r="D197" s="8">
        <f t="shared" si="13"/>
        <v>-0.38739691826707445</v>
      </c>
      <c r="E197" s="8">
        <f t="shared" si="14"/>
        <v>0.98007610803347966</v>
      </c>
      <c r="F197" s="8">
        <f t="shared" si="15"/>
        <v>-0.98998793327670398</v>
      </c>
      <c r="G197" s="8">
        <f t="shared" si="16"/>
        <v>-0.79522219368302216</v>
      </c>
      <c r="H197" s="8">
        <v>0.27509877881724609</v>
      </c>
      <c r="I197" s="8">
        <f t="shared" si="17"/>
        <v>3.0096451885376276E-2</v>
      </c>
      <c r="J197" s="8">
        <f t="shared" si="18"/>
        <v>-0.9340047319477498</v>
      </c>
      <c r="AS197" s="39"/>
      <c r="AT197" s="39"/>
      <c r="AU197" s="39"/>
      <c r="AV197" s="39"/>
      <c r="AW197" s="39"/>
      <c r="AX197" s="39"/>
      <c r="AY197" s="39"/>
      <c r="AZ197" s="50"/>
      <c r="BA197" s="39"/>
      <c r="BB197" s="39"/>
      <c r="BC197" s="39"/>
      <c r="BD197" s="39">
        <f t="shared" si="19"/>
        <v>1</v>
      </c>
      <c r="BE197" s="39">
        <f t="shared" si="20"/>
        <v>0.38739691826707445</v>
      </c>
      <c r="BF197" s="39" t="e">
        <f t="shared" si="21"/>
        <v>#N/A</v>
      </c>
      <c r="BG197" s="39"/>
      <c r="BH197" s="39"/>
      <c r="BI197" s="39"/>
      <c r="BJ197" s="39"/>
      <c r="BK197" s="39"/>
      <c r="BL197" s="39"/>
      <c r="BM197" s="39"/>
      <c r="BN197" s="39"/>
      <c r="BO197" s="39"/>
      <c r="BP197" s="39"/>
      <c r="BQ197" s="39"/>
      <c r="BR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39"/>
      <c r="CE197" s="39"/>
      <c r="CF197" s="39"/>
      <c r="CG197" s="39"/>
      <c r="CH197" s="39"/>
      <c r="CI197" s="39"/>
      <c r="CJ197" s="39"/>
      <c r="CK197" s="39"/>
      <c r="CL197" s="39"/>
      <c r="CM197" s="39"/>
      <c r="CN197" s="39"/>
      <c r="CO197" s="39"/>
      <c r="CP197" s="39"/>
      <c r="CQ197" s="39"/>
      <c r="CR197" s="39"/>
      <c r="CS197" s="39"/>
      <c r="CT197" s="39"/>
      <c r="CU197" s="39"/>
      <c r="CV197" s="39"/>
      <c r="CW197" s="39"/>
      <c r="CX197" s="39"/>
      <c r="CY197" s="39"/>
      <c r="CZ197" s="39"/>
      <c r="DA197" s="39"/>
      <c r="DB197" s="39"/>
      <c r="DC197" s="39"/>
      <c r="DD197" s="39"/>
      <c r="DE197" s="39"/>
      <c r="DF197" s="39"/>
      <c r="DG197" s="39"/>
      <c r="DH197" s="39"/>
      <c r="DI197" s="39"/>
      <c r="DJ197" s="39"/>
      <c r="DK197" s="39"/>
      <c r="DL197" s="39"/>
      <c r="DM197" s="39"/>
      <c r="DN197" s="39"/>
      <c r="DO197" s="39"/>
      <c r="DP197" s="39"/>
      <c r="DQ197" s="39"/>
      <c r="DR197" s="39"/>
      <c r="DS197" s="39"/>
      <c r="DT197" s="39"/>
      <c r="DU197" s="39"/>
      <c r="DV197" s="39"/>
      <c r="DW197" s="39"/>
      <c r="DX197" s="39"/>
      <c r="DY197" s="39"/>
      <c r="DZ197" s="39"/>
      <c r="EA197" s="39"/>
      <c r="EB197" s="39"/>
      <c r="EC197" s="39"/>
      <c r="ED197" s="39"/>
      <c r="EE197" s="39"/>
      <c r="EF197" s="39"/>
      <c r="EG197" s="39"/>
      <c r="EH197" s="39"/>
      <c r="EI197" s="39"/>
      <c r="EJ197" s="39"/>
      <c r="EK197" s="39"/>
      <c r="EL197" s="39"/>
      <c r="EM197" s="39"/>
      <c r="EN197" s="39"/>
      <c r="EO197" s="39"/>
      <c r="EP197" s="39"/>
    </row>
    <row r="198" spans="1:146" outlineLevel="1">
      <c r="A198" s="23">
        <v>28</v>
      </c>
      <c r="B198" s="23">
        <v>0</v>
      </c>
      <c r="C198" s="8">
        <v>0.77098235580718877</v>
      </c>
      <c r="D198" s="8">
        <f t="shared" si="13"/>
        <v>-0.77098235580718877</v>
      </c>
      <c r="E198" s="8">
        <f t="shared" si="14"/>
        <v>2.9479124590382098</v>
      </c>
      <c r="F198" s="8">
        <f t="shared" si="15"/>
        <v>-1.7169485895151928</v>
      </c>
      <c r="G198" s="8">
        <f t="shared" si="16"/>
        <v>-1.8347958455965059</v>
      </c>
      <c r="H198" s="8">
        <v>0.10356884786165757</v>
      </c>
      <c r="I198" s="8">
        <f t="shared" si="17"/>
        <v>3.9443738896174751E-2</v>
      </c>
      <c r="J198" s="8">
        <f t="shared" si="18"/>
        <v>-1.9378906972156498</v>
      </c>
      <c r="AS198" s="39"/>
      <c r="AT198" s="39"/>
      <c r="AU198" s="39"/>
      <c r="AV198" s="39"/>
      <c r="AW198" s="39"/>
      <c r="AX198" s="39"/>
      <c r="AY198" s="39"/>
      <c r="AZ198" s="50"/>
      <c r="BA198" s="39"/>
      <c r="BB198" s="39"/>
      <c r="BC198" s="39"/>
      <c r="BD198" s="39">
        <f t="shared" si="19"/>
        <v>1</v>
      </c>
      <c r="BE198" s="39">
        <f t="shared" si="20"/>
        <v>0.77098235580718877</v>
      </c>
      <c r="BF198" s="39" t="e">
        <f t="shared" si="21"/>
        <v>#N/A</v>
      </c>
      <c r="BG198" s="39"/>
      <c r="BH198" s="39"/>
      <c r="BI198" s="39"/>
      <c r="BJ198" s="39"/>
      <c r="BK198" s="39"/>
      <c r="BL198" s="39"/>
      <c r="BM198" s="39"/>
      <c r="BN198" s="39"/>
      <c r="BO198" s="39"/>
      <c r="BP198" s="39"/>
      <c r="BQ198" s="39"/>
      <c r="BR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39"/>
      <c r="CE198" s="39"/>
      <c r="CF198" s="39"/>
      <c r="CG198" s="39"/>
      <c r="CH198" s="39"/>
      <c r="CI198" s="39"/>
      <c r="CJ198" s="39"/>
      <c r="CK198" s="39"/>
      <c r="CL198" s="39"/>
      <c r="CM198" s="39"/>
      <c r="CN198" s="39"/>
      <c r="CO198" s="39"/>
      <c r="CP198" s="39"/>
      <c r="CQ198" s="39"/>
      <c r="CR198" s="39"/>
      <c r="CS198" s="39"/>
      <c r="CT198" s="39"/>
      <c r="CU198" s="39"/>
      <c r="CV198" s="39"/>
      <c r="CW198" s="39"/>
      <c r="CX198" s="39"/>
      <c r="CY198" s="39"/>
      <c r="CZ198" s="39"/>
      <c r="DA198" s="39"/>
      <c r="DB198" s="39"/>
      <c r="DC198" s="39"/>
      <c r="DD198" s="39"/>
      <c r="DE198" s="39"/>
      <c r="DF198" s="39"/>
      <c r="DG198" s="39"/>
      <c r="DH198" s="39"/>
      <c r="DI198" s="39"/>
      <c r="DJ198" s="39"/>
      <c r="DK198" s="39"/>
      <c r="DL198" s="39"/>
      <c r="DM198" s="39"/>
      <c r="DN198" s="39"/>
      <c r="DO198" s="39"/>
      <c r="DP198" s="39"/>
      <c r="DQ198" s="39"/>
      <c r="DR198" s="39"/>
      <c r="DS198" s="39"/>
      <c r="DT198" s="39"/>
      <c r="DU198" s="39"/>
      <c r="DV198" s="39"/>
      <c r="DW198" s="39"/>
      <c r="DX198" s="39"/>
      <c r="DY198" s="39"/>
      <c r="DZ198" s="39"/>
      <c r="EA198" s="39"/>
      <c r="EB198" s="39"/>
      <c r="EC198" s="39"/>
      <c r="ED198" s="39"/>
      <c r="EE198" s="39"/>
      <c r="EF198" s="39"/>
      <c r="EG198" s="39"/>
      <c r="EH198" s="39"/>
      <c r="EI198" s="39"/>
      <c r="EJ198" s="39"/>
      <c r="EK198" s="39"/>
      <c r="EL198" s="39"/>
      <c r="EM198" s="39"/>
      <c r="EN198" s="39"/>
      <c r="EO198" s="39"/>
      <c r="EP198" s="39"/>
    </row>
    <row r="199" spans="1:146" outlineLevel="1">
      <c r="A199" s="23">
        <v>29</v>
      </c>
      <c r="B199" s="23">
        <v>1</v>
      </c>
      <c r="C199" s="8">
        <v>0.65603043197099808</v>
      </c>
      <c r="D199" s="8">
        <f t="shared" si="13"/>
        <v>0.34396956802900192</v>
      </c>
      <c r="E199" s="8">
        <f t="shared" si="14"/>
        <v>0.84309620182869571</v>
      </c>
      <c r="F199" s="8">
        <f t="shared" si="15"/>
        <v>0.91820270192844444</v>
      </c>
      <c r="G199" s="8">
        <f t="shared" si="16"/>
        <v>0.72409911643022218</v>
      </c>
      <c r="H199" s="8">
        <v>0.18058287400461009</v>
      </c>
      <c r="I199" s="8">
        <f t="shared" si="17"/>
        <v>1.2819463123747016E-2</v>
      </c>
      <c r="J199" s="8">
        <f t="shared" si="18"/>
        <v>0.79991805476644895</v>
      </c>
      <c r="AS199" s="39"/>
      <c r="AT199" s="39"/>
      <c r="AU199" s="39"/>
      <c r="AV199" s="39"/>
      <c r="AW199" s="39"/>
      <c r="AX199" s="39"/>
      <c r="AY199" s="39"/>
      <c r="AZ199" s="50"/>
      <c r="BA199" s="39"/>
      <c r="BB199" s="39"/>
      <c r="BC199" s="39"/>
      <c r="BD199" s="39">
        <f t="shared" si="19"/>
        <v>0</v>
      </c>
      <c r="BE199" s="39" t="e">
        <f t="shared" si="20"/>
        <v>#N/A</v>
      </c>
      <c r="BF199" s="39">
        <f t="shared" si="21"/>
        <v>0.65603043197099808</v>
      </c>
      <c r="BG199" s="39"/>
      <c r="BH199" s="39"/>
      <c r="BI199" s="39"/>
      <c r="BJ199" s="39"/>
      <c r="BK199" s="39"/>
      <c r="BL199" s="39"/>
      <c r="BM199" s="39"/>
      <c r="BN199" s="39"/>
      <c r="BO199" s="39"/>
      <c r="BP199" s="39"/>
      <c r="BQ199" s="39"/>
      <c r="BR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39"/>
      <c r="CE199" s="39"/>
      <c r="CF199" s="39"/>
      <c r="CG199" s="39"/>
      <c r="CH199" s="39"/>
      <c r="CI199" s="39"/>
      <c r="CJ199" s="39"/>
      <c r="CK199" s="39"/>
      <c r="CL199" s="39"/>
      <c r="CM199" s="39"/>
      <c r="CN199" s="39"/>
      <c r="CO199" s="39"/>
      <c r="CP199" s="39"/>
      <c r="CQ199" s="39"/>
      <c r="CR199" s="39"/>
      <c r="CS199" s="39"/>
      <c r="CT199" s="39"/>
      <c r="CU199" s="39"/>
      <c r="CV199" s="39"/>
      <c r="CW199" s="39"/>
      <c r="CX199" s="39"/>
      <c r="CY199" s="39"/>
      <c r="CZ199" s="39"/>
      <c r="DA199" s="39"/>
      <c r="DB199" s="39"/>
      <c r="DC199" s="39"/>
      <c r="DD199" s="39"/>
      <c r="DE199" s="39"/>
      <c r="DF199" s="39"/>
      <c r="DG199" s="39"/>
      <c r="DH199" s="39"/>
      <c r="DI199" s="39"/>
      <c r="DJ199" s="39"/>
      <c r="DK199" s="39"/>
      <c r="DL199" s="39"/>
      <c r="DM199" s="39"/>
      <c r="DN199" s="39"/>
      <c r="DO199" s="39"/>
      <c r="DP199" s="39"/>
      <c r="DQ199" s="39"/>
      <c r="DR199" s="39"/>
      <c r="DS199" s="39"/>
      <c r="DT199" s="39"/>
      <c r="DU199" s="39"/>
      <c r="DV199" s="39"/>
      <c r="DW199" s="39"/>
      <c r="DX199" s="39"/>
      <c r="DY199" s="39"/>
      <c r="DZ199" s="39"/>
      <c r="EA199" s="39"/>
      <c r="EB199" s="39"/>
      <c r="EC199" s="39"/>
      <c r="ED199" s="39"/>
      <c r="EE199" s="39"/>
      <c r="EF199" s="39"/>
      <c r="EG199" s="39"/>
      <c r="EH199" s="39"/>
      <c r="EI199" s="39"/>
      <c r="EJ199" s="39"/>
      <c r="EK199" s="39"/>
      <c r="EL199" s="39"/>
      <c r="EM199" s="39"/>
      <c r="EN199" s="39"/>
      <c r="EO199" s="39"/>
      <c r="EP199" s="39"/>
    </row>
    <row r="200" spans="1:146" outlineLevel="1">
      <c r="A200" s="23">
        <v>30</v>
      </c>
      <c r="B200" s="23">
        <v>1</v>
      </c>
      <c r="C200" s="8">
        <v>0.42199274863834102</v>
      </c>
      <c r="D200" s="8">
        <f t="shared" si="13"/>
        <v>0.57800725136165898</v>
      </c>
      <c r="E200" s="8">
        <f t="shared" si="14"/>
        <v>1.7255342968304539</v>
      </c>
      <c r="F200" s="8">
        <f t="shared" si="15"/>
        <v>1.3135959412355285</v>
      </c>
      <c r="G200" s="8">
        <f t="shared" si="16"/>
        <v>1.1703456608696601</v>
      </c>
      <c r="H200" s="8">
        <v>0.13713990312320842</v>
      </c>
      <c r="I200" s="8">
        <f t="shared" si="17"/>
        <v>2.293605286449521E-2</v>
      </c>
      <c r="J200" s="8">
        <f t="shared" si="18"/>
        <v>1.2599228621940974</v>
      </c>
      <c r="AS200" s="39"/>
      <c r="AT200" s="39"/>
      <c r="AU200" s="39"/>
      <c r="AV200" s="39"/>
      <c r="AW200" s="39"/>
      <c r="AX200" s="39"/>
      <c r="AY200" s="39"/>
      <c r="AZ200" s="50"/>
      <c r="BA200" s="39"/>
      <c r="BB200" s="39"/>
      <c r="BC200" s="39"/>
      <c r="BD200" s="39">
        <f t="shared" si="19"/>
        <v>0</v>
      </c>
      <c r="BE200" s="39" t="e">
        <f t="shared" si="20"/>
        <v>#N/A</v>
      </c>
      <c r="BF200" s="39">
        <f t="shared" si="21"/>
        <v>0.42199274863834102</v>
      </c>
      <c r="BG200" s="39"/>
      <c r="BH200" s="39"/>
      <c r="BI200" s="39"/>
      <c r="BJ200" s="39"/>
      <c r="BK200" s="39"/>
      <c r="BL200" s="39"/>
      <c r="BM200" s="39"/>
      <c r="BN200" s="39"/>
      <c r="BO200" s="39"/>
      <c r="BP200" s="39"/>
      <c r="BQ200" s="39"/>
      <c r="BR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39"/>
      <c r="CE200" s="39"/>
      <c r="CF200" s="39"/>
      <c r="CG200" s="39"/>
      <c r="CH200" s="39"/>
      <c r="CI200" s="39"/>
      <c r="CJ200" s="39"/>
      <c r="CK200" s="39"/>
      <c r="CL200" s="39"/>
      <c r="CM200" s="39"/>
      <c r="CN200" s="39"/>
      <c r="CO200" s="39"/>
      <c r="CP200" s="39"/>
      <c r="CQ200" s="39"/>
      <c r="CR200" s="39"/>
      <c r="CS200" s="39"/>
      <c r="CT200" s="39"/>
      <c r="CU200" s="39"/>
      <c r="CV200" s="39"/>
      <c r="CW200" s="39"/>
      <c r="CX200" s="39"/>
      <c r="CY200" s="39"/>
      <c r="CZ200" s="39"/>
      <c r="DA200" s="39"/>
      <c r="DB200" s="39"/>
      <c r="DC200" s="39"/>
      <c r="DD200" s="39"/>
      <c r="DE200" s="39"/>
      <c r="DF200" s="39"/>
      <c r="DG200" s="39"/>
      <c r="DH200" s="39"/>
      <c r="DI200" s="39"/>
      <c r="DJ200" s="39"/>
      <c r="DK200" s="39"/>
      <c r="DL200" s="39"/>
      <c r="DM200" s="39"/>
      <c r="DN200" s="39"/>
      <c r="DO200" s="39"/>
      <c r="DP200" s="39"/>
      <c r="DQ200" s="39"/>
      <c r="DR200" s="39"/>
      <c r="DS200" s="39"/>
      <c r="DT200" s="39"/>
      <c r="DU200" s="39"/>
      <c r="DV200" s="39"/>
      <c r="DW200" s="39"/>
      <c r="DX200" s="39"/>
      <c r="DY200" s="39"/>
      <c r="DZ200" s="39"/>
      <c r="EA200" s="39"/>
      <c r="EB200" s="39"/>
      <c r="EC200" s="39"/>
      <c r="ED200" s="39"/>
      <c r="EE200" s="39"/>
      <c r="EF200" s="39"/>
      <c r="EG200" s="39"/>
      <c r="EH200" s="39"/>
      <c r="EI200" s="39"/>
      <c r="EJ200" s="39"/>
      <c r="EK200" s="39"/>
      <c r="EL200" s="39"/>
      <c r="EM200" s="39"/>
      <c r="EN200" s="39"/>
      <c r="EO200" s="39"/>
      <c r="EP200" s="39"/>
    </row>
    <row r="201" spans="1:146" outlineLevel="1">
      <c r="A201" s="23">
        <v>31</v>
      </c>
      <c r="B201" s="23">
        <v>1</v>
      </c>
      <c r="C201" s="8">
        <v>0.41725275365613945</v>
      </c>
      <c r="D201" s="8">
        <f t="shared" si="13"/>
        <v>0.58274724634386055</v>
      </c>
      <c r="E201" s="8">
        <f t="shared" si="14"/>
        <v>1.7481262338531685</v>
      </c>
      <c r="F201" s="8">
        <f t="shared" si="15"/>
        <v>1.3221672488203482</v>
      </c>
      <c r="G201" s="8">
        <f t="shared" si="16"/>
        <v>1.1817905401493545</v>
      </c>
      <c r="H201" s="8">
        <v>0.27534208941100502</v>
      </c>
      <c r="I201" s="8">
        <f t="shared" si="17"/>
        <v>6.6572499359886184E-2</v>
      </c>
      <c r="J201" s="8">
        <f t="shared" si="18"/>
        <v>1.3882701653365417</v>
      </c>
      <c r="AS201" s="39"/>
      <c r="AT201" s="39"/>
      <c r="AU201" s="39"/>
      <c r="AV201" s="39"/>
      <c r="AW201" s="39"/>
      <c r="AX201" s="39"/>
      <c r="AY201" s="39"/>
      <c r="AZ201" s="50"/>
      <c r="BA201" s="39"/>
      <c r="BB201" s="39"/>
      <c r="BC201" s="39"/>
      <c r="BD201" s="39">
        <f t="shared" si="19"/>
        <v>0</v>
      </c>
      <c r="BE201" s="39" t="e">
        <f t="shared" si="20"/>
        <v>#N/A</v>
      </c>
      <c r="BF201" s="39">
        <f t="shared" si="21"/>
        <v>0.41725275365613945</v>
      </c>
      <c r="BG201" s="39"/>
      <c r="BH201" s="39"/>
      <c r="BI201" s="39"/>
      <c r="BJ201" s="39"/>
      <c r="BK201" s="39"/>
      <c r="BL201" s="39"/>
      <c r="BM201" s="39"/>
      <c r="BN201" s="39"/>
      <c r="BO201" s="39"/>
      <c r="BP201" s="39"/>
      <c r="BQ201" s="39"/>
      <c r="BR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39"/>
      <c r="CE201" s="39"/>
      <c r="CF201" s="39"/>
      <c r="CG201" s="39"/>
      <c r="CH201" s="39"/>
      <c r="CI201" s="39"/>
      <c r="CJ201" s="39"/>
      <c r="CK201" s="39"/>
      <c r="CL201" s="39"/>
      <c r="CM201" s="39"/>
      <c r="CN201" s="39"/>
      <c r="CO201" s="39"/>
      <c r="CP201" s="39"/>
      <c r="CQ201" s="39"/>
      <c r="CR201" s="39"/>
      <c r="CS201" s="39"/>
      <c r="CT201" s="39"/>
      <c r="CU201" s="39"/>
      <c r="CV201" s="39"/>
      <c r="CW201" s="39"/>
      <c r="CX201" s="39"/>
      <c r="CY201" s="39"/>
      <c r="CZ201" s="39"/>
      <c r="DA201" s="39"/>
      <c r="DB201" s="39"/>
      <c r="DC201" s="39"/>
      <c r="DD201" s="39"/>
      <c r="DE201" s="39"/>
      <c r="DF201" s="39"/>
      <c r="DG201" s="39"/>
      <c r="DH201" s="39"/>
      <c r="DI201" s="39"/>
      <c r="DJ201" s="39"/>
      <c r="DK201" s="39"/>
      <c r="DL201" s="39"/>
      <c r="DM201" s="39"/>
      <c r="DN201" s="39"/>
      <c r="DO201" s="39"/>
      <c r="DP201" s="39"/>
      <c r="DQ201" s="39"/>
      <c r="DR201" s="39"/>
      <c r="DS201" s="39"/>
      <c r="DT201" s="39"/>
      <c r="DU201" s="39"/>
      <c r="DV201" s="39"/>
      <c r="DW201" s="39"/>
      <c r="DX201" s="39"/>
      <c r="DY201" s="39"/>
      <c r="DZ201" s="39"/>
      <c r="EA201" s="39"/>
      <c r="EB201" s="39"/>
      <c r="EC201" s="39"/>
      <c r="ED201" s="39"/>
      <c r="EE201" s="39"/>
      <c r="EF201" s="39"/>
      <c r="EG201" s="39"/>
      <c r="EH201" s="39"/>
      <c r="EI201" s="39"/>
      <c r="EJ201" s="39"/>
      <c r="EK201" s="39"/>
      <c r="EL201" s="39"/>
      <c r="EM201" s="39"/>
      <c r="EN201" s="39"/>
      <c r="EO201" s="39"/>
      <c r="EP201" s="39"/>
    </row>
    <row r="202" spans="1:146" outlineLevel="1">
      <c r="A202" s="23">
        <v>32</v>
      </c>
      <c r="B202" s="23">
        <v>1</v>
      </c>
      <c r="C202" s="8">
        <v>0.69729704211768107</v>
      </c>
      <c r="D202" s="8">
        <f t="shared" si="13"/>
        <v>0.30270295788231893</v>
      </c>
      <c r="E202" s="8">
        <f t="shared" si="14"/>
        <v>0.72108757334396667</v>
      </c>
      <c r="F202" s="8">
        <f t="shared" si="15"/>
        <v>0.84916875433800942</v>
      </c>
      <c r="G202" s="8">
        <f t="shared" si="16"/>
        <v>0.65886952574203872</v>
      </c>
      <c r="H202" s="8">
        <v>0.16591032415087248</v>
      </c>
      <c r="I202" s="8">
        <f t="shared" si="17"/>
        <v>9.4113966433848929E-3</v>
      </c>
      <c r="J202" s="8">
        <f t="shared" si="18"/>
        <v>0.72142808961308968</v>
      </c>
      <c r="AS202" s="39"/>
      <c r="AT202" s="39"/>
      <c r="AU202" s="39"/>
      <c r="AV202" s="39"/>
      <c r="AW202" s="39"/>
      <c r="AX202" s="39"/>
      <c r="AY202" s="39"/>
      <c r="AZ202" s="50"/>
      <c r="BA202" s="39"/>
      <c r="BB202" s="39"/>
      <c r="BC202" s="39"/>
      <c r="BD202" s="39">
        <f t="shared" si="19"/>
        <v>0</v>
      </c>
      <c r="BE202" s="39" t="e">
        <f t="shared" si="20"/>
        <v>#N/A</v>
      </c>
      <c r="BF202" s="39">
        <f t="shared" si="21"/>
        <v>0.69729704211768107</v>
      </c>
      <c r="BG202" s="39"/>
      <c r="BH202" s="39"/>
      <c r="BI202" s="39"/>
      <c r="BJ202" s="39"/>
      <c r="BK202" s="39"/>
      <c r="BL202" s="39"/>
      <c r="BM202" s="39"/>
      <c r="BN202" s="39"/>
      <c r="BO202" s="39"/>
      <c r="BP202" s="39"/>
      <c r="BQ202" s="39"/>
      <c r="BR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39"/>
      <c r="CE202" s="39"/>
      <c r="CF202" s="39"/>
      <c r="CG202" s="39"/>
      <c r="CH202" s="39"/>
      <c r="CI202" s="39"/>
      <c r="CJ202" s="39"/>
      <c r="CK202" s="39"/>
      <c r="CL202" s="39"/>
      <c r="CM202" s="39"/>
      <c r="CN202" s="39"/>
      <c r="CO202" s="39"/>
      <c r="CP202" s="39"/>
      <c r="CQ202" s="39"/>
      <c r="CR202" s="39"/>
      <c r="CS202" s="39"/>
      <c r="CT202" s="39"/>
      <c r="CU202" s="39"/>
      <c r="CV202" s="39"/>
      <c r="CW202" s="39"/>
      <c r="CX202" s="39"/>
      <c r="CY202" s="39"/>
      <c r="CZ202" s="39"/>
      <c r="DA202" s="39"/>
      <c r="DB202" s="39"/>
      <c r="DC202" s="39"/>
      <c r="DD202" s="39"/>
      <c r="DE202" s="39"/>
      <c r="DF202" s="39"/>
      <c r="DG202" s="39"/>
      <c r="DH202" s="39"/>
      <c r="DI202" s="39"/>
      <c r="DJ202" s="39"/>
      <c r="DK202" s="39"/>
      <c r="DL202" s="39"/>
      <c r="DM202" s="39"/>
      <c r="DN202" s="39"/>
      <c r="DO202" s="39"/>
      <c r="DP202" s="39"/>
      <c r="DQ202" s="39"/>
      <c r="DR202" s="39"/>
      <c r="DS202" s="39"/>
      <c r="DT202" s="39"/>
      <c r="DU202" s="39"/>
      <c r="DV202" s="39"/>
      <c r="DW202" s="39"/>
      <c r="DX202" s="39"/>
      <c r="DY202" s="39"/>
      <c r="DZ202" s="39"/>
      <c r="EA202" s="39"/>
      <c r="EB202" s="39"/>
      <c r="EC202" s="39"/>
      <c r="ED202" s="39"/>
      <c r="EE202" s="39"/>
      <c r="EF202" s="39"/>
      <c r="EG202" s="39"/>
      <c r="EH202" s="39"/>
      <c r="EI202" s="39"/>
      <c r="EJ202" s="39"/>
      <c r="EK202" s="39"/>
      <c r="EL202" s="39"/>
      <c r="EM202" s="39"/>
      <c r="EN202" s="39"/>
      <c r="EO202" s="39"/>
      <c r="EP202" s="39"/>
    </row>
    <row r="203" spans="1:146" outlineLevel="1">
      <c r="A203" s="23">
        <v>33</v>
      </c>
      <c r="B203" s="23">
        <v>1</v>
      </c>
      <c r="C203" s="8">
        <v>0.66909222667219426</v>
      </c>
      <c r="D203" s="8">
        <f t="shared" si="13"/>
        <v>0.33090777332780574</v>
      </c>
      <c r="E203" s="8">
        <f t="shared" si="14"/>
        <v>0.80366674169672925</v>
      </c>
      <c r="F203" s="8">
        <f t="shared" si="15"/>
        <v>0.89647461854573951</v>
      </c>
      <c r="G203" s="8">
        <f t="shared" si="16"/>
        <v>0.7032512170502051</v>
      </c>
      <c r="H203" s="8">
        <v>0.27296313561642604</v>
      </c>
      <c r="I203" s="8">
        <f t="shared" si="17"/>
        <v>2.3217712733651332E-2</v>
      </c>
      <c r="J203" s="8">
        <f t="shared" si="18"/>
        <v>0.82476889974522649</v>
      </c>
      <c r="AS203" s="39"/>
      <c r="AT203" s="39"/>
      <c r="AU203" s="39"/>
      <c r="AV203" s="39"/>
      <c r="AW203" s="39"/>
      <c r="AX203" s="39"/>
      <c r="AY203" s="39"/>
      <c r="AZ203" s="50"/>
      <c r="BA203" s="39"/>
      <c r="BB203" s="39"/>
      <c r="BC203" s="39"/>
      <c r="BD203" s="39">
        <f t="shared" si="19"/>
        <v>0</v>
      </c>
      <c r="BE203" s="39" t="e">
        <f t="shared" si="20"/>
        <v>#N/A</v>
      </c>
      <c r="BF203" s="39">
        <f t="shared" si="21"/>
        <v>0.66909222667219426</v>
      </c>
      <c r="BG203" s="39"/>
      <c r="BH203" s="39"/>
      <c r="BI203" s="39"/>
      <c r="BJ203" s="39"/>
      <c r="BK203" s="39"/>
      <c r="BL203" s="39"/>
      <c r="BM203" s="39"/>
      <c r="BN203" s="39"/>
      <c r="BO203" s="39"/>
      <c r="BP203" s="39"/>
      <c r="BQ203" s="39"/>
      <c r="BR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39"/>
      <c r="CE203" s="39"/>
      <c r="CF203" s="39"/>
      <c r="CG203" s="39"/>
      <c r="CH203" s="39"/>
      <c r="CI203" s="39"/>
      <c r="CJ203" s="39"/>
      <c r="CK203" s="39"/>
      <c r="CL203" s="39"/>
      <c r="CM203" s="39"/>
      <c r="CN203" s="39"/>
      <c r="CO203" s="39"/>
      <c r="CP203" s="39"/>
      <c r="CQ203" s="39"/>
      <c r="CR203" s="39"/>
      <c r="CS203" s="39"/>
      <c r="CT203" s="39"/>
      <c r="CU203" s="39"/>
      <c r="CV203" s="39"/>
      <c r="CW203" s="39"/>
      <c r="CX203" s="39"/>
      <c r="CY203" s="39"/>
      <c r="CZ203" s="39"/>
      <c r="DA203" s="39"/>
      <c r="DB203" s="39"/>
      <c r="DC203" s="39"/>
      <c r="DD203" s="39"/>
      <c r="DE203" s="39"/>
      <c r="DF203" s="39"/>
      <c r="DG203" s="39"/>
      <c r="DH203" s="39"/>
      <c r="DI203" s="39"/>
      <c r="DJ203" s="39"/>
      <c r="DK203" s="39"/>
      <c r="DL203" s="39"/>
      <c r="DM203" s="39"/>
      <c r="DN203" s="39"/>
      <c r="DO203" s="39"/>
      <c r="DP203" s="39"/>
      <c r="DQ203" s="39"/>
      <c r="DR203" s="39"/>
      <c r="DS203" s="39"/>
      <c r="DT203" s="39"/>
      <c r="DU203" s="39"/>
      <c r="DV203" s="39"/>
      <c r="DW203" s="39"/>
      <c r="DX203" s="39"/>
      <c r="DY203" s="39"/>
      <c r="DZ203" s="39"/>
      <c r="EA203" s="39"/>
      <c r="EB203" s="39"/>
      <c r="EC203" s="39"/>
      <c r="ED203" s="39"/>
      <c r="EE203" s="39"/>
      <c r="EF203" s="39"/>
      <c r="EG203" s="39"/>
      <c r="EH203" s="39"/>
      <c r="EI203" s="39"/>
      <c r="EJ203" s="39"/>
      <c r="EK203" s="39"/>
      <c r="EL203" s="39"/>
      <c r="EM203" s="39"/>
      <c r="EN203" s="39"/>
      <c r="EO203" s="39"/>
      <c r="EP203" s="39"/>
    </row>
    <row r="204" spans="1:146" outlineLevel="1">
      <c r="A204" s="23">
        <v>34</v>
      </c>
      <c r="B204" s="23">
        <v>0</v>
      </c>
      <c r="C204" s="8">
        <v>0.59033631405560327</v>
      </c>
      <c r="D204" s="8">
        <f t="shared" si="13"/>
        <v>-0.59033631405560327</v>
      </c>
      <c r="E204" s="8">
        <f t="shared" si="14"/>
        <v>1.7848374681608428</v>
      </c>
      <c r="F204" s="8">
        <f t="shared" si="15"/>
        <v>-1.335978094191983</v>
      </c>
      <c r="G204" s="8">
        <f t="shared" si="16"/>
        <v>-1.2004277201075604</v>
      </c>
      <c r="H204" s="8">
        <v>0.14982246183050771</v>
      </c>
      <c r="I204" s="8">
        <f t="shared" si="17"/>
        <v>2.7154200573634397E-2</v>
      </c>
      <c r="J204" s="8">
        <f t="shared" si="18"/>
        <v>-1.3019107175777529</v>
      </c>
      <c r="AS204" s="39"/>
      <c r="AT204" s="39"/>
      <c r="AU204" s="39"/>
      <c r="AV204" s="39"/>
      <c r="AW204" s="39"/>
      <c r="AX204" s="39"/>
      <c r="AY204" s="39"/>
      <c r="AZ204" s="50"/>
      <c r="BA204" s="39"/>
      <c r="BB204" s="39"/>
      <c r="BC204" s="39"/>
      <c r="BD204" s="39">
        <f t="shared" si="19"/>
        <v>1</v>
      </c>
      <c r="BE204" s="39">
        <f t="shared" si="20"/>
        <v>0.59033631405560327</v>
      </c>
      <c r="BF204" s="39" t="e">
        <f t="shared" si="21"/>
        <v>#N/A</v>
      </c>
      <c r="BG204" s="39"/>
      <c r="BH204" s="39"/>
      <c r="BI204" s="39"/>
      <c r="BJ204" s="39"/>
      <c r="BK204" s="39"/>
      <c r="BL204" s="39"/>
      <c r="BM204" s="39"/>
      <c r="BN204" s="39"/>
      <c r="BO204" s="39"/>
      <c r="BP204" s="39"/>
      <c r="BQ204" s="39"/>
      <c r="BR204" s="39"/>
      <c r="BS204" s="39"/>
      <c r="BT204" s="39"/>
      <c r="BU204" s="39"/>
      <c r="BV204" s="39"/>
      <c r="BW204" s="39"/>
      <c r="BX204" s="39"/>
      <c r="BY204" s="39"/>
      <c r="BZ204" s="39"/>
      <c r="CA204" s="39"/>
      <c r="CB204" s="39"/>
      <c r="CC204" s="39"/>
      <c r="CD204" s="39"/>
      <c r="CE204" s="39"/>
      <c r="CF204" s="39"/>
      <c r="CG204" s="39"/>
      <c r="CH204" s="39"/>
      <c r="CI204" s="39"/>
      <c r="CJ204" s="39"/>
      <c r="CK204" s="39"/>
      <c r="CL204" s="39"/>
      <c r="CM204" s="39"/>
      <c r="CN204" s="39"/>
      <c r="CO204" s="39"/>
      <c r="CP204" s="39"/>
      <c r="CQ204" s="39"/>
      <c r="CR204" s="39"/>
      <c r="CS204" s="39"/>
      <c r="CT204" s="39"/>
      <c r="CU204" s="39"/>
      <c r="CV204" s="39"/>
      <c r="CW204" s="39"/>
      <c r="CX204" s="39"/>
      <c r="CY204" s="39"/>
      <c r="CZ204" s="39"/>
      <c r="DA204" s="39"/>
      <c r="DB204" s="39"/>
      <c r="DC204" s="39"/>
      <c r="DD204" s="39"/>
      <c r="DE204" s="39"/>
      <c r="DF204" s="39"/>
      <c r="DG204" s="39"/>
      <c r="DH204" s="39"/>
      <c r="DI204" s="39"/>
      <c r="DJ204" s="39"/>
      <c r="DK204" s="39"/>
      <c r="DL204" s="39"/>
      <c r="DM204" s="39"/>
      <c r="DN204" s="39"/>
      <c r="DO204" s="39"/>
      <c r="DP204" s="39"/>
      <c r="DQ204" s="39"/>
      <c r="DR204" s="39"/>
      <c r="DS204" s="39"/>
      <c r="DT204" s="39"/>
      <c r="DU204" s="39"/>
      <c r="DV204" s="39"/>
      <c r="DW204" s="39"/>
      <c r="DX204" s="39"/>
      <c r="DY204" s="39"/>
      <c r="DZ204" s="39"/>
      <c r="EA204" s="39"/>
      <c r="EB204" s="39"/>
      <c r="EC204" s="39"/>
      <c r="ED204" s="39"/>
      <c r="EE204" s="39"/>
      <c r="EF204" s="39"/>
      <c r="EG204" s="39"/>
      <c r="EH204" s="39"/>
      <c r="EI204" s="39"/>
      <c r="EJ204" s="39"/>
      <c r="EK204" s="39"/>
      <c r="EL204" s="39"/>
      <c r="EM204" s="39"/>
      <c r="EN204" s="39"/>
      <c r="EO204" s="39"/>
      <c r="EP204" s="39"/>
    </row>
    <row r="205" spans="1:146" outlineLevel="1">
      <c r="A205" s="23">
        <v>35</v>
      </c>
      <c r="B205" s="23">
        <v>1</v>
      </c>
      <c r="C205" s="8">
        <v>0.66255350331553864</v>
      </c>
      <c r="D205" s="8">
        <f t="shared" si="13"/>
        <v>0.33744649668446136</v>
      </c>
      <c r="E205" s="8">
        <f t="shared" si="14"/>
        <v>0.82330792932216545</v>
      </c>
      <c r="F205" s="8">
        <f t="shared" si="15"/>
        <v>0.90736317388472709</v>
      </c>
      <c r="G205" s="8">
        <f t="shared" si="16"/>
        <v>0.71366103343363718</v>
      </c>
      <c r="H205" s="8">
        <v>8.8709636728322827E-2</v>
      </c>
      <c r="I205" s="8">
        <f t="shared" si="17"/>
        <v>4.945936420282444E-3</v>
      </c>
      <c r="J205" s="8">
        <f t="shared" si="18"/>
        <v>0.74759019309398578</v>
      </c>
      <c r="AS205" s="39"/>
      <c r="AT205" s="39"/>
      <c r="AU205" s="39"/>
      <c r="AV205" s="39"/>
      <c r="AW205" s="39"/>
      <c r="AX205" s="39"/>
      <c r="AY205" s="39"/>
      <c r="AZ205" s="50"/>
      <c r="BA205" s="39"/>
      <c r="BB205" s="39"/>
      <c r="BC205" s="39"/>
      <c r="BD205" s="39">
        <f t="shared" si="19"/>
        <v>0</v>
      </c>
      <c r="BE205" s="39" t="e">
        <f t="shared" si="20"/>
        <v>#N/A</v>
      </c>
      <c r="BF205" s="39">
        <f t="shared" si="21"/>
        <v>0.66255350331553864</v>
      </c>
      <c r="BG205" s="39"/>
      <c r="BH205" s="39"/>
      <c r="BI205" s="39"/>
      <c r="BJ205" s="39"/>
      <c r="BK205" s="39"/>
      <c r="BL205" s="39"/>
      <c r="BM205" s="39"/>
      <c r="BN205" s="39"/>
      <c r="BO205" s="39"/>
      <c r="BP205" s="39"/>
      <c r="BQ205" s="39"/>
      <c r="BR205" s="39"/>
      <c r="BS205" s="39"/>
      <c r="BT205" s="39"/>
      <c r="BU205" s="39"/>
      <c r="BV205" s="39"/>
      <c r="BW205" s="39"/>
      <c r="BX205" s="39"/>
      <c r="BY205" s="39"/>
      <c r="BZ205" s="39"/>
      <c r="CA205" s="39"/>
      <c r="CB205" s="39"/>
      <c r="CC205" s="39"/>
      <c r="CD205" s="39"/>
      <c r="CE205" s="39"/>
      <c r="CF205" s="39"/>
      <c r="CG205" s="39"/>
      <c r="CH205" s="39"/>
      <c r="CI205" s="39"/>
      <c r="CJ205" s="39"/>
      <c r="CK205" s="39"/>
      <c r="CL205" s="39"/>
      <c r="CM205" s="39"/>
      <c r="CN205" s="39"/>
      <c r="CO205" s="39"/>
      <c r="CP205" s="39"/>
      <c r="CQ205" s="39"/>
      <c r="CR205" s="39"/>
      <c r="CS205" s="39"/>
      <c r="CT205" s="39"/>
      <c r="CU205" s="39"/>
      <c r="CV205" s="39"/>
      <c r="CW205" s="39"/>
      <c r="CX205" s="39"/>
      <c r="CY205" s="39"/>
      <c r="CZ205" s="39"/>
      <c r="DA205" s="39"/>
      <c r="DB205" s="39"/>
      <c r="DC205" s="39"/>
      <c r="DD205" s="39"/>
      <c r="DE205" s="39"/>
      <c r="DF205" s="39"/>
      <c r="DG205" s="39"/>
      <c r="DH205" s="39"/>
      <c r="DI205" s="39"/>
      <c r="DJ205" s="39"/>
      <c r="DK205" s="39"/>
      <c r="DL205" s="39"/>
      <c r="DM205" s="39"/>
      <c r="DN205" s="39"/>
      <c r="DO205" s="39"/>
      <c r="DP205" s="39"/>
      <c r="DQ205" s="39"/>
      <c r="DR205" s="39"/>
      <c r="DS205" s="39"/>
      <c r="DT205" s="39"/>
      <c r="DU205" s="39"/>
      <c r="DV205" s="39"/>
      <c r="DW205" s="39"/>
      <c r="DX205" s="39"/>
      <c r="DY205" s="39"/>
      <c r="DZ205" s="39"/>
      <c r="EA205" s="39"/>
      <c r="EB205" s="39"/>
      <c r="EC205" s="39"/>
      <c r="ED205" s="39"/>
      <c r="EE205" s="39"/>
      <c r="EF205" s="39"/>
      <c r="EG205" s="39"/>
      <c r="EH205" s="39"/>
      <c r="EI205" s="39"/>
      <c r="EJ205" s="39"/>
      <c r="EK205" s="39"/>
      <c r="EL205" s="39"/>
      <c r="EM205" s="39"/>
      <c r="EN205" s="39"/>
      <c r="EO205" s="39"/>
      <c r="EP205" s="39"/>
    </row>
    <row r="206" spans="1:146" outlineLevel="1">
      <c r="A206" s="23">
        <v>36</v>
      </c>
      <c r="B206" s="23">
        <v>0</v>
      </c>
      <c r="C206" s="8">
        <v>0.70255231599072598</v>
      </c>
      <c r="D206" s="8">
        <f t="shared" si="13"/>
        <v>-0.70255231599072598</v>
      </c>
      <c r="E206" s="8">
        <f t="shared" si="14"/>
        <v>2.4250338430598157</v>
      </c>
      <c r="F206" s="8">
        <f t="shared" si="15"/>
        <v>-1.5572520165534594</v>
      </c>
      <c r="G206" s="8">
        <f t="shared" si="16"/>
        <v>-1.5368590505226234</v>
      </c>
      <c r="H206" s="8">
        <v>0.22733249533557287</v>
      </c>
      <c r="I206" s="8">
        <f t="shared" si="17"/>
        <v>8.1762020661919801E-2</v>
      </c>
      <c r="J206" s="8">
        <f t="shared" si="18"/>
        <v>-1.7483875893136898</v>
      </c>
      <c r="AS206" s="39"/>
      <c r="AT206" s="39"/>
      <c r="AU206" s="39"/>
      <c r="AV206" s="39"/>
      <c r="AW206" s="39"/>
      <c r="AX206" s="39"/>
      <c r="AY206" s="39"/>
      <c r="AZ206" s="50"/>
      <c r="BA206" s="39"/>
      <c r="BB206" s="39"/>
      <c r="BC206" s="39"/>
      <c r="BD206" s="39">
        <f t="shared" si="19"/>
        <v>1</v>
      </c>
      <c r="BE206" s="39">
        <f t="shared" si="20"/>
        <v>0.70255231599072598</v>
      </c>
      <c r="BF206" s="39" t="e">
        <f t="shared" si="21"/>
        <v>#N/A</v>
      </c>
      <c r="BG206" s="39"/>
      <c r="BH206" s="39"/>
      <c r="BI206" s="39"/>
      <c r="BJ206" s="39"/>
      <c r="BK206" s="39"/>
      <c r="BL206" s="39"/>
      <c r="BM206" s="39"/>
      <c r="BN206" s="39"/>
      <c r="BO206" s="39"/>
      <c r="BP206" s="39"/>
      <c r="BQ206" s="39"/>
      <c r="BR206" s="39"/>
      <c r="BS206" s="39"/>
      <c r="BT206" s="39"/>
      <c r="BU206" s="39"/>
      <c r="BV206" s="39"/>
      <c r="BW206" s="39"/>
      <c r="BX206" s="39"/>
      <c r="BY206" s="39"/>
      <c r="BZ206" s="39"/>
      <c r="CA206" s="39"/>
      <c r="CB206" s="39"/>
      <c r="CC206" s="39"/>
      <c r="CD206" s="39"/>
      <c r="CE206" s="39"/>
      <c r="CF206" s="39"/>
      <c r="CG206" s="39"/>
      <c r="CH206" s="39"/>
      <c r="CI206" s="39"/>
      <c r="CJ206" s="39"/>
      <c r="CK206" s="39"/>
      <c r="CL206" s="39"/>
      <c r="CM206" s="39"/>
      <c r="CN206" s="39"/>
      <c r="CO206" s="39"/>
      <c r="CP206" s="39"/>
      <c r="CQ206" s="39"/>
      <c r="CR206" s="39"/>
      <c r="CS206" s="39"/>
      <c r="CT206" s="39"/>
      <c r="CU206" s="39"/>
      <c r="CV206" s="39"/>
      <c r="CW206" s="39"/>
      <c r="CX206" s="39"/>
      <c r="CY206" s="39"/>
      <c r="CZ206" s="39"/>
      <c r="DA206" s="39"/>
      <c r="DB206" s="39"/>
      <c r="DC206" s="39"/>
      <c r="DD206" s="39"/>
      <c r="DE206" s="39"/>
      <c r="DF206" s="39"/>
      <c r="DG206" s="39"/>
      <c r="DH206" s="39"/>
      <c r="DI206" s="39"/>
      <c r="DJ206" s="39"/>
      <c r="DK206" s="39"/>
      <c r="DL206" s="39"/>
      <c r="DM206" s="39"/>
      <c r="DN206" s="39"/>
      <c r="DO206" s="39"/>
      <c r="DP206" s="39"/>
      <c r="DQ206" s="39"/>
      <c r="DR206" s="39"/>
      <c r="DS206" s="39"/>
      <c r="DT206" s="39"/>
      <c r="DU206" s="39"/>
      <c r="DV206" s="39"/>
      <c r="DW206" s="39"/>
      <c r="DX206" s="39"/>
      <c r="DY206" s="39"/>
      <c r="DZ206" s="39"/>
      <c r="EA206" s="39"/>
      <c r="EB206" s="39"/>
      <c r="EC206" s="39"/>
      <c r="ED206" s="39"/>
      <c r="EE206" s="39"/>
      <c r="EF206" s="39"/>
      <c r="EG206" s="39"/>
      <c r="EH206" s="39"/>
      <c r="EI206" s="39"/>
      <c r="EJ206" s="39"/>
      <c r="EK206" s="39"/>
      <c r="EL206" s="39"/>
      <c r="EM206" s="39"/>
      <c r="EN206" s="39"/>
      <c r="EO206" s="39"/>
      <c r="EP206" s="39"/>
    </row>
    <row r="207" spans="1:146" outlineLevel="1">
      <c r="A207" s="23">
        <v>37</v>
      </c>
      <c r="B207" s="23">
        <v>1</v>
      </c>
      <c r="C207" s="8">
        <v>0.53515324619516391</v>
      </c>
      <c r="D207" s="8">
        <f t="shared" si="13"/>
        <v>0.46484675380483609</v>
      </c>
      <c r="E207" s="8">
        <f t="shared" si="14"/>
        <v>1.2504042632327461</v>
      </c>
      <c r="F207" s="8">
        <f t="shared" si="15"/>
        <v>1.1182147661485902</v>
      </c>
      <c r="G207" s="8">
        <f t="shared" si="16"/>
        <v>0.93199979998688431</v>
      </c>
      <c r="H207" s="8">
        <v>0.10943895949353297</v>
      </c>
      <c r="I207" s="8">
        <f t="shared" si="17"/>
        <v>1.0896412212303109E-2</v>
      </c>
      <c r="J207" s="8">
        <f t="shared" si="18"/>
        <v>0.98760657619769254</v>
      </c>
      <c r="AS207" s="39"/>
      <c r="AT207" s="39"/>
      <c r="AU207" s="39"/>
      <c r="AV207" s="39"/>
      <c r="AW207" s="39"/>
      <c r="AX207" s="39"/>
      <c r="AY207" s="39"/>
      <c r="AZ207" s="50"/>
      <c r="BA207" s="39"/>
      <c r="BB207" s="39"/>
      <c r="BC207" s="39"/>
      <c r="BD207" s="39">
        <f t="shared" si="19"/>
        <v>0</v>
      </c>
      <c r="BE207" s="39" t="e">
        <f t="shared" si="20"/>
        <v>#N/A</v>
      </c>
      <c r="BF207" s="39">
        <f t="shared" si="21"/>
        <v>0.53515324619516391</v>
      </c>
      <c r="BG207" s="39"/>
      <c r="BH207" s="39"/>
      <c r="BI207" s="39"/>
      <c r="BJ207" s="39"/>
      <c r="BK207" s="39"/>
      <c r="BL207" s="39"/>
      <c r="BM207" s="39"/>
      <c r="BN207" s="39"/>
      <c r="BO207" s="39"/>
      <c r="BP207" s="39"/>
      <c r="BQ207" s="39"/>
      <c r="BR207" s="39"/>
      <c r="BS207" s="39"/>
      <c r="BT207" s="39"/>
      <c r="BU207" s="39"/>
      <c r="BV207" s="39"/>
      <c r="BW207" s="39"/>
      <c r="BX207" s="39"/>
      <c r="BY207" s="39"/>
      <c r="BZ207" s="39"/>
      <c r="CA207" s="39"/>
      <c r="CB207" s="39"/>
      <c r="CC207" s="39"/>
      <c r="CD207" s="39"/>
      <c r="CE207" s="39"/>
      <c r="CF207" s="39"/>
      <c r="CG207" s="39"/>
      <c r="CH207" s="39"/>
      <c r="CI207" s="39"/>
      <c r="CJ207" s="39"/>
      <c r="CK207" s="39"/>
      <c r="CL207" s="39"/>
      <c r="CM207" s="39"/>
      <c r="CN207" s="39"/>
      <c r="CO207" s="39"/>
      <c r="CP207" s="39"/>
      <c r="CQ207" s="39"/>
      <c r="CR207" s="39"/>
      <c r="CS207" s="39"/>
      <c r="CT207" s="39"/>
      <c r="CU207" s="39"/>
      <c r="CV207" s="39"/>
      <c r="CW207" s="39"/>
      <c r="CX207" s="39"/>
      <c r="CY207" s="39"/>
      <c r="CZ207" s="39"/>
      <c r="DA207" s="39"/>
      <c r="DB207" s="39"/>
      <c r="DC207" s="39"/>
      <c r="DD207" s="39"/>
      <c r="DE207" s="39"/>
      <c r="DF207" s="39"/>
      <c r="DG207" s="39"/>
      <c r="DH207" s="39"/>
      <c r="DI207" s="39"/>
      <c r="DJ207" s="39"/>
      <c r="DK207" s="39"/>
      <c r="DL207" s="39"/>
      <c r="DM207" s="39"/>
      <c r="DN207" s="39"/>
      <c r="DO207" s="39"/>
      <c r="DP207" s="39"/>
      <c r="DQ207" s="39"/>
      <c r="DR207" s="39"/>
      <c r="DS207" s="39"/>
      <c r="DT207" s="39"/>
      <c r="DU207" s="39"/>
      <c r="DV207" s="39"/>
      <c r="DW207" s="39"/>
      <c r="DX207" s="39"/>
      <c r="DY207" s="39"/>
      <c r="DZ207" s="39"/>
      <c r="EA207" s="39"/>
      <c r="EB207" s="39"/>
      <c r="EC207" s="39"/>
      <c r="ED207" s="39"/>
      <c r="EE207" s="39"/>
      <c r="EF207" s="39"/>
      <c r="EG207" s="39"/>
      <c r="EH207" s="39"/>
      <c r="EI207" s="39"/>
      <c r="EJ207" s="39"/>
      <c r="EK207" s="39"/>
      <c r="EL207" s="39"/>
      <c r="EM207" s="39"/>
      <c r="EN207" s="39"/>
      <c r="EO207" s="39"/>
      <c r="EP207" s="39"/>
    </row>
    <row r="208" spans="1:146" outlineLevel="1">
      <c r="A208" s="23">
        <v>38</v>
      </c>
      <c r="B208" s="23">
        <v>0</v>
      </c>
      <c r="C208" s="8">
        <v>0.38432696478313122</v>
      </c>
      <c r="D208" s="8">
        <f t="shared" si="13"/>
        <v>-0.38432696478313122</v>
      </c>
      <c r="E208" s="8">
        <f t="shared" si="14"/>
        <v>0.97007848670299779</v>
      </c>
      <c r="F208" s="8">
        <f t="shared" si="15"/>
        <v>-0.98492562496007674</v>
      </c>
      <c r="G208" s="8">
        <f t="shared" si="16"/>
        <v>-0.79008781041455212</v>
      </c>
      <c r="H208" s="8">
        <v>0.18320458866435685</v>
      </c>
      <c r="I208" s="8">
        <f t="shared" si="17"/>
        <v>1.5583600508954685E-2</v>
      </c>
      <c r="J208" s="8">
        <f t="shared" si="18"/>
        <v>-0.8742159318106042</v>
      </c>
      <c r="AS208" s="39"/>
      <c r="AT208" s="39"/>
      <c r="AU208" s="39"/>
      <c r="AV208" s="39"/>
      <c r="AW208" s="39"/>
      <c r="AX208" s="39"/>
      <c r="AY208" s="39"/>
      <c r="AZ208" s="50"/>
      <c r="BA208" s="39"/>
      <c r="BB208" s="39"/>
      <c r="BC208" s="39"/>
      <c r="BD208" s="39">
        <f t="shared" si="19"/>
        <v>1</v>
      </c>
      <c r="BE208" s="39">
        <f t="shared" si="20"/>
        <v>0.38432696478313122</v>
      </c>
      <c r="BF208" s="39" t="e">
        <f t="shared" si="21"/>
        <v>#N/A</v>
      </c>
      <c r="BG208" s="39"/>
      <c r="BH208" s="39"/>
      <c r="BI208" s="39"/>
      <c r="BJ208" s="39"/>
      <c r="BK208" s="39"/>
      <c r="BL208" s="39"/>
      <c r="BM208" s="39"/>
      <c r="BN208" s="39"/>
      <c r="BO208" s="39"/>
      <c r="BP208" s="39"/>
      <c r="BQ208" s="39"/>
      <c r="BR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39"/>
      <c r="CE208" s="39"/>
      <c r="CF208" s="39"/>
      <c r="CG208" s="39"/>
      <c r="CH208" s="39"/>
      <c r="CI208" s="39"/>
      <c r="CJ208" s="39"/>
      <c r="CK208" s="39"/>
      <c r="CL208" s="39"/>
      <c r="CM208" s="39"/>
      <c r="CN208" s="39"/>
      <c r="CO208" s="39"/>
      <c r="CP208" s="39"/>
      <c r="CQ208" s="39"/>
      <c r="CR208" s="39"/>
      <c r="CS208" s="39"/>
      <c r="CT208" s="39"/>
      <c r="CU208" s="39"/>
      <c r="CV208" s="39"/>
      <c r="CW208" s="39"/>
      <c r="CX208" s="39"/>
      <c r="CY208" s="39"/>
      <c r="CZ208" s="39"/>
      <c r="DA208" s="39"/>
      <c r="DB208" s="39"/>
      <c r="DC208" s="39"/>
      <c r="DD208" s="39"/>
      <c r="DE208" s="39"/>
      <c r="DF208" s="39"/>
      <c r="DG208" s="39"/>
      <c r="DH208" s="39"/>
      <c r="DI208" s="39"/>
      <c r="DJ208" s="39"/>
      <c r="DK208" s="39"/>
      <c r="DL208" s="39"/>
      <c r="DM208" s="39"/>
      <c r="DN208" s="39"/>
      <c r="DO208" s="39"/>
      <c r="DP208" s="39"/>
      <c r="DQ208" s="39"/>
      <c r="DR208" s="39"/>
      <c r="DS208" s="39"/>
      <c r="DT208" s="39"/>
      <c r="DU208" s="39"/>
      <c r="DV208" s="39"/>
      <c r="DW208" s="39"/>
      <c r="DX208" s="39"/>
      <c r="DY208" s="39"/>
      <c r="DZ208" s="39"/>
      <c r="EA208" s="39"/>
      <c r="EB208" s="39"/>
      <c r="EC208" s="39"/>
      <c r="ED208" s="39"/>
      <c r="EE208" s="39"/>
      <c r="EF208" s="39"/>
      <c r="EG208" s="39"/>
      <c r="EH208" s="39"/>
      <c r="EI208" s="39"/>
      <c r="EJ208" s="39"/>
      <c r="EK208" s="39"/>
      <c r="EL208" s="39"/>
      <c r="EM208" s="39"/>
      <c r="EN208" s="39"/>
      <c r="EO208" s="39"/>
      <c r="EP208" s="39"/>
    </row>
    <row r="209" spans="1:146" outlineLevel="1">
      <c r="A209" s="23">
        <v>39</v>
      </c>
      <c r="B209" s="23">
        <v>1</v>
      </c>
      <c r="C209" s="8">
        <v>0.65286122615932607</v>
      </c>
      <c r="D209" s="8">
        <f t="shared" si="13"/>
        <v>0.34713877384067393</v>
      </c>
      <c r="E209" s="8">
        <f t="shared" si="14"/>
        <v>0.85278137931551334</v>
      </c>
      <c r="F209" s="8">
        <f t="shared" si="15"/>
        <v>0.92346162850197155</v>
      </c>
      <c r="G209" s="8">
        <f t="shared" si="16"/>
        <v>0.72919070554554311</v>
      </c>
      <c r="H209" s="8">
        <v>0.10180546625304868</v>
      </c>
      <c r="I209" s="8">
        <f t="shared" si="17"/>
        <v>6.0998596909549478E-3</v>
      </c>
      <c r="J209" s="8">
        <f t="shared" si="18"/>
        <v>0.7694066233113912</v>
      </c>
      <c r="AS209" s="39"/>
      <c r="AT209" s="39"/>
      <c r="AU209" s="39"/>
      <c r="AV209" s="39"/>
      <c r="AW209" s="39"/>
      <c r="AX209" s="39"/>
      <c r="AY209" s="39"/>
      <c r="AZ209" s="50"/>
      <c r="BA209" s="39"/>
      <c r="BB209" s="39"/>
      <c r="BC209" s="39"/>
      <c r="BD209" s="39">
        <f t="shared" si="19"/>
        <v>0</v>
      </c>
      <c r="BE209" s="39" t="e">
        <f t="shared" si="20"/>
        <v>#N/A</v>
      </c>
      <c r="BF209" s="39">
        <f t="shared" si="21"/>
        <v>0.65286122615932607</v>
      </c>
      <c r="BG209" s="39"/>
      <c r="BH209" s="39"/>
      <c r="BI209" s="39"/>
      <c r="BJ209" s="39"/>
      <c r="BK209" s="39"/>
      <c r="BL209" s="39"/>
      <c r="BM209" s="39"/>
      <c r="BN209" s="39"/>
      <c r="BO209" s="39"/>
      <c r="BP209" s="39"/>
      <c r="BQ209" s="39"/>
      <c r="BR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39"/>
      <c r="CE209" s="39"/>
      <c r="CF209" s="39"/>
      <c r="CG209" s="39"/>
      <c r="CH209" s="39"/>
      <c r="CI209" s="39"/>
      <c r="CJ209" s="39"/>
      <c r="CK209" s="39"/>
      <c r="CL209" s="39"/>
      <c r="CM209" s="39"/>
      <c r="CN209" s="39"/>
      <c r="CO209" s="39"/>
      <c r="CP209" s="39"/>
      <c r="CQ209" s="39"/>
      <c r="CR209" s="39"/>
      <c r="CS209" s="39"/>
      <c r="CT209" s="39"/>
      <c r="CU209" s="39"/>
      <c r="CV209" s="39"/>
      <c r="CW209" s="39"/>
      <c r="CX209" s="39"/>
      <c r="CY209" s="39"/>
      <c r="CZ209" s="39"/>
      <c r="DA209" s="39"/>
      <c r="DB209" s="39"/>
      <c r="DC209" s="39"/>
      <c r="DD209" s="39"/>
      <c r="DE209" s="39"/>
      <c r="DF209" s="39"/>
      <c r="DG209" s="39"/>
      <c r="DH209" s="39"/>
      <c r="DI209" s="39"/>
      <c r="DJ209" s="39"/>
      <c r="DK209" s="39"/>
      <c r="DL209" s="39"/>
      <c r="DM209" s="39"/>
      <c r="DN209" s="39"/>
      <c r="DO209" s="39"/>
      <c r="DP209" s="39"/>
      <c r="DQ209" s="39"/>
      <c r="DR209" s="39"/>
      <c r="DS209" s="39"/>
      <c r="DT209" s="39"/>
      <c r="DU209" s="39"/>
      <c r="DV209" s="39"/>
      <c r="DW209" s="39"/>
      <c r="DX209" s="39"/>
      <c r="DY209" s="39"/>
      <c r="DZ209" s="39"/>
      <c r="EA209" s="39"/>
      <c r="EB209" s="39"/>
      <c r="EC209" s="39"/>
      <c r="ED209" s="39"/>
      <c r="EE209" s="39"/>
      <c r="EF209" s="39"/>
      <c r="EG209" s="39"/>
      <c r="EH209" s="39"/>
      <c r="EI209" s="39"/>
      <c r="EJ209" s="39"/>
      <c r="EK209" s="39"/>
      <c r="EL209" s="39"/>
      <c r="EM209" s="39"/>
      <c r="EN209" s="39"/>
      <c r="EO209" s="39"/>
      <c r="EP209" s="39"/>
    </row>
    <row r="210" spans="1:146" outlineLevel="1">
      <c r="A210" s="23">
        <v>40</v>
      </c>
      <c r="B210" s="23">
        <v>0</v>
      </c>
      <c r="C210" s="8">
        <v>0.76469039118261251</v>
      </c>
      <c r="D210" s="8">
        <f t="shared" si="13"/>
        <v>-0.76469039118261251</v>
      </c>
      <c r="E210" s="8">
        <f t="shared" si="14"/>
        <v>2.8937062952592401</v>
      </c>
      <c r="F210" s="8">
        <f t="shared" si="15"/>
        <v>-1.7010897375680214</v>
      </c>
      <c r="G210" s="8">
        <f t="shared" si="16"/>
        <v>-1.8026980360439349</v>
      </c>
      <c r="H210" s="8">
        <v>8.9609739960174031E-2</v>
      </c>
      <c r="I210" s="8">
        <f t="shared" si="17"/>
        <v>3.1941352207915386E-2</v>
      </c>
      <c r="J210" s="8">
        <f t="shared" si="18"/>
        <v>-1.8893359321531797</v>
      </c>
      <c r="AS210" s="39"/>
      <c r="AT210" s="39"/>
      <c r="AU210" s="39"/>
      <c r="AV210" s="39"/>
      <c r="AW210" s="39"/>
      <c r="AX210" s="39"/>
      <c r="AY210" s="39"/>
      <c r="AZ210" s="50"/>
      <c r="BA210" s="39"/>
      <c r="BB210" s="39"/>
      <c r="BC210" s="39"/>
      <c r="BD210" s="39">
        <f t="shared" si="19"/>
        <v>1</v>
      </c>
      <c r="BE210" s="39">
        <f t="shared" si="20"/>
        <v>0.76469039118261251</v>
      </c>
      <c r="BF210" s="39" t="e">
        <f t="shared" si="21"/>
        <v>#N/A</v>
      </c>
      <c r="BG210" s="39"/>
      <c r="BH210" s="39"/>
      <c r="BI210" s="39"/>
      <c r="BJ210" s="39"/>
      <c r="BK210" s="39"/>
      <c r="BL210" s="39"/>
      <c r="BM210" s="39"/>
      <c r="BN210" s="39"/>
      <c r="BO210" s="39"/>
      <c r="BP210" s="39"/>
      <c r="BQ210" s="39"/>
      <c r="BR210" s="39"/>
      <c r="BS210" s="39"/>
      <c r="BT210" s="39"/>
      <c r="BU210" s="39"/>
      <c r="BV210" s="39"/>
      <c r="BW210" s="39"/>
      <c r="BX210" s="39"/>
      <c r="BY210" s="39"/>
      <c r="BZ210" s="39"/>
      <c r="CA210" s="39"/>
      <c r="CB210" s="39"/>
      <c r="CC210" s="39"/>
      <c r="CD210" s="39"/>
      <c r="CE210" s="39"/>
      <c r="CF210" s="39"/>
      <c r="CG210" s="39"/>
      <c r="CH210" s="39"/>
      <c r="CI210" s="39"/>
      <c r="CJ210" s="39"/>
      <c r="CK210" s="39"/>
      <c r="CL210" s="39"/>
      <c r="CM210" s="39"/>
      <c r="CN210" s="39"/>
      <c r="CO210" s="39"/>
      <c r="CP210" s="39"/>
      <c r="CQ210" s="39"/>
      <c r="CR210" s="39"/>
      <c r="CS210" s="39"/>
      <c r="CT210" s="39"/>
      <c r="CU210" s="39"/>
      <c r="CV210" s="39"/>
      <c r="CW210" s="39"/>
      <c r="CX210" s="39"/>
      <c r="CY210" s="39"/>
      <c r="CZ210" s="39"/>
      <c r="DA210" s="39"/>
      <c r="DB210" s="39"/>
      <c r="DC210" s="39"/>
      <c r="DD210" s="39"/>
      <c r="DE210" s="39"/>
      <c r="DF210" s="39"/>
      <c r="DG210" s="39"/>
      <c r="DH210" s="39"/>
      <c r="DI210" s="39"/>
      <c r="DJ210" s="39"/>
      <c r="DK210" s="39"/>
      <c r="DL210" s="39"/>
      <c r="DM210" s="39"/>
      <c r="DN210" s="39"/>
      <c r="DO210" s="39"/>
      <c r="DP210" s="39"/>
      <c r="DQ210" s="39"/>
      <c r="DR210" s="39"/>
      <c r="DS210" s="39"/>
      <c r="DT210" s="39"/>
      <c r="DU210" s="39"/>
      <c r="DV210" s="39"/>
      <c r="DW210" s="39"/>
      <c r="DX210" s="39"/>
      <c r="DY210" s="39"/>
      <c r="DZ210" s="39"/>
      <c r="EA210" s="39"/>
      <c r="EB210" s="39"/>
      <c r="EC210" s="39"/>
      <c r="ED210" s="39"/>
      <c r="EE210" s="39"/>
      <c r="EF210" s="39"/>
      <c r="EG210" s="39"/>
      <c r="EH210" s="39"/>
      <c r="EI210" s="39"/>
      <c r="EJ210" s="39"/>
      <c r="EK210" s="39"/>
      <c r="EL210" s="39"/>
      <c r="EM210" s="39"/>
      <c r="EN210" s="39"/>
      <c r="EO210" s="39"/>
      <c r="EP210" s="39"/>
    </row>
    <row r="211" spans="1:146" outlineLevel="1">
      <c r="A211" s="23">
        <v>41</v>
      </c>
      <c r="B211" s="23">
        <v>1</v>
      </c>
      <c r="C211" s="8">
        <v>0.70922087149855417</v>
      </c>
      <c r="D211" s="8">
        <f t="shared" si="13"/>
        <v>0.29077912850144583</v>
      </c>
      <c r="E211" s="8">
        <f t="shared" si="14"/>
        <v>0.68717655115627252</v>
      </c>
      <c r="F211" s="8">
        <f t="shared" si="15"/>
        <v>0.82896112765091257</v>
      </c>
      <c r="G211" s="8">
        <f t="shared" si="16"/>
        <v>0.64031085058477877</v>
      </c>
      <c r="H211" s="8">
        <v>8.4584429463574376E-2</v>
      </c>
      <c r="I211" s="8">
        <f t="shared" si="17"/>
        <v>3.7622085967098586E-3</v>
      </c>
      <c r="J211" s="8">
        <f t="shared" si="18"/>
        <v>0.66923972759839878</v>
      </c>
      <c r="AS211" s="39"/>
      <c r="AT211" s="39"/>
      <c r="AU211" s="39"/>
      <c r="AV211" s="39"/>
      <c r="AW211" s="39"/>
      <c r="AX211" s="39"/>
      <c r="AY211" s="39"/>
      <c r="AZ211" s="50"/>
      <c r="BA211" s="39"/>
      <c r="BB211" s="39"/>
      <c r="BC211" s="39"/>
      <c r="BD211" s="39">
        <f t="shared" si="19"/>
        <v>0</v>
      </c>
      <c r="BE211" s="39" t="e">
        <f t="shared" si="20"/>
        <v>#N/A</v>
      </c>
      <c r="BF211" s="39">
        <f t="shared" si="21"/>
        <v>0.70922087149855417</v>
      </c>
      <c r="BG211" s="39"/>
      <c r="BH211" s="39"/>
      <c r="BI211" s="39"/>
      <c r="BJ211" s="39"/>
      <c r="BK211" s="39"/>
      <c r="BL211" s="39"/>
      <c r="BM211" s="39"/>
      <c r="BN211" s="39"/>
      <c r="BO211" s="39"/>
      <c r="BP211" s="39"/>
      <c r="BQ211" s="39"/>
      <c r="BR211" s="39"/>
      <c r="BS211" s="39"/>
      <c r="BT211" s="39"/>
      <c r="BU211" s="39"/>
      <c r="BV211" s="39"/>
      <c r="BW211" s="39"/>
      <c r="BX211" s="39"/>
      <c r="BY211" s="39"/>
      <c r="BZ211" s="39"/>
      <c r="CA211" s="39"/>
      <c r="CB211" s="39"/>
      <c r="CC211" s="39"/>
      <c r="CD211" s="39"/>
      <c r="CE211" s="39"/>
      <c r="CF211" s="39"/>
      <c r="CG211" s="39"/>
      <c r="CH211" s="39"/>
      <c r="CI211" s="39"/>
      <c r="CJ211" s="39"/>
      <c r="CK211" s="39"/>
      <c r="CL211" s="39"/>
      <c r="CM211" s="39"/>
      <c r="CN211" s="39"/>
      <c r="CO211" s="39"/>
      <c r="CP211" s="39"/>
      <c r="CQ211" s="39"/>
      <c r="CR211" s="39"/>
      <c r="CS211" s="39"/>
      <c r="CT211" s="39"/>
      <c r="CU211" s="39"/>
      <c r="CV211" s="39"/>
      <c r="CW211" s="39"/>
      <c r="CX211" s="39"/>
      <c r="CY211" s="39"/>
      <c r="CZ211" s="39"/>
      <c r="DA211" s="39"/>
      <c r="DB211" s="39"/>
      <c r="DC211" s="39"/>
      <c r="DD211" s="39"/>
      <c r="DE211" s="39"/>
      <c r="DF211" s="39"/>
      <c r="DG211" s="39"/>
      <c r="DH211" s="39"/>
      <c r="DI211" s="39"/>
      <c r="DJ211" s="39"/>
      <c r="DK211" s="39"/>
      <c r="DL211" s="39"/>
      <c r="DM211" s="39"/>
      <c r="DN211" s="39"/>
      <c r="DO211" s="39"/>
      <c r="DP211" s="39"/>
      <c r="DQ211" s="39"/>
      <c r="DR211" s="39"/>
      <c r="DS211" s="39"/>
      <c r="DT211" s="39"/>
      <c r="DU211" s="39"/>
      <c r="DV211" s="39"/>
      <c r="DW211" s="39"/>
      <c r="DX211" s="39"/>
      <c r="DY211" s="39"/>
      <c r="DZ211" s="39"/>
      <c r="EA211" s="39"/>
      <c r="EB211" s="39"/>
      <c r="EC211" s="39"/>
      <c r="ED211" s="39"/>
      <c r="EE211" s="39"/>
      <c r="EF211" s="39"/>
      <c r="EG211" s="39"/>
      <c r="EH211" s="39"/>
      <c r="EI211" s="39"/>
      <c r="EJ211" s="39"/>
      <c r="EK211" s="39"/>
      <c r="EL211" s="39"/>
      <c r="EM211" s="39"/>
      <c r="EN211" s="39"/>
      <c r="EO211" s="39"/>
      <c r="EP211" s="39"/>
    </row>
    <row r="212" spans="1:146" outlineLevel="1">
      <c r="A212" s="23">
        <v>42</v>
      </c>
      <c r="B212" s="23">
        <v>1</v>
      </c>
      <c r="C212" s="8">
        <v>0.62429859810683264</v>
      </c>
      <c r="D212" s="8">
        <f t="shared" si="13"/>
        <v>0.37570140189316736</v>
      </c>
      <c r="E212" s="8">
        <f t="shared" si="14"/>
        <v>0.94225300492207387</v>
      </c>
      <c r="F212" s="8">
        <f t="shared" si="15"/>
        <v>0.97069717467502392</v>
      </c>
      <c r="G212" s="8">
        <f t="shared" si="16"/>
        <v>0.77575615124698349</v>
      </c>
      <c r="H212" s="8">
        <v>8.5864877850831189E-2</v>
      </c>
      <c r="I212" s="8">
        <f t="shared" si="17"/>
        <v>5.6215041606721087E-3</v>
      </c>
      <c r="J212" s="8">
        <f t="shared" si="18"/>
        <v>0.81137202596336244</v>
      </c>
      <c r="AS212" s="39"/>
      <c r="AT212" s="39"/>
      <c r="AU212" s="39"/>
      <c r="AV212" s="39"/>
      <c r="AW212" s="39"/>
      <c r="AX212" s="39"/>
      <c r="AY212" s="39"/>
      <c r="AZ212" s="50"/>
      <c r="BA212" s="39"/>
      <c r="BB212" s="39"/>
      <c r="BC212" s="39"/>
      <c r="BD212" s="39">
        <f t="shared" si="19"/>
        <v>0</v>
      </c>
      <c r="BE212" s="39" t="e">
        <f t="shared" si="20"/>
        <v>#N/A</v>
      </c>
      <c r="BF212" s="39">
        <f t="shared" si="21"/>
        <v>0.62429859810683264</v>
      </c>
      <c r="BG212" s="39"/>
      <c r="BH212" s="39"/>
      <c r="BI212" s="39"/>
      <c r="BJ212" s="39"/>
      <c r="BK212" s="39"/>
      <c r="BL212" s="39"/>
      <c r="BM212" s="39"/>
      <c r="BN212" s="39"/>
      <c r="BO212" s="39"/>
      <c r="BP212" s="39"/>
      <c r="BQ212" s="39"/>
      <c r="BR212" s="39"/>
      <c r="BS212" s="39"/>
      <c r="BT212" s="39"/>
      <c r="BU212" s="39"/>
      <c r="BV212" s="39"/>
      <c r="BW212" s="39"/>
      <c r="BX212" s="39"/>
      <c r="BY212" s="39"/>
      <c r="BZ212" s="39"/>
      <c r="CA212" s="39"/>
      <c r="CB212" s="39"/>
      <c r="CC212" s="39"/>
      <c r="CD212" s="39"/>
      <c r="CE212" s="39"/>
      <c r="CF212" s="39"/>
      <c r="CG212" s="39"/>
      <c r="CH212" s="39"/>
      <c r="CI212" s="39"/>
      <c r="CJ212" s="39"/>
      <c r="CK212" s="39"/>
      <c r="CL212" s="39"/>
      <c r="CM212" s="39"/>
      <c r="CN212" s="39"/>
      <c r="CO212" s="39"/>
      <c r="CP212" s="39"/>
      <c r="CQ212" s="39"/>
      <c r="CR212" s="39"/>
      <c r="CS212" s="39"/>
      <c r="CT212" s="39"/>
      <c r="CU212" s="39"/>
      <c r="CV212" s="39"/>
      <c r="CW212" s="39"/>
      <c r="CX212" s="39"/>
      <c r="CY212" s="39"/>
      <c r="CZ212" s="39"/>
      <c r="DA212" s="39"/>
      <c r="DB212" s="39"/>
      <c r="DC212" s="39"/>
      <c r="DD212" s="39"/>
      <c r="DE212" s="39"/>
      <c r="DF212" s="39"/>
      <c r="DG212" s="39"/>
      <c r="DH212" s="39"/>
      <c r="DI212" s="39"/>
      <c r="DJ212" s="39"/>
      <c r="DK212" s="39"/>
      <c r="DL212" s="39"/>
      <c r="DM212" s="39"/>
      <c r="DN212" s="39"/>
      <c r="DO212" s="39"/>
      <c r="DP212" s="39"/>
      <c r="DQ212" s="39"/>
      <c r="DR212" s="39"/>
      <c r="DS212" s="39"/>
      <c r="DT212" s="39"/>
      <c r="DU212" s="39"/>
      <c r="DV212" s="39"/>
      <c r="DW212" s="39"/>
      <c r="DX212" s="39"/>
      <c r="DY212" s="39"/>
      <c r="DZ212" s="39"/>
      <c r="EA212" s="39"/>
      <c r="EB212" s="39"/>
      <c r="EC212" s="39"/>
      <c r="ED212" s="39"/>
      <c r="EE212" s="39"/>
      <c r="EF212" s="39"/>
      <c r="EG212" s="39"/>
      <c r="EH212" s="39"/>
      <c r="EI212" s="39"/>
      <c r="EJ212" s="39"/>
      <c r="EK212" s="39"/>
      <c r="EL212" s="39"/>
      <c r="EM212" s="39"/>
      <c r="EN212" s="39"/>
      <c r="EO212" s="39"/>
      <c r="EP212" s="39"/>
    </row>
    <row r="213" spans="1:146" outlineLevel="1">
      <c r="A213" s="23">
        <v>43</v>
      </c>
      <c r="B213" s="23">
        <v>1</v>
      </c>
      <c r="C213" s="8">
        <v>0.73329769051425919</v>
      </c>
      <c r="D213" s="8">
        <f t="shared" si="13"/>
        <v>0.26670230948574081</v>
      </c>
      <c r="E213" s="8">
        <f t="shared" si="14"/>
        <v>0.62040706665847345</v>
      </c>
      <c r="F213" s="8">
        <f t="shared" si="15"/>
        <v>0.78765923257362602</v>
      </c>
      <c r="G213" s="8">
        <f t="shared" si="16"/>
        <v>0.60307764411163267</v>
      </c>
      <c r="H213" s="8">
        <v>5.032965083029816E-2</v>
      </c>
      <c r="I213" s="8">
        <f t="shared" si="17"/>
        <v>1.8451510910494386E-3</v>
      </c>
      <c r="J213" s="8">
        <f t="shared" si="18"/>
        <v>0.61885198789146878</v>
      </c>
      <c r="AS213" s="39"/>
      <c r="AT213" s="39"/>
      <c r="AU213" s="39"/>
      <c r="AV213" s="39"/>
      <c r="AW213" s="39"/>
      <c r="AX213" s="39"/>
      <c r="AY213" s="39"/>
      <c r="AZ213" s="50"/>
      <c r="BA213" s="39"/>
      <c r="BB213" s="39"/>
      <c r="BC213" s="39"/>
      <c r="BD213" s="39">
        <f t="shared" si="19"/>
        <v>0</v>
      </c>
      <c r="BE213" s="39" t="e">
        <f t="shared" si="20"/>
        <v>#N/A</v>
      </c>
      <c r="BF213" s="39">
        <f t="shared" si="21"/>
        <v>0.73329769051425919</v>
      </c>
      <c r="BG213" s="39"/>
      <c r="BH213" s="39"/>
      <c r="BI213" s="39"/>
      <c r="BJ213" s="39"/>
      <c r="BK213" s="39"/>
      <c r="BL213" s="39"/>
      <c r="BM213" s="39"/>
      <c r="BN213" s="39"/>
      <c r="BO213" s="39"/>
      <c r="BP213" s="39"/>
      <c r="BQ213" s="39"/>
      <c r="BR213" s="39"/>
      <c r="BS213" s="39"/>
      <c r="BT213" s="39"/>
      <c r="BU213" s="39"/>
      <c r="BV213" s="39"/>
      <c r="BW213" s="39"/>
      <c r="BX213" s="39"/>
      <c r="BY213" s="39"/>
      <c r="BZ213" s="39"/>
      <c r="CA213" s="39"/>
      <c r="CB213" s="39"/>
      <c r="CC213" s="39"/>
      <c r="CD213" s="39"/>
      <c r="CE213" s="39"/>
      <c r="CF213" s="39"/>
      <c r="CG213" s="39"/>
      <c r="CH213" s="39"/>
      <c r="CI213" s="39"/>
      <c r="CJ213" s="39"/>
      <c r="CK213" s="39"/>
      <c r="CL213" s="39"/>
      <c r="CM213" s="39"/>
      <c r="CN213" s="39"/>
      <c r="CO213" s="39"/>
      <c r="CP213" s="39"/>
      <c r="CQ213" s="39"/>
      <c r="CR213" s="39"/>
      <c r="CS213" s="39"/>
      <c r="CT213" s="39"/>
      <c r="CU213" s="39"/>
      <c r="CV213" s="39"/>
      <c r="CW213" s="39"/>
      <c r="CX213" s="39"/>
      <c r="CY213" s="39"/>
      <c r="CZ213" s="39"/>
      <c r="DA213" s="39"/>
      <c r="DB213" s="39"/>
      <c r="DC213" s="39"/>
      <c r="DD213" s="39"/>
      <c r="DE213" s="39"/>
      <c r="DF213" s="39"/>
      <c r="DG213" s="39"/>
      <c r="DH213" s="39"/>
      <c r="DI213" s="39"/>
      <c r="DJ213" s="39"/>
      <c r="DK213" s="39"/>
      <c r="DL213" s="39"/>
      <c r="DM213" s="39"/>
      <c r="DN213" s="39"/>
      <c r="DO213" s="39"/>
      <c r="DP213" s="39"/>
      <c r="DQ213" s="39"/>
      <c r="DR213" s="39"/>
      <c r="DS213" s="39"/>
      <c r="DT213" s="39"/>
      <c r="DU213" s="39"/>
      <c r="DV213" s="39"/>
      <c r="DW213" s="39"/>
      <c r="DX213" s="39"/>
      <c r="DY213" s="39"/>
      <c r="DZ213" s="39"/>
      <c r="EA213" s="39"/>
      <c r="EB213" s="39"/>
      <c r="EC213" s="39"/>
      <c r="ED213" s="39"/>
      <c r="EE213" s="39"/>
      <c r="EF213" s="39"/>
      <c r="EG213" s="39"/>
      <c r="EH213" s="39"/>
      <c r="EI213" s="39"/>
      <c r="EJ213" s="39"/>
      <c r="EK213" s="39"/>
      <c r="EL213" s="39"/>
      <c r="EM213" s="39"/>
      <c r="EN213" s="39"/>
      <c r="EO213" s="39"/>
      <c r="EP213" s="39"/>
    </row>
    <row r="214" spans="1:146" outlineLevel="1">
      <c r="A214" s="23">
        <v>44</v>
      </c>
      <c r="B214" s="23">
        <v>0</v>
      </c>
      <c r="C214" s="8">
        <v>0.43281376553468159</v>
      </c>
      <c r="D214" s="8">
        <f t="shared" si="13"/>
        <v>-0.43281376553468159</v>
      </c>
      <c r="E214" s="8">
        <f t="shared" si="14"/>
        <v>1.1341351466741509</v>
      </c>
      <c r="F214" s="8">
        <f t="shared" si="15"/>
        <v>-1.0649578145044765</v>
      </c>
      <c r="G214" s="8">
        <f t="shared" si="16"/>
        <v>-0.8735498459358596</v>
      </c>
      <c r="H214" s="8">
        <v>0.12252107073889289</v>
      </c>
      <c r="I214" s="8">
        <f t="shared" si="17"/>
        <v>1.1038754836169951E-2</v>
      </c>
      <c r="J214" s="8">
        <f t="shared" si="18"/>
        <v>-0.9325440235446073</v>
      </c>
      <c r="AS214" s="39"/>
      <c r="AT214" s="39"/>
      <c r="AU214" s="39"/>
      <c r="AV214" s="39"/>
      <c r="AW214" s="39"/>
      <c r="AX214" s="39"/>
      <c r="AY214" s="39"/>
      <c r="AZ214" s="50"/>
      <c r="BA214" s="39"/>
      <c r="BB214" s="39"/>
      <c r="BC214" s="39"/>
      <c r="BD214" s="39">
        <f t="shared" si="19"/>
        <v>1</v>
      </c>
      <c r="BE214" s="39">
        <f t="shared" si="20"/>
        <v>0.43281376553468159</v>
      </c>
      <c r="BF214" s="39" t="e">
        <f t="shared" si="21"/>
        <v>#N/A</v>
      </c>
      <c r="BG214" s="39"/>
      <c r="BH214" s="39"/>
      <c r="BI214" s="39"/>
      <c r="BJ214" s="39"/>
      <c r="BK214" s="39"/>
      <c r="BL214" s="39"/>
      <c r="BM214" s="39"/>
      <c r="BN214" s="39"/>
      <c r="BO214" s="39"/>
      <c r="BP214" s="39"/>
      <c r="BQ214" s="39"/>
      <c r="BR214" s="39"/>
      <c r="BS214" s="39"/>
      <c r="BT214" s="39"/>
      <c r="BU214" s="39"/>
      <c r="BV214" s="39"/>
      <c r="BW214" s="39"/>
      <c r="BX214" s="39"/>
      <c r="BY214" s="39"/>
      <c r="BZ214" s="39"/>
      <c r="CA214" s="39"/>
      <c r="CB214" s="39"/>
      <c r="CC214" s="39"/>
      <c r="CD214" s="39"/>
      <c r="CE214" s="39"/>
      <c r="CF214" s="39"/>
      <c r="CG214" s="39"/>
      <c r="CH214" s="39"/>
      <c r="CI214" s="39"/>
      <c r="CJ214" s="39"/>
      <c r="CK214" s="39"/>
      <c r="CL214" s="39"/>
      <c r="CM214" s="39"/>
      <c r="CN214" s="39"/>
      <c r="CO214" s="39"/>
      <c r="CP214" s="39"/>
      <c r="CQ214" s="39"/>
      <c r="CR214" s="39"/>
      <c r="CS214" s="39"/>
      <c r="CT214" s="39"/>
      <c r="CU214" s="39"/>
      <c r="CV214" s="39"/>
      <c r="CW214" s="39"/>
      <c r="CX214" s="39"/>
      <c r="CY214" s="39"/>
      <c r="CZ214" s="39"/>
      <c r="DA214" s="39"/>
      <c r="DB214" s="39"/>
      <c r="DC214" s="39"/>
      <c r="DD214" s="39"/>
      <c r="DE214" s="39"/>
      <c r="DF214" s="39"/>
      <c r="DG214" s="39"/>
      <c r="DH214" s="39"/>
      <c r="DI214" s="39"/>
      <c r="DJ214" s="39"/>
      <c r="DK214" s="39"/>
      <c r="DL214" s="39"/>
      <c r="DM214" s="39"/>
      <c r="DN214" s="39"/>
      <c r="DO214" s="39"/>
      <c r="DP214" s="39"/>
      <c r="DQ214" s="39"/>
      <c r="DR214" s="39"/>
      <c r="DS214" s="39"/>
      <c r="DT214" s="39"/>
      <c r="DU214" s="39"/>
      <c r="DV214" s="39"/>
      <c r="DW214" s="39"/>
      <c r="DX214" s="39"/>
      <c r="DY214" s="39"/>
      <c r="DZ214" s="39"/>
      <c r="EA214" s="39"/>
      <c r="EB214" s="39"/>
      <c r="EC214" s="39"/>
      <c r="ED214" s="39"/>
      <c r="EE214" s="39"/>
      <c r="EF214" s="39"/>
      <c r="EG214" s="39"/>
      <c r="EH214" s="39"/>
      <c r="EI214" s="39"/>
      <c r="EJ214" s="39"/>
      <c r="EK214" s="39"/>
      <c r="EL214" s="39"/>
      <c r="EM214" s="39"/>
      <c r="EN214" s="39"/>
      <c r="EO214" s="39"/>
      <c r="EP214" s="39"/>
    </row>
    <row r="215" spans="1:146" outlineLevel="1">
      <c r="A215" s="23">
        <v>45</v>
      </c>
      <c r="B215" s="23">
        <v>0</v>
      </c>
      <c r="C215" s="8">
        <v>0.42231210378978434</v>
      </c>
      <c r="D215" s="8">
        <f t="shared" si="13"/>
        <v>-0.42231210378978434</v>
      </c>
      <c r="E215" s="8">
        <f t="shared" si="14"/>
        <v>1.0974430562035216</v>
      </c>
      <c r="F215" s="8">
        <f t="shared" si="15"/>
        <v>-1.0475891638440717</v>
      </c>
      <c r="G215" s="8">
        <f t="shared" si="16"/>
        <v>-0.8550079055077574</v>
      </c>
      <c r="H215" s="8">
        <v>0.1271609536549182</v>
      </c>
      <c r="I215" s="8">
        <f t="shared" si="17"/>
        <v>1.1092591491392316E-2</v>
      </c>
      <c r="J215" s="8">
        <f t="shared" si="18"/>
        <v>-0.91517268056254231</v>
      </c>
      <c r="AS215" s="39"/>
      <c r="AT215" s="39"/>
      <c r="AU215" s="39"/>
      <c r="AV215" s="39"/>
      <c r="AW215" s="39"/>
      <c r="AX215" s="39"/>
      <c r="AY215" s="39"/>
      <c r="AZ215" s="50"/>
      <c r="BA215" s="39"/>
      <c r="BB215" s="39"/>
      <c r="BC215" s="39"/>
      <c r="BD215" s="39">
        <f t="shared" si="19"/>
        <v>1</v>
      </c>
      <c r="BE215" s="39">
        <f t="shared" si="20"/>
        <v>0.42231210378978434</v>
      </c>
      <c r="BF215" s="39" t="e">
        <f t="shared" si="21"/>
        <v>#N/A</v>
      </c>
      <c r="BG215" s="39"/>
      <c r="BH215" s="39"/>
      <c r="BI215" s="39"/>
      <c r="BJ215" s="39"/>
      <c r="BK215" s="39"/>
      <c r="BL215" s="39"/>
      <c r="BM215" s="39"/>
      <c r="BN215" s="39"/>
      <c r="BO215" s="39"/>
      <c r="BP215" s="39"/>
      <c r="BQ215" s="39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39"/>
      <c r="CC215" s="39"/>
      <c r="CD215" s="39"/>
      <c r="CE215" s="39"/>
      <c r="CF215" s="39"/>
      <c r="CG215" s="39"/>
      <c r="CH215" s="39"/>
      <c r="CI215" s="39"/>
      <c r="CJ215" s="39"/>
      <c r="CK215" s="39"/>
      <c r="CL215" s="39"/>
      <c r="CM215" s="39"/>
      <c r="CN215" s="39"/>
      <c r="CO215" s="39"/>
      <c r="CP215" s="39"/>
      <c r="CQ215" s="39"/>
      <c r="CR215" s="39"/>
      <c r="CS215" s="39"/>
      <c r="CT215" s="39"/>
      <c r="CU215" s="39"/>
      <c r="CV215" s="39"/>
      <c r="CW215" s="39"/>
      <c r="CX215" s="39"/>
      <c r="CY215" s="39"/>
      <c r="CZ215" s="39"/>
      <c r="DA215" s="39"/>
      <c r="DB215" s="39"/>
      <c r="DC215" s="39"/>
      <c r="DD215" s="39"/>
      <c r="DE215" s="39"/>
      <c r="DF215" s="39"/>
      <c r="DG215" s="39"/>
      <c r="DH215" s="39"/>
      <c r="DI215" s="39"/>
      <c r="DJ215" s="39"/>
      <c r="DK215" s="39"/>
      <c r="DL215" s="39"/>
      <c r="DM215" s="39"/>
      <c r="DN215" s="39"/>
      <c r="DO215" s="39"/>
      <c r="DP215" s="39"/>
      <c r="DQ215" s="39"/>
      <c r="DR215" s="39"/>
      <c r="DS215" s="39"/>
      <c r="DT215" s="39"/>
      <c r="DU215" s="39"/>
      <c r="DV215" s="39"/>
      <c r="DW215" s="39"/>
      <c r="DX215" s="39"/>
      <c r="DY215" s="39"/>
      <c r="DZ215" s="39"/>
      <c r="EA215" s="39"/>
      <c r="EB215" s="39"/>
      <c r="EC215" s="39"/>
      <c r="ED215" s="39"/>
      <c r="EE215" s="39"/>
      <c r="EF215" s="39"/>
      <c r="EG215" s="39"/>
      <c r="EH215" s="39"/>
      <c r="EI215" s="39"/>
      <c r="EJ215" s="39"/>
      <c r="EK215" s="39"/>
      <c r="EL215" s="39"/>
      <c r="EM215" s="39"/>
      <c r="EN215" s="39"/>
      <c r="EO215" s="39"/>
      <c r="EP215" s="39"/>
    </row>
    <row r="216" spans="1:146" outlineLevel="1">
      <c r="A216" s="23">
        <v>46</v>
      </c>
      <c r="B216" s="23">
        <v>0</v>
      </c>
      <c r="C216" s="8">
        <v>0.65456884022431594</v>
      </c>
      <c r="D216" s="8">
        <f t="shared" si="13"/>
        <v>-0.65456884022431594</v>
      </c>
      <c r="E216" s="8">
        <f t="shared" si="14"/>
        <v>2.1259238074872884</v>
      </c>
      <c r="F216" s="8">
        <f t="shared" si="15"/>
        <v>-1.4580548026351028</v>
      </c>
      <c r="G216" s="8">
        <f t="shared" si="16"/>
        <v>-1.3765655871407583</v>
      </c>
      <c r="H216" s="8">
        <v>0.17399708383249929</v>
      </c>
      <c r="I216" s="8">
        <f t="shared" si="17"/>
        <v>4.3931895319496976E-2</v>
      </c>
      <c r="J216" s="8">
        <f t="shared" si="18"/>
        <v>-1.5146284778167713</v>
      </c>
      <c r="AS216" s="39"/>
      <c r="AT216" s="39"/>
      <c r="AU216" s="39"/>
      <c r="AV216" s="39"/>
      <c r="AW216" s="39"/>
      <c r="AX216" s="39"/>
      <c r="AY216" s="39"/>
      <c r="AZ216" s="50"/>
      <c r="BA216" s="39"/>
      <c r="BB216" s="39"/>
      <c r="BC216" s="39"/>
      <c r="BD216" s="39">
        <f t="shared" si="19"/>
        <v>1</v>
      </c>
      <c r="BE216" s="39">
        <f t="shared" si="20"/>
        <v>0.65456884022431594</v>
      </c>
      <c r="BF216" s="39" t="e">
        <f t="shared" si="21"/>
        <v>#N/A</v>
      </c>
      <c r="BG216" s="39"/>
      <c r="BH216" s="39"/>
      <c r="BI216" s="39"/>
      <c r="BJ216" s="39"/>
      <c r="BK216" s="39"/>
      <c r="BL216" s="39"/>
      <c r="BM216" s="39"/>
      <c r="BN216" s="39"/>
      <c r="BO216" s="39"/>
      <c r="BP216" s="39"/>
      <c r="BQ216" s="39"/>
      <c r="BR216" s="39"/>
      <c r="BS216" s="39"/>
      <c r="BT216" s="39"/>
      <c r="BU216" s="39"/>
      <c r="BV216" s="39"/>
      <c r="BW216" s="39"/>
      <c r="BX216" s="39"/>
      <c r="BY216" s="39"/>
      <c r="BZ216" s="39"/>
      <c r="CA216" s="39"/>
      <c r="CB216" s="39"/>
      <c r="CC216" s="39"/>
      <c r="CD216" s="39"/>
      <c r="CE216" s="39"/>
      <c r="CF216" s="39"/>
      <c r="CG216" s="39"/>
      <c r="CH216" s="39"/>
      <c r="CI216" s="39"/>
      <c r="CJ216" s="39"/>
      <c r="CK216" s="39"/>
      <c r="CL216" s="39"/>
      <c r="CM216" s="39"/>
      <c r="CN216" s="39"/>
      <c r="CO216" s="39"/>
      <c r="CP216" s="39"/>
      <c r="CQ216" s="39"/>
      <c r="CR216" s="39"/>
      <c r="CS216" s="39"/>
      <c r="CT216" s="39"/>
      <c r="CU216" s="39"/>
      <c r="CV216" s="39"/>
      <c r="CW216" s="39"/>
      <c r="CX216" s="39"/>
      <c r="CY216" s="39"/>
      <c r="CZ216" s="39"/>
      <c r="DA216" s="39"/>
      <c r="DB216" s="39"/>
      <c r="DC216" s="39"/>
      <c r="DD216" s="39"/>
      <c r="DE216" s="39"/>
      <c r="DF216" s="39"/>
      <c r="DG216" s="39"/>
      <c r="DH216" s="39"/>
      <c r="DI216" s="39"/>
      <c r="DJ216" s="39"/>
      <c r="DK216" s="39"/>
      <c r="DL216" s="39"/>
      <c r="DM216" s="39"/>
      <c r="DN216" s="39"/>
      <c r="DO216" s="39"/>
      <c r="DP216" s="39"/>
      <c r="DQ216" s="39"/>
      <c r="DR216" s="39"/>
      <c r="DS216" s="39"/>
      <c r="DT216" s="39"/>
      <c r="DU216" s="39"/>
      <c r="DV216" s="39"/>
      <c r="DW216" s="39"/>
      <c r="DX216" s="39"/>
      <c r="DY216" s="39"/>
      <c r="DZ216" s="39"/>
      <c r="EA216" s="39"/>
      <c r="EB216" s="39"/>
      <c r="EC216" s="39"/>
      <c r="ED216" s="39"/>
      <c r="EE216" s="39"/>
      <c r="EF216" s="39"/>
      <c r="EG216" s="39"/>
      <c r="EH216" s="39"/>
      <c r="EI216" s="39"/>
      <c r="EJ216" s="39"/>
      <c r="EK216" s="39"/>
      <c r="EL216" s="39"/>
      <c r="EM216" s="39"/>
      <c r="EN216" s="39"/>
      <c r="EO216" s="39"/>
      <c r="EP216" s="39"/>
    </row>
    <row r="217" spans="1:146" outlineLevel="1">
      <c r="A217" s="23">
        <v>47</v>
      </c>
      <c r="B217" s="23">
        <v>1</v>
      </c>
      <c r="C217" s="8">
        <v>0.42736295376262579</v>
      </c>
      <c r="D217" s="8">
        <f t="shared" si="13"/>
        <v>0.57263704623737421</v>
      </c>
      <c r="E217" s="8">
        <f t="shared" si="14"/>
        <v>1.7002432359892965</v>
      </c>
      <c r="F217" s="8">
        <f t="shared" si="15"/>
        <v>1.3039337544481684</v>
      </c>
      <c r="G217" s="8">
        <f t="shared" si="16"/>
        <v>1.1575540645636353</v>
      </c>
      <c r="H217" s="8">
        <v>0.1776573738058686</v>
      </c>
      <c r="I217" s="8">
        <f t="shared" si="17"/>
        <v>3.2001292267191735E-2</v>
      </c>
      <c r="J217" s="8">
        <f t="shared" si="18"/>
        <v>1.2764825523125982</v>
      </c>
      <c r="AS217" s="39"/>
      <c r="AT217" s="39"/>
      <c r="AU217" s="39"/>
      <c r="AV217" s="39"/>
      <c r="AW217" s="39"/>
      <c r="AX217" s="39"/>
      <c r="AY217" s="39"/>
      <c r="AZ217" s="50"/>
      <c r="BA217" s="39"/>
      <c r="BB217" s="39"/>
      <c r="BC217" s="39"/>
      <c r="BD217" s="39">
        <f t="shared" si="19"/>
        <v>0</v>
      </c>
      <c r="BE217" s="39" t="e">
        <f t="shared" si="20"/>
        <v>#N/A</v>
      </c>
      <c r="BF217" s="39">
        <f t="shared" si="21"/>
        <v>0.42736295376262579</v>
      </c>
      <c r="BG217" s="39"/>
      <c r="BH217" s="39"/>
      <c r="BI217" s="39"/>
      <c r="BJ217" s="39"/>
      <c r="BK217" s="39"/>
      <c r="BL217" s="39"/>
      <c r="BM217" s="39"/>
      <c r="BN217" s="39"/>
      <c r="BO217" s="39"/>
      <c r="BP217" s="39"/>
      <c r="BQ217" s="39"/>
      <c r="BR217" s="39"/>
      <c r="BS217" s="39"/>
      <c r="BT217" s="39"/>
      <c r="BU217" s="39"/>
      <c r="BV217" s="39"/>
      <c r="BW217" s="39"/>
      <c r="BX217" s="39"/>
      <c r="BY217" s="39"/>
      <c r="BZ217" s="39"/>
      <c r="CA217" s="39"/>
      <c r="CB217" s="39"/>
      <c r="CC217" s="39"/>
      <c r="CD217" s="39"/>
      <c r="CE217" s="39"/>
      <c r="CF217" s="39"/>
      <c r="CG217" s="39"/>
      <c r="CH217" s="39"/>
      <c r="CI217" s="39"/>
      <c r="CJ217" s="39"/>
      <c r="CK217" s="39"/>
      <c r="CL217" s="39"/>
      <c r="CM217" s="39"/>
      <c r="CN217" s="39"/>
      <c r="CO217" s="39"/>
      <c r="CP217" s="39"/>
      <c r="CQ217" s="39"/>
      <c r="CR217" s="39"/>
      <c r="CS217" s="39"/>
      <c r="CT217" s="39"/>
      <c r="CU217" s="39"/>
      <c r="CV217" s="39"/>
      <c r="CW217" s="39"/>
      <c r="CX217" s="39"/>
      <c r="CY217" s="39"/>
      <c r="CZ217" s="39"/>
      <c r="DA217" s="39"/>
      <c r="DB217" s="39"/>
      <c r="DC217" s="39"/>
      <c r="DD217" s="39"/>
      <c r="DE217" s="39"/>
      <c r="DF217" s="39"/>
      <c r="DG217" s="39"/>
      <c r="DH217" s="39"/>
      <c r="DI217" s="39"/>
      <c r="DJ217" s="39"/>
      <c r="DK217" s="39"/>
      <c r="DL217" s="39"/>
      <c r="DM217" s="39"/>
      <c r="DN217" s="39"/>
      <c r="DO217" s="39"/>
      <c r="DP217" s="39"/>
      <c r="DQ217" s="39"/>
      <c r="DR217" s="39"/>
      <c r="DS217" s="39"/>
      <c r="DT217" s="39"/>
      <c r="DU217" s="39"/>
      <c r="DV217" s="39"/>
      <c r="DW217" s="39"/>
      <c r="DX217" s="39"/>
      <c r="DY217" s="39"/>
      <c r="DZ217" s="39"/>
      <c r="EA217" s="39"/>
      <c r="EB217" s="39"/>
      <c r="EC217" s="39"/>
      <c r="ED217" s="39"/>
      <c r="EE217" s="39"/>
      <c r="EF217" s="39"/>
      <c r="EG217" s="39"/>
      <c r="EH217" s="39"/>
      <c r="EI217" s="39"/>
      <c r="EJ217" s="39"/>
      <c r="EK217" s="39"/>
      <c r="EL217" s="39"/>
      <c r="EM217" s="39"/>
      <c r="EN217" s="39"/>
      <c r="EO217" s="39"/>
      <c r="EP217" s="39"/>
    </row>
    <row r="218" spans="1:146" outlineLevel="1">
      <c r="A218" s="23">
        <v>48</v>
      </c>
      <c r="B218" s="23">
        <v>0</v>
      </c>
      <c r="C218" s="8">
        <v>0.39593666844359093</v>
      </c>
      <c r="D218" s="8">
        <f t="shared" si="13"/>
        <v>-0.39593666844359093</v>
      </c>
      <c r="E218" s="8">
        <f t="shared" si="14"/>
        <v>1.0081524659477197</v>
      </c>
      <c r="F218" s="8">
        <f t="shared" si="15"/>
        <v>-1.0040679588293413</v>
      </c>
      <c r="G218" s="8">
        <f t="shared" si="16"/>
        <v>-0.80960209896417223</v>
      </c>
      <c r="H218" s="8">
        <v>0.22844157443474278</v>
      </c>
      <c r="I218" s="8">
        <f t="shared" si="17"/>
        <v>2.2865888109669122E-2</v>
      </c>
      <c r="J218" s="8">
        <f t="shared" si="18"/>
        <v>-0.92169496774514148</v>
      </c>
      <c r="AS218" s="39"/>
      <c r="AT218" s="39"/>
      <c r="AU218" s="39"/>
      <c r="AV218" s="39"/>
      <c r="AW218" s="39"/>
      <c r="AX218" s="39"/>
      <c r="AY218" s="39"/>
      <c r="AZ218" s="50"/>
      <c r="BA218" s="39"/>
      <c r="BB218" s="39"/>
      <c r="BC218" s="39"/>
      <c r="BD218" s="39">
        <f t="shared" si="19"/>
        <v>1</v>
      </c>
      <c r="BE218" s="39">
        <f t="shared" si="20"/>
        <v>0.39593666844359093</v>
      </c>
      <c r="BF218" s="39" t="e">
        <f t="shared" si="21"/>
        <v>#N/A</v>
      </c>
      <c r="BG218" s="39"/>
      <c r="BH218" s="39"/>
      <c r="BI218" s="39"/>
      <c r="BJ218" s="39"/>
      <c r="BK218" s="39"/>
      <c r="BL218" s="39"/>
      <c r="BM218" s="39"/>
      <c r="BN218" s="39"/>
      <c r="BO218" s="39"/>
      <c r="BP218" s="39"/>
      <c r="BQ218" s="39"/>
      <c r="BR218" s="39"/>
      <c r="BS218" s="39"/>
      <c r="BT218" s="39"/>
      <c r="BU218" s="39"/>
      <c r="BV218" s="39"/>
      <c r="BW218" s="39"/>
      <c r="BX218" s="39"/>
      <c r="BY218" s="39"/>
      <c r="BZ218" s="39"/>
      <c r="CA218" s="39"/>
      <c r="CB218" s="39"/>
      <c r="CC218" s="39"/>
      <c r="CD218" s="39"/>
      <c r="CE218" s="39"/>
      <c r="CF218" s="39"/>
      <c r="CG218" s="39"/>
      <c r="CH218" s="39"/>
      <c r="CI218" s="39"/>
      <c r="CJ218" s="39"/>
      <c r="CK218" s="39"/>
      <c r="CL218" s="39"/>
      <c r="CM218" s="39"/>
      <c r="CN218" s="39"/>
      <c r="CO218" s="39"/>
      <c r="CP218" s="39"/>
      <c r="CQ218" s="39"/>
      <c r="CR218" s="39"/>
      <c r="CS218" s="39"/>
      <c r="CT218" s="39"/>
      <c r="CU218" s="39"/>
      <c r="CV218" s="39"/>
      <c r="CW218" s="39"/>
      <c r="CX218" s="39"/>
      <c r="CY218" s="39"/>
      <c r="CZ218" s="39"/>
      <c r="DA218" s="39"/>
      <c r="DB218" s="39"/>
      <c r="DC218" s="39"/>
      <c r="DD218" s="39"/>
      <c r="DE218" s="39"/>
      <c r="DF218" s="39"/>
      <c r="DG218" s="39"/>
      <c r="DH218" s="39"/>
      <c r="DI218" s="39"/>
      <c r="DJ218" s="39"/>
      <c r="DK218" s="39"/>
      <c r="DL218" s="39"/>
      <c r="DM218" s="39"/>
      <c r="DN218" s="39"/>
      <c r="DO218" s="39"/>
      <c r="DP218" s="39"/>
      <c r="DQ218" s="39"/>
      <c r="DR218" s="39"/>
      <c r="DS218" s="39"/>
      <c r="DT218" s="39"/>
      <c r="DU218" s="39"/>
      <c r="DV218" s="39"/>
      <c r="DW218" s="39"/>
      <c r="DX218" s="39"/>
      <c r="DY218" s="39"/>
      <c r="DZ218" s="39"/>
      <c r="EA218" s="39"/>
      <c r="EB218" s="39"/>
      <c r="EC218" s="39"/>
      <c r="ED218" s="39"/>
      <c r="EE218" s="39"/>
      <c r="EF218" s="39"/>
      <c r="EG218" s="39"/>
      <c r="EH218" s="39"/>
      <c r="EI218" s="39"/>
      <c r="EJ218" s="39"/>
      <c r="EK218" s="39"/>
      <c r="EL218" s="39"/>
      <c r="EM218" s="39"/>
      <c r="EN218" s="39"/>
      <c r="EO218" s="39"/>
      <c r="EP218" s="39"/>
    </row>
    <row r="219" spans="1:146" outlineLevel="1">
      <c r="A219" s="23">
        <v>49</v>
      </c>
      <c r="B219" s="23">
        <v>1</v>
      </c>
      <c r="C219" s="8">
        <v>0.58498605201629639</v>
      </c>
      <c r="D219" s="8">
        <f t="shared" si="13"/>
        <v>0.41501394798370361</v>
      </c>
      <c r="E219" s="8">
        <f t="shared" si="14"/>
        <v>1.072334549483416</v>
      </c>
      <c r="F219" s="8">
        <f t="shared" si="15"/>
        <v>1.035535875517317</v>
      </c>
      <c r="G219" s="8">
        <f t="shared" si="16"/>
        <v>0.8422840774571867</v>
      </c>
      <c r="H219" s="8">
        <v>0.10273683490698687</v>
      </c>
      <c r="I219" s="8">
        <f t="shared" si="17"/>
        <v>8.2302115793465459E-3</v>
      </c>
      <c r="J219" s="8">
        <f t="shared" si="18"/>
        <v>0.88919839728806882</v>
      </c>
      <c r="AS219" s="39"/>
      <c r="AT219" s="39"/>
      <c r="AU219" s="39"/>
      <c r="AV219" s="39"/>
      <c r="AW219" s="39"/>
      <c r="AX219" s="39"/>
      <c r="AY219" s="39"/>
      <c r="AZ219" s="50"/>
      <c r="BA219" s="39"/>
      <c r="BB219" s="39"/>
      <c r="BC219" s="39"/>
      <c r="BD219" s="39">
        <f t="shared" si="19"/>
        <v>0</v>
      </c>
      <c r="BE219" s="39" t="e">
        <f t="shared" si="20"/>
        <v>#N/A</v>
      </c>
      <c r="BF219" s="39">
        <f t="shared" si="21"/>
        <v>0.58498605201629639</v>
      </c>
      <c r="BG219" s="39"/>
      <c r="BH219" s="39"/>
      <c r="BI219" s="39"/>
      <c r="BJ219" s="39"/>
      <c r="BK219" s="39"/>
      <c r="BL219" s="39"/>
      <c r="BM219" s="39"/>
      <c r="BN219" s="39"/>
      <c r="BO219" s="39"/>
      <c r="BP219" s="39"/>
      <c r="BQ219" s="39"/>
      <c r="BR219" s="39"/>
      <c r="BS219" s="39"/>
      <c r="BT219" s="39"/>
      <c r="BU219" s="39"/>
      <c r="BV219" s="39"/>
      <c r="BW219" s="39"/>
      <c r="BX219" s="39"/>
      <c r="BY219" s="39"/>
      <c r="BZ219" s="39"/>
      <c r="CA219" s="39"/>
      <c r="CB219" s="39"/>
      <c r="CC219" s="39"/>
      <c r="CD219" s="39"/>
      <c r="CE219" s="39"/>
      <c r="CF219" s="39"/>
      <c r="CG219" s="39"/>
      <c r="CH219" s="39"/>
      <c r="CI219" s="39"/>
      <c r="CJ219" s="39"/>
      <c r="CK219" s="39"/>
      <c r="CL219" s="39"/>
      <c r="CM219" s="39"/>
      <c r="CN219" s="39"/>
      <c r="CO219" s="39"/>
      <c r="CP219" s="39"/>
      <c r="CQ219" s="39"/>
      <c r="CR219" s="39"/>
      <c r="CS219" s="39"/>
      <c r="CT219" s="39"/>
      <c r="CU219" s="39"/>
      <c r="CV219" s="39"/>
      <c r="CW219" s="39"/>
      <c r="CX219" s="39"/>
      <c r="CY219" s="39"/>
      <c r="CZ219" s="39"/>
      <c r="DA219" s="39"/>
      <c r="DB219" s="39"/>
      <c r="DC219" s="39"/>
      <c r="DD219" s="39"/>
      <c r="DE219" s="39"/>
      <c r="DF219" s="39"/>
      <c r="DG219" s="39"/>
      <c r="DH219" s="39"/>
      <c r="DI219" s="39"/>
      <c r="DJ219" s="39"/>
      <c r="DK219" s="39"/>
      <c r="DL219" s="39"/>
      <c r="DM219" s="39"/>
      <c r="DN219" s="39"/>
      <c r="DO219" s="39"/>
      <c r="DP219" s="39"/>
      <c r="DQ219" s="39"/>
      <c r="DR219" s="39"/>
      <c r="DS219" s="39"/>
      <c r="DT219" s="39"/>
      <c r="DU219" s="39"/>
      <c r="DV219" s="39"/>
      <c r="DW219" s="39"/>
      <c r="DX219" s="39"/>
      <c r="DY219" s="39"/>
      <c r="DZ219" s="39"/>
      <c r="EA219" s="39"/>
      <c r="EB219" s="39"/>
      <c r="EC219" s="39"/>
      <c r="ED219" s="39"/>
      <c r="EE219" s="39"/>
      <c r="EF219" s="39"/>
      <c r="EG219" s="39"/>
      <c r="EH219" s="39"/>
      <c r="EI219" s="39"/>
      <c r="EJ219" s="39"/>
      <c r="EK219" s="39"/>
      <c r="EL219" s="39"/>
      <c r="EM219" s="39"/>
      <c r="EN219" s="39"/>
      <c r="EO219" s="39"/>
      <c r="EP219" s="39"/>
    </row>
    <row r="220" spans="1:146" outlineLevel="1">
      <c r="A220" s="23">
        <v>50</v>
      </c>
      <c r="B220" s="23">
        <v>1</v>
      </c>
      <c r="C220" s="8">
        <v>0.68606508259064314</v>
      </c>
      <c r="D220" s="8">
        <f t="shared" si="13"/>
        <v>0.31393491740935686</v>
      </c>
      <c r="E220" s="8">
        <f t="shared" si="14"/>
        <v>0.75356556635051608</v>
      </c>
      <c r="F220" s="8">
        <f t="shared" si="15"/>
        <v>0.8680815436066569</v>
      </c>
      <c r="G220" s="8">
        <f t="shared" si="16"/>
        <v>0.6764522617436759</v>
      </c>
      <c r="H220" s="8">
        <v>0.13778405315939349</v>
      </c>
      <c r="I220" s="8">
        <f t="shared" si="17"/>
        <v>7.709895212795366E-3</v>
      </c>
      <c r="J220" s="8">
        <f t="shared" si="18"/>
        <v>0.72849928141934295</v>
      </c>
      <c r="AS220" s="39"/>
      <c r="AT220" s="39"/>
      <c r="AU220" s="39"/>
      <c r="AV220" s="39"/>
      <c r="AW220" s="39"/>
      <c r="AX220" s="39"/>
      <c r="AY220" s="39"/>
      <c r="AZ220" s="50"/>
      <c r="BA220" s="39"/>
      <c r="BB220" s="39"/>
      <c r="BC220" s="39"/>
      <c r="BD220" s="39">
        <f t="shared" si="19"/>
        <v>0</v>
      </c>
      <c r="BE220" s="39" t="e">
        <f t="shared" si="20"/>
        <v>#N/A</v>
      </c>
      <c r="BF220" s="39">
        <f t="shared" si="21"/>
        <v>0.68606508259064314</v>
      </c>
      <c r="BG220" s="39"/>
      <c r="BH220" s="39"/>
      <c r="BI220" s="39"/>
      <c r="BJ220" s="39"/>
      <c r="BK220" s="39"/>
      <c r="BL220" s="39"/>
      <c r="BM220" s="39"/>
      <c r="BN220" s="39"/>
      <c r="BO220" s="39"/>
      <c r="BP220" s="39"/>
      <c r="BQ220" s="39"/>
      <c r="BR220" s="39"/>
      <c r="BS220" s="39"/>
      <c r="BT220" s="39"/>
      <c r="BU220" s="39"/>
      <c r="BV220" s="39"/>
      <c r="BW220" s="39"/>
      <c r="BX220" s="39"/>
      <c r="BY220" s="39"/>
      <c r="BZ220" s="39"/>
      <c r="CA220" s="39"/>
      <c r="CB220" s="39"/>
      <c r="CC220" s="39"/>
      <c r="CD220" s="39"/>
      <c r="CE220" s="39"/>
      <c r="CF220" s="39"/>
      <c r="CG220" s="39"/>
      <c r="CH220" s="39"/>
      <c r="CI220" s="39"/>
      <c r="CJ220" s="39"/>
      <c r="CK220" s="39"/>
      <c r="CL220" s="39"/>
      <c r="CM220" s="39"/>
      <c r="CN220" s="39"/>
      <c r="CO220" s="39"/>
      <c r="CP220" s="39"/>
      <c r="CQ220" s="39"/>
      <c r="CR220" s="39"/>
      <c r="CS220" s="39"/>
      <c r="CT220" s="39"/>
      <c r="CU220" s="39"/>
      <c r="CV220" s="39"/>
      <c r="CW220" s="39"/>
      <c r="CX220" s="39"/>
      <c r="CY220" s="39"/>
      <c r="CZ220" s="39"/>
      <c r="DA220" s="39"/>
      <c r="DB220" s="39"/>
      <c r="DC220" s="39"/>
      <c r="DD220" s="39"/>
      <c r="DE220" s="39"/>
      <c r="DF220" s="39"/>
      <c r="DG220" s="39"/>
      <c r="DH220" s="39"/>
      <c r="DI220" s="39"/>
      <c r="DJ220" s="39"/>
      <c r="DK220" s="39"/>
      <c r="DL220" s="39"/>
      <c r="DM220" s="39"/>
      <c r="DN220" s="39"/>
      <c r="DO220" s="39"/>
      <c r="DP220" s="39"/>
      <c r="DQ220" s="39"/>
      <c r="DR220" s="39"/>
      <c r="DS220" s="39"/>
      <c r="DT220" s="39"/>
      <c r="DU220" s="39"/>
      <c r="DV220" s="39"/>
      <c r="DW220" s="39"/>
      <c r="DX220" s="39"/>
      <c r="DY220" s="39"/>
      <c r="DZ220" s="39"/>
      <c r="EA220" s="39"/>
      <c r="EB220" s="39"/>
      <c r="EC220" s="39"/>
      <c r="ED220" s="39"/>
      <c r="EE220" s="39"/>
      <c r="EF220" s="39"/>
      <c r="EG220" s="39"/>
      <c r="EH220" s="39"/>
      <c r="EI220" s="39"/>
      <c r="EJ220" s="39"/>
      <c r="EK220" s="39"/>
      <c r="EL220" s="39"/>
      <c r="EM220" s="39"/>
      <c r="EN220" s="39"/>
      <c r="EO220" s="39"/>
      <c r="EP220" s="39"/>
    </row>
    <row r="221" spans="1:146" outlineLevel="1">
      <c r="A221" s="23">
        <v>51</v>
      </c>
      <c r="B221" s="23">
        <v>0</v>
      </c>
      <c r="C221" s="8">
        <v>0.3012467058604667</v>
      </c>
      <c r="D221" s="8">
        <f t="shared" si="13"/>
        <v>-0.3012467058604667</v>
      </c>
      <c r="E221" s="8">
        <f t="shared" si="14"/>
        <v>0.71691508038374274</v>
      </c>
      <c r="F221" s="8">
        <f t="shared" si="15"/>
        <v>-0.84670837977649827</v>
      </c>
      <c r="G221" s="8">
        <f t="shared" si="16"/>
        <v>-0.65659749142545298</v>
      </c>
      <c r="H221" s="8">
        <v>0.22442026866280998</v>
      </c>
      <c r="I221" s="8">
        <f t="shared" si="17"/>
        <v>1.4622274390753661E-2</v>
      </c>
      <c r="J221" s="8">
        <f t="shared" si="18"/>
        <v>-0.74556582662090354</v>
      </c>
      <c r="AS221" s="39"/>
      <c r="AT221" s="39"/>
      <c r="AU221" s="39"/>
      <c r="AV221" s="39"/>
      <c r="AW221" s="39"/>
      <c r="AX221" s="39"/>
      <c r="AY221" s="39"/>
      <c r="AZ221" s="50"/>
      <c r="BA221" s="39"/>
      <c r="BB221" s="39"/>
      <c r="BC221" s="39"/>
      <c r="BD221" s="39">
        <f t="shared" si="19"/>
        <v>1</v>
      </c>
      <c r="BE221" s="39">
        <f t="shared" si="20"/>
        <v>0.3012467058604667</v>
      </c>
      <c r="BF221" s="39" t="e">
        <f t="shared" si="21"/>
        <v>#N/A</v>
      </c>
      <c r="BG221" s="39"/>
      <c r="BH221" s="39"/>
      <c r="BI221" s="39"/>
      <c r="BJ221" s="39"/>
      <c r="BK221" s="39"/>
      <c r="BL221" s="39"/>
      <c r="BM221" s="39"/>
      <c r="BN221" s="39"/>
      <c r="BO221" s="39"/>
      <c r="BP221" s="39"/>
      <c r="BQ221" s="39"/>
      <c r="BR221" s="39"/>
      <c r="BS221" s="39"/>
      <c r="BT221" s="39"/>
      <c r="BU221" s="39"/>
      <c r="BV221" s="39"/>
      <c r="BW221" s="39"/>
      <c r="BX221" s="39"/>
      <c r="BY221" s="39"/>
      <c r="BZ221" s="39"/>
      <c r="CA221" s="39"/>
      <c r="CB221" s="39"/>
      <c r="CC221" s="39"/>
      <c r="CD221" s="39"/>
      <c r="CE221" s="39"/>
      <c r="CF221" s="39"/>
      <c r="CG221" s="39"/>
      <c r="CH221" s="39"/>
      <c r="CI221" s="39"/>
      <c r="CJ221" s="39"/>
      <c r="CK221" s="39"/>
      <c r="CL221" s="39"/>
      <c r="CM221" s="39"/>
      <c r="CN221" s="39"/>
      <c r="CO221" s="39"/>
      <c r="CP221" s="39"/>
      <c r="CQ221" s="39"/>
      <c r="CR221" s="39"/>
      <c r="CS221" s="39"/>
      <c r="CT221" s="39"/>
      <c r="CU221" s="39"/>
      <c r="CV221" s="39"/>
      <c r="CW221" s="39"/>
      <c r="CX221" s="39"/>
      <c r="CY221" s="39"/>
      <c r="CZ221" s="39"/>
      <c r="DA221" s="39"/>
      <c r="DB221" s="39"/>
      <c r="DC221" s="39"/>
      <c r="DD221" s="39"/>
      <c r="DE221" s="39"/>
      <c r="DF221" s="39"/>
      <c r="DG221" s="39"/>
      <c r="DH221" s="39"/>
      <c r="DI221" s="39"/>
      <c r="DJ221" s="39"/>
      <c r="DK221" s="39"/>
      <c r="DL221" s="39"/>
      <c r="DM221" s="39"/>
      <c r="DN221" s="39"/>
      <c r="DO221" s="39"/>
      <c r="DP221" s="39"/>
      <c r="DQ221" s="39"/>
      <c r="DR221" s="39"/>
      <c r="DS221" s="39"/>
      <c r="DT221" s="39"/>
      <c r="DU221" s="39"/>
      <c r="DV221" s="39"/>
      <c r="DW221" s="39"/>
      <c r="DX221" s="39"/>
      <c r="DY221" s="39"/>
      <c r="DZ221" s="39"/>
      <c r="EA221" s="39"/>
      <c r="EB221" s="39"/>
      <c r="EC221" s="39"/>
      <c r="ED221" s="39"/>
      <c r="EE221" s="39"/>
      <c r="EF221" s="39"/>
      <c r="EG221" s="39"/>
      <c r="EH221" s="39"/>
      <c r="EI221" s="39"/>
      <c r="EJ221" s="39"/>
      <c r="EK221" s="39"/>
      <c r="EL221" s="39"/>
      <c r="EM221" s="39"/>
      <c r="EN221" s="39"/>
      <c r="EO221" s="39"/>
      <c r="EP221" s="39"/>
    </row>
    <row r="222" spans="1:146" outlineLevel="1">
      <c r="A222" s="23">
        <v>52</v>
      </c>
      <c r="B222" s="23">
        <v>1</v>
      </c>
      <c r="C222" s="8">
        <v>0.78146667370492906</v>
      </c>
      <c r="D222" s="8">
        <f t="shared" si="13"/>
        <v>0.21853332629507094</v>
      </c>
      <c r="E222" s="8">
        <f t="shared" si="14"/>
        <v>0.49316554808298907</v>
      </c>
      <c r="F222" s="8">
        <f t="shared" si="15"/>
        <v>0.70225746566554137</v>
      </c>
      <c r="G222" s="8">
        <f t="shared" si="16"/>
        <v>0.52881480712114859</v>
      </c>
      <c r="H222" s="8">
        <v>9.4892102540223067E-2</v>
      </c>
      <c r="I222" s="8">
        <f t="shared" si="17"/>
        <v>2.9447192132426329E-3</v>
      </c>
      <c r="J222" s="8">
        <f t="shared" si="18"/>
        <v>0.55584465006273065</v>
      </c>
      <c r="AS222" s="39"/>
      <c r="AT222" s="39"/>
      <c r="AU222" s="39"/>
      <c r="AV222" s="39"/>
      <c r="AW222" s="39"/>
      <c r="AX222" s="39"/>
      <c r="AY222" s="39"/>
      <c r="AZ222" s="50"/>
      <c r="BA222" s="39"/>
      <c r="BB222" s="39"/>
      <c r="BC222" s="39"/>
      <c r="BD222" s="39">
        <f t="shared" si="19"/>
        <v>0</v>
      </c>
      <c r="BE222" s="39" t="e">
        <f t="shared" si="20"/>
        <v>#N/A</v>
      </c>
      <c r="BF222" s="39">
        <f t="shared" si="21"/>
        <v>0.78146667370492906</v>
      </c>
      <c r="BG222" s="39"/>
      <c r="BH222" s="39"/>
      <c r="BI222" s="39"/>
      <c r="BJ222" s="39"/>
      <c r="BK222" s="39"/>
      <c r="BL222" s="39"/>
      <c r="BM222" s="39"/>
      <c r="BN222" s="39"/>
      <c r="BO222" s="39"/>
      <c r="BP222" s="39"/>
      <c r="BQ222" s="39"/>
      <c r="BR222" s="39"/>
      <c r="BS222" s="39"/>
      <c r="BT222" s="39"/>
      <c r="BU222" s="39"/>
      <c r="BV222" s="39"/>
      <c r="BW222" s="39"/>
      <c r="BX222" s="39"/>
      <c r="BY222" s="39"/>
      <c r="BZ222" s="39"/>
      <c r="CA222" s="39"/>
      <c r="CB222" s="39"/>
      <c r="CC222" s="39"/>
      <c r="CD222" s="39"/>
      <c r="CE222" s="39"/>
      <c r="CF222" s="39"/>
      <c r="CG222" s="39"/>
      <c r="CH222" s="39"/>
      <c r="CI222" s="39"/>
      <c r="CJ222" s="39"/>
      <c r="CK222" s="39"/>
      <c r="CL222" s="39"/>
      <c r="CM222" s="39"/>
      <c r="CN222" s="39"/>
      <c r="CO222" s="39"/>
      <c r="CP222" s="39"/>
      <c r="CQ222" s="39"/>
      <c r="CR222" s="39"/>
      <c r="CS222" s="39"/>
      <c r="CT222" s="39"/>
      <c r="CU222" s="39"/>
      <c r="CV222" s="39"/>
      <c r="CW222" s="39"/>
      <c r="CX222" s="39"/>
      <c r="CY222" s="39"/>
      <c r="CZ222" s="39"/>
      <c r="DA222" s="39"/>
      <c r="DB222" s="39"/>
      <c r="DC222" s="39"/>
      <c r="DD222" s="39"/>
      <c r="DE222" s="39"/>
      <c r="DF222" s="39"/>
      <c r="DG222" s="39"/>
      <c r="DH222" s="39"/>
      <c r="DI222" s="39"/>
      <c r="DJ222" s="39"/>
      <c r="DK222" s="39"/>
      <c r="DL222" s="39"/>
      <c r="DM222" s="39"/>
      <c r="DN222" s="39"/>
      <c r="DO222" s="39"/>
      <c r="DP222" s="39"/>
      <c r="DQ222" s="39"/>
      <c r="DR222" s="39"/>
      <c r="DS222" s="39"/>
      <c r="DT222" s="39"/>
      <c r="DU222" s="39"/>
      <c r="DV222" s="39"/>
      <c r="DW222" s="39"/>
      <c r="DX222" s="39"/>
      <c r="DY222" s="39"/>
      <c r="DZ222" s="39"/>
      <c r="EA222" s="39"/>
      <c r="EB222" s="39"/>
      <c r="EC222" s="39"/>
      <c r="ED222" s="39"/>
      <c r="EE222" s="39"/>
      <c r="EF222" s="39"/>
      <c r="EG222" s="39"/>
      <c r="EH222" s="39"/>
      <c r="EI222" s="39"/>
      <c r="EJ222" s="39"/>
      <c r="EK222" s="39"/>
      <c r="EL222" s="39"/>
      <c r="EM222" s="39"/>
      <c r="EN222" s="39"/>
      <c r="EO222" s="39"/>
      <c r="EP222" s="39"/>
    </row>
    <row r="223" spans="1:146" outlineLevel="1">
      <c r="A223" s="23">
        <v>53</v>
      </c>
      <c r="B223" s="23">
        <v>0</v>
      </c>
      <c r="C223" s="8">
        <v>0.47437372663980437</v>
      </c>
      <c r="D223" s="8">
        <f t="shared" si="13"/>
        <v>-0.47437372663980437</v>
      </c>
      <c r="E223" s="8">
        <f t="shared" si="14"/>
        <v>1.286329651387744</v>
      </c>
      <c r="F223" s="8">
        <f t="shared" si="15"/>
        <v>-1.1341647373233503</v>
      </c>
      <c r="G223" s="8">
        <f t="shared" si="16"/>
        <v>-0.94999600969623887</v>
      </c>
      <c r="H223" s="8">
        <v>0.20387073158922236</v>
      </c>
      <c r="I223" s="8">
        <f t="shared" si="17"/>
        <v>2.6389950629868656E-2</v>
      </c>
      <c r="J223" s="8">
        <f t="shared" si="18"/>
        <v>-1.0647066973634893</v>
      </c>
      <c r="AS223" s="39"/>
      <c r="AT223" s="39"/>
      <c r="AU223" s="39"/>
      <c r="AV223" s="39"/>
      <c r="AW223" s="39"/>
      <c r="AX223" s="39"/>
      <c r="AY223" s="39"/>
      <c r="AZ223" s="50"/>
      <c r="BA223" s="39"/>
      <c r="BB223" s="39"/>
      <c r="BC223" s="39"/>
      <c r="BD223" s="39">
        <f t="shared" si="19"/>
        <v>1</v>
      </c>
      <c r="BE223" s="39">
        <f t="shared" si="20"/>
        <v>0.47437372663980437</v>
      </c>
      <c r="BF223" s="39" t="e">
        <f t="shared" si="21"/>
        <v>#N/A</v>
      </c>
      <c r="BG223" s="39"/>
      <c r="BH223" s="39"/>
      <c r="BI223" s="39"/>
      <c r="BJ223" s="39"/>
      <c r="BK223" s="39"/>
      <c r="BL223" s="39"/>
      <c r="BM223" s="39"/>
      <c r="BN223" s="39"/>
      <c r="BO223" s="39"/>
      <c r="BP223" s="39"/>
      <c r="BQ223" s="39"/>
      <c r="BR223" s="39"/>
      <c r="BS223" s="39"/>
      <c r="BT223" s="39"/>
      <c r="BU223" s="39"/>
      <c r="BV223" s="39"/>
      <c r="BW223" s="39"/>
      <c r="BX223" s="39"/>
      <c r="BY223" s="39"/>
      <c r="BZ223" s="39"/>
      <c r="CA223" s="39"/>
      <c r="CB223" s="39"/>
      <c r="CC223" s="39"/>
      <c r="CD223" s="39"/>
      <c r="CE223" s="39"/>
      <c r="CF223" s="39"/>
      <c r="CG223" s="39"/>
      <c r="CH223" s="39"/>
      <c r="CI223" s="39"/>
      <c r="CJ223" s="39"/>
      <c r="CK223" s="39"/>
      <c r="CL223" s="39"/>
      <c r="CM223" s="39"/>
      <c r="CN223" s="39"/>
      <c r="CO223" s="39"/>
      <c r="CP223" s="39"/>
      <c r="CQ223" s="39"/>
      <c r="CR223" s="39"/>
      <c r="CS223" s="39"/>
      <c r="CT223" s="39"/>
      <c r="CU223" s="39"/>
      <c r="CV223" s="39"/>
      <c r="CW223" s="39"/>
      <c r="CX223" s="39"/>
      <c r="CY223" s="39"/>
      <c r="CZ223" s="39"/>
      <c r="DA223" s="39"/>
      <c r="DB223" s="39"/>
      <c r="DC223" s="39"/>
      <c r="DD223" s="39"/>
      <c r="DE223" s="39"/>
      <c r="DF223" s="39"/>
      <c r="DG223" s="39"/>
      <c r="DH223" s="39"/>
      <c r="DI223" s="39"/>
      <c r="DJ223" s="39"/>
      <c r="DK223" s="39"/>
      <c r="DL223" s="39"/>
      <c r="DM223" s="39"/>
      <c r="DN223" s="39"/>
      <c r="DO223" s="39"/>
      <c r="DP223" s="39"/>
      <c r="DQ223" s="39"/>
      <c r="DR223" s="39"/>
      <c r="DS223" s="39"/>
      <c r="DT223" s="39"/>
      <c r="DU223" s="39"/>
      <c r="DV223" s="39"/>
      <c r="DW223" s="39"/>
      <c r="DX223" s="39"/>
      <c r="DY223" s="39"/>
      <c r="DZ223" s="39"/>
      <c r="EA223" s="39"/>
      <c r="EB223" s="39"/>
      <c r="EC223" s="39"/>
      <c r="ED223" s="39"/>
      <c r="EE223" s="39"/>
      <c r="EF223" s="39"/>
      <c r="EG223" s="39"/>
      <c r="EH223" s="39"/>
      <c r="EI223" s="39"/>
      <c r="EJ223" s="39"/>
      <c r="EK223" s="39"/>
      <c r="EL223" s="39"/>
      <c r="EM223" s="39"/>
      <c r="EN223" s="39"/>
      <c r="EO223" s="39"/>
      <c r="EP223" s="39"/>
    </row>
    <row r="224" spans="1:146" outlineLevel="1">
      <c r="A224" s="23">
        <v>54</v>
      </c>
      <c r="B224" s="23">
        <v>0</v>
      </c>
      <c r="C224" s="8">
        <v>0.66222258639435783</v>
      </c>
      <c r="D224" s="8">
        <f t="shared" si="13"/>
        <v>-0.66222258639435783</v>
      </c>
      <c r="E224" s="8">
        <f t="shared" si="14"/>
        <v>2.1707362801197223</v>
      </c>
      <c r="F224" s="8">
        <f t="shared" si="15"/>
        <v>-1.4733418748273335</v>
      </c>
      <c r="G224" s="8">
        <f t="shared" si="16"/>
        <v>-1.4001890971073454</v>
      </c>
      <c r="H224" s="8">
        <v>0.1194951799870503</v>
      </c>
      <c r="I224" s="8">
        <f t="shared" si="17"/>
        <v>2.7470566171015707E-2</v>
      </c>
      <c r="J224" s="8">
        <f t="shared" si="18"/>
        <v>-1.4921786531112777</v>
      </c>
      <c r="AS224" s="39"/>
      <c r="AT224" s="39"/>
      <c r="AU224" s="39"/>
      <c r="AV224" s="39"/>
      <c r="AW224" s="39"/>
      <c r="AX224" s="39"/>
      <c r="AY224" s="39"/>
      <c r="AZ224" s="50"/>
      <c r="BA224" s="39"/>
      <c r="BB224" s="39"/>
      <c r="BC224" s="39"/>
      <c r="BD224" s="39">
        <f t="shared" si="19"/>
        <v>1</v>
      </c>
      <c r="BE224" s="39">
        <f t="shared" si="20"/>
        <v>0.66222258639435783</v>
      </c>
      <c r="BF224" s="39" t="e">
        <f t="shared" si="21"/>
        <v>#N/A</v>
      </c>
      <c r="BG224" s="39"/>
      <c r="BH224" s="39"/>
      <c r="BI224" s="39"/>
      <c r="BJ224" s="39"/>
      <c r="BK224" s="39"/>
      <c r="BL224" s="39"/>
      <c r="BM224" s="39"/>
      <c r="BN224" s="39"/>
      <c r="BO224" s="39"/>
      <c r="BP224" s="39"/>
      <c r="BQ224" s="39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  <c r="CE224" s="39"/>
      <c r="CF224" s="39"/>
      <c r="CG224" s="39"/>
      <c r="CH224" s="39"/>
      <c r="CI224" s="39"/>
      <c r="CJ224" s="39"/>
      <c r="CK224" s="39"/>
      <c r="CL224" s="39"/>
      <c r="CM224" s="39"/>
      <c r="CN224" s="39"/>
      <c r="CO224" s="39"/>
      <c r="CP224" s="39"/>
      <c r="CQ224" s="39"/>
      <c r="CR224" s="39"/>
      <c r="CS224" s="39"/>
      <c r="CT224" s="39"/>
      <c r="CU224" s="39"/>
      <c r="CV224" s="39"/>
      <c r="CW224" s="39"/>
      <c r="CX224" s="39"/>
      <c r="CY224" s="39"/>
      <c r="CZ224" s="39"/>
      <c r="DA224" s="39"/>
      <c r="DB224" s="39"/>
      <c r="DC224" s="39"/>
      <c r="DD224" s="39"/>
      <c r="DE224" s="39"/>
      <c r="DF224" s="39"/>
      <c r="DG224" s="39"/>
      <c r="DH224" s="39"/>
      <c r="DI224" s="39"/>
      <c r="DJ224" s="39"/>
      <c r="DK224" s="39"/>
      <c r="DL224" s="39"/>
      <c r="DM224" s="39"/>
      <c r="DN224" s="39"/>
      <c r="DO224" s="39"/>
      <c r="DP224" s="39"/>
      <c r="DQ224" s="39"/>
      <c r="DR224" s="39"/>
      <c r="DS224" s="39"/>
      <c r="DT224" s="39"/>
      <c r="DU224" s="39"/>
      <c r="DV224" s="39"/>
      <c r="DW224" s="39"/>
      <c r="DX224" s="39"/>
      <c r="DY224" s="39"/>
      <c r="DZ224" s="39"/>
      <c r="EA224" s="39"/>
      <c r="EB224" s="39"/>
      <c r="EC224" s="39"/>
      <c r="ED224" s="39"/>
      <c r="EE224" s="39"/>
      <c r="EF224" s="39"/>
      <c r="EG224" s="39"/>
      <c r="EH224" s="39"/>
      <c r="EI224" s="39"/>
      <c r="EJ224" s="39"/>
      <c r="EK224" s="39"/>
      <c r="EL224" s="39"/>
      <c r="EM224" s="39"/>
      <c r="EN224" s="39"/>
      <c r="EO224" s="39"/>
      <c r="EP224" s="39"/>
    </row>
    <row r="225" spans="1:146" outlineLevel="1">
      <c r="A225" s="23">
        <v>55</v>
      </c>
      <c r="B225" s="23">
        <v>1</v>
      </c>
      <c r="C225" s="8">
        <v>0.74311870791661316</v>
      </c>
      <c r="D225" s="8">
        <f t="shared" si="13"/>
        <v>0.25688129208338684</v>
      </c>
      <c r="E225" s="8">
        <f t="shared" si="14"/>
        <v>0.59379895726432375</v>
      </c>
      <c r="F225" s="8">
        <f t="shared" si="15"/>
        <v>0.77058351738427666</v>
      </c>
      <c r="G225" s="8">
        <f t="shared" si="16"/>
        <v>0.58794559531689472</v>
      </c>
      <c r="H225" s="8">
        <v>0.15193306674476767</v>
      </c>
      <c r="I225" s="8">
        <f t="shared" si="17"/>
        <v>6.6385562737159495E-3</v>
      </c>
      <c r="J225" s="8">
        <f t="shared" si="18"/>
        <v>0.6384429212668552</v>
      </c>
      <c r="AS225" s="39"/>
      <c r="AT225" s="39"/>
      <c r="AU225" s="39"/>
      <c r="AV225" s="39"/>
      <c r="AW225" s="39"/>
      <c r="AX225" s="39"/>
      <c r="AY225" s="39"/>
      <c r="AZ225" s="50"/>
      <c r="BA225" s="39"/>
      <c r="BB225" s="39"/>
      <c r="BC225" s="39"/>
      <c r="BD225" s="39">
        <f t="shared" si="19"/>
        <v>0</v>
      </c>
      <c r="BE225" s="39" t="e">
        <f t="shared" si="20"/>
        <v>#N/A</v>
      </c>
      <c r="BF225" s="39">
        <f t="shared" si="21"/>
        <v>0.74311870791661316</v>
      </c>
      <c r="BG225" s="39"/>
      <c r="BH225" s="39"/>
      <c r="BI225" s="39"/>
      <c r="BJ225" s="39"/>
      <c r="BK225" s="39"/>
      <c r="BL225" s="39"/>
      <c r="BM225" s="39"/>
      <c r="BN225" s="39"/>
      <c r="BO225" s="39"/>
      <c r="BP225" s="39"/>
      <c r="BQ225" s="39"/>
      <c r="BR225" s="39"/>
      <c r="BS225" s="39"/>
      <c r="BT225" s="39"/>
      <c r="BU225" s="39"/>
      <c r="BV225" s="39"/>
      <c r="BW225" s="39"/>
      <c r="BX225" s="39"/>
      <c r="BY225" s="39"/>
      <c r="BZ225" s="39"/>
      <c r="CA225" s="39"/>
      <c r="CB225" s="39"/>
      <c r="CC225" s="39"/>
      <c r="CD225" s="39"/>
      <c r="CE225" s="39"/>
      <c r="CF225" s="39"/>
      <c r="CG225" s="39"/>
      <c r="CH225" s="39"/>
      <c r="CI225" s="39"/>
      <c r="CJ225" s="39"/>
      <c r="CK225" s="39"/>
      <c r="CL225" s="39"/>
      <c r="CM225" s="39"/>
      <c r="CN225" s="39"/>
      <c r="CO225" s="39"/>
      <c r="CP225" s="39"/>
      <c r="CQ225" s="39"/>
      <c r="CR225" s="39"/>
      <c r="CS225" s="39"/>
      <c r="CT225" s="39"/>
      <c r="CU225" s="39"/>
      <c r="CV225" s="39"/>
      <c r="CW225" s="39"/>
      <c r="CX225" s="39"/>
      <c r="CY225" s="39"/>
      <c r="CZ225" s="39"/>
      <c r="DA225" s="39"/>
      <c r="DB225" s="39"/>
      <c r="DC225" s="39"/>
      <c r="DD225" s="39"/>
      <c r="DE225" s="39"/>
      <c r="DF225" s="39"/>
      <c r="DG225" s="39"/>
      <c r="DH225" s="39"/>
      <c r="DI225" s="39"/>
      <c r="DJ225" s="39"/>
      <c r="DK225" s="39"/>
      <c r="DL225" s="39"/>
      <c r="DM225" s="39"/>
      <c r="DN225" s="39"/>
      <c r="DO225" s="39"/>
      <c r="DP225" s="39"/>
      <c r="DQ225" s="39"/>
      <c r="DR225" s="39"/>
      <c r="DS225" s="39"/>
      <c r="DT225" s="39"/>
      <c r="DU225" s="39"/>
      <c r="DV225" s="39"/>
      <c r="DW225" s="39"/>
      <c r="DX225" s="39"/>
      <c r="DY225" s="39"/>
      <c r="DZ225" s="39"/>
      <c r="EA225" s="39"/>
      <c r="EB225" s="39"/>
      <c r="EC225" s="39"/>
      <c r="ED225" s="39"/>
      <c r="EE225" s="39"/>
      <c r="EF225" s="39"/>
      <c r="EG225" s="39"/>
      <c r="EH225" s="39"/>
      <c r="EI225" s="39"/>
      <c r="EJ225" s="39"/>
      <c r="EK225" s="39"/>
      <c r="EL225" s="39"/>
      <c r="EM225" s="39"/>
      <c r="EN225" s="39"/>
      <c r="EO225" s="39"/>
      <c r="EP225" s="39"/>
    </row>
    <row r="226" spans="1:146" outlineLevel="1">
      <c r="A226" s="23">
        <v>56</v>
      </c>
      <c r="B226" s="23">
        <v>0</v>
      </c>
      <c r="C226" s="8">
        <v>0.70682265319428728</v>
      </c>
      <c r="D226" s="8">
        <f t="shared" si="13"/>
        <v>-0.70682265319428728</v>
      </c>
      <c r="E226" s="8">
        <f t="shared" si="14"/>
        <v>2.4539551477445132</v>
      </c>
      <c r="F226" s="8">
        <f t="shared" si="15"/>
        <v>-1.566510500362035</v>
      </c>
      <c r="G226" s="8">
        <f t="shared" si="16"/>
        <v>-1.5527088373506208</v>
      </c>
      <c r="H226" s="8">
        <v>0.12449177399206567</v>
      </c>
      <c r="I226" s="8">
        <f t="shared" si="17"/>
        <v>3.5596521299860809E-2</v>
      </c>
      <c r="J226" s="8">
        <f t="shared" si="18"/>
        <v>-1.6594337145408851</v>
      </c>
      <c r="AS226" s="39"/>
      <c r="AT226" s="39"/>
      <c r="AU226" s="39"/>
      <c r="AV226" s="39"/>
      <c r="AW226" s="39"/>
      <c r="AX226" s="39"/>
      <c r="AY226" s="39"/>
      <c r="AZ226" s="50"/>
      <c r="BA226" s="39"/>
      <c r="BB226" s="39"/>
      <c r="BC226" s="39"/>
      <c r="BD226" s="39">
        <f t="shared" si="19"/>
        <v>1</v>
      </c>
      <c r="BE226" s="39">
        <f t="shared" si="20"/>
        <v>0.70682265319428728</v>
      </c>
      <c r="BF226" s="39" t="e">
        <f t="shared" si="21"/>
        <v>#N/A</v>
      </c>
      <c r="BG226" s="39"/>
      <c r="BH226" s="39"/>
      <c r="BI226" s="39"/>
      <c r="BJ226" s="39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39"/>
      <c r="BV226" s="39"/>
      <c r="BW226" s="39"/>
      <c r="BX226" s="39"/>
      <c r="BY226" s="39"/>
      <c r="BZ226" s="39"/>
      <c r="CA226" s="39"/>
      <c r="CB226" s="39"/>
      <c r="CC226" s="39"/>
      <c r="CD226" s="39"/>
      <c r="CE226" s="39"/>
      <c r="CF226" s="39"/>
      <c r="CG226" s="39"/>
      <c r="CH226" s="39"/>
      <c r="CI226" s="39"/>
      <c r="CJ226" s="39"/>
      <c r="CK226" s="39"/>
      <c r="CL226" s="39"/>
      <c r="CM226" s="39"/>
      <c r="CN226" s="39"/>
      <c r="CO226" s="39"/>
      <c r="CP226" s="39"/>
      <c r="CQ226" s="39"/>
      <c r="CR226" s="39"/>
      <c r="CS226" s="39"/>
      <c r="CT226" s="39"/>
      <c r="CU226" s="39"/>
      <c r="CV226" s="39"/>
      <c r="CW226" s="39"/>
      <c r="CX226" s="39"/>
      <c r="CY226" s="39"/>
      <c r="CZ226" s="39"/>
      <c r="DA226" s="39"/>
      <c r="DB226" s="39"/>
      <c r="DC226" s="39"/>
      <c r="DD226" s="39"/>
      <c r="DE226" s="39"/>
      <c r="DF226" s="39"/>
      <c r="DG226" s="39"/>
      <c r="DH226" s="39"/>
      <c r="DI226" s="39"/>
      <c r="DJ226" s="39"/>
      <c r="DK226" s="39"/>
      <c r="DL226" s="39"/>
      <c r="DM226" s="39"/>
      <c r="DN226" s="39"/>
      <c r="DO226" s="39"/>
      <c r="DP226" s="39"/>
      <c r="DQ226" s="39"/>
      <c r="DR226" s="39"/>
      <c r="DS226" s="39"/>
      <c r="DT226" s="39"/>
      <c r="DU226" s="39"/>
      <c r="DV226" s="39"/>
      <c r="DW226" s="39"/>
      <c r="DX226" s="39"/>
      <c r="DY226" s="39"/>
      <c r="DZ226" s="39"/>
      <c r="EA226" s="39"/>
      <c r="EB226" s="39"/>
      <c r="EC226" s="39"/>
      <c r="ED226" s="39"/>
      <c r="EE226" s="39"/>
      <c r="EF226" s="39"/>
      <c r="EG226" s="39"/>
      <c r="EH226" s="39"/>
      <c r="EI226" s="39"/>
      <c r="EJ226" s="39"/>
      <c r="EK226" s="39"/>
      <c r="EL226" s="39"/>
      <c r="EM226" s="39"/>
      <c r="EN226" s="39"/>
      <c r="EO226" s="39"/>
      <c r="EP226" s="39"/>
    </row>
    <row r="227" spans="1:146" outlineLevel="1">
      <c r="A227" s="23">
        <v>57</v>
      </c>
      <c r="B227" s="23">
        <v>0</v>
      </c>
      <c r="C227" s="8">
        <v>0.44273918666645534</v>
      </c>
      <c r="D227" s="8">
        <f t="shared" si="13"/>
        <v>-0.44273918666645534</v>
      </c>
      <c r="E227" s="8">
        <f t="shared" si="14"/>
        <v>1.1694438041774746</v>
      </c>
      <c r="F227" s="8">
        <f t="shared" si="15"/>
        <v>-1.081408250466712</v>
      </c>
      <c r="G227" s="8">
        <f t="shared" si="16"/>
        <v>-0.89134273531595754</v>
      </c>
      <c r="H227" s="8">
        <v>0.16674760369033792</v>
      </c>
      <c r="I227" s="8">
        <f t="shared" si="17"/>
        <v>1.7346155372207035E-2</v>
      </c>
      <c r="J227" s="8">
        <f t="shared" si="18"/>
        <v>-0.97646446562980294</v>
      </c>
      <c r="AS227" s="39"/>
      <c r="AT227" s="39"/>
      <c r="AU227" s="39"/>
      <c r="AV227" s="39"/>
      <c r="AW227" s="39"/>
      <c r="AX227" s="39"/>
      <c r="AY227" s="39"/>
      <c r="AZ227" s="50"/>
      <c r="BA227" s="39"/>
      <c r="BB227" s="39"/>
      <c r="BC227" s="39"/>
      <c r="BD227" s="39">
        <f t="shared" si="19"/>
        <v>1</v>
      </c>
      <c r="BE227" s="39">
        <f t="shared" si="20"/>
        <v>0.44273918666645534</v>
      </c>
      <c r="BF227" s="39" t="e">
        <f t="shared" si="21"/>
        <v>#N/A</v>
      </c>
      <c r="BG227" s="39"/>
      <c r="BH227" s="39"/>
      <c r="BI227" s="39"/>
      <c r="BJ227" s="39"/>
      <c r="BK227" s="39"/>
      <c r="BL227" s="39"/>
      <c r="BM227" s="39"/>
      <c r="BN227" s="39"/>
      <c r="BO227" s="39"/>
      <c r="BP227" s="39"/>
      <c r="BQ227" s="39"/>
      <c r="BR227" s="39"/>
      <c r="BS227" s="39"/>
      <c r="BT227" s="39"/>
      <c r="BU227" s="39"/>
      <c r="BV227" s="39"/>
      <c r="BW227" s="39"/>
      <c r="BX227" s="39"/>
      <c r="BY227" s="39"/>
      <c r="BZ227" s="39"/>
      <c r="CA227" s="39"/>
      <c r="CB227" s="39"/>
      <c r="CC227" s="39"/>
      <c r="CD227" s="39"/>
      <c r="CE227" s="39"/>
      <c r="CF227" s="39"/>
      <c r="CG227" s="39"/>
      <c r="CH227" s="39"/>
      <c r="CI227" s="39"/>
      <c r="CJ227" s="39"/>
      <c r="CK227" s="39"/>
      <c r="CL227" s="39"/>
      <c r="CM227" s="39"/>
      <c r="CN227" s="39"/>
      <c r="CO227" s="39"/>
      <c r="CP227" s="39"/>
      <c r="CQ227" s="39"/>
      <c r="CR227" s="39"/>
      <c r="CS227" s="39"/>
      <c r="CT227" s="39"/>
      <c r="CU227" s="39"/>
      <c r="CV227" s="39"/>
      <c r="CW227" s="39"/>
      <c r="CX227" s="39"/>
      <c r="CY227" s="39"/>
      <c r="CZ227" s="39"/>
      <c r="DA227" s="39"/>
      <c r="DB227" s="39"/>
      <c r="DC227" s="39"/>
      <c r="DD227" s="39"/>
      <c r="DE227" s="39"/>
      <c r="DF227" s="39"/>
      <c r="DG227" s="39"/>
      <c r="DH227" s="39"/>
      <c r="DI227" s="39"/>
      <c r="DJ227" s="39"/>
      <c r="DK227" s="39"/>
      <c r="DL227" s="39"/>
      <c r="DM227" s="39"/>
      <c r="DN227" s="39"/>
      <c r="DO227" s="39"/>
      <c r="DP227" s="39"/>
      <c r="DQ227" s="39"/>
      <c r="DR227" s="39"/>
      <c r="DS227" s="39"/>
      <c r="DT227" s="39"/>
      <c r="DU227" s="39"/>
      <c r="DV227" s="39"/>
      <c r="DW227" s="39"/>
      <c r="DX227" s="39"/>
      <c r="DY227" s="39"/>
      <c r="DZ227" s="39"/>
      <c r="EA227" s="39"/>
      <c r="EB227" s="39"/>
      <c r="EC227" s="39"/>
      <c r="ED227" s="39"/>
      <c r="EE227" s="39"/>
      <c r="EF227" s="39"/>
      <c r="EG227" s="39"/>
      <c r="EH227" s="39"/>
      <c r="EI227" s="39"/>
      <c r="EJ227" s="39"/>
      <c r="EK227" s="39"/>
      <c r="EL227" s="39"/>
      <c r="EM227" s="39"/>
      <c r="EN227" s="39"/>
      <c r="EO227" s="39"/>
      <c r="EP227" s="39"/>
    </row>
    <row r="228" spans="1:146" outlineLevel="1">
      <c r="A228" s="23">
        <v>58</v>
      </c>
      <c r="B228" s="23">
        <v>1</v>
      </c>
      <c r="C228" s="8">
        <v>0.40952228637575022</v>
      </c>
      <c r="D228" s="8">
        <f t="shared" si="13"/>
        <v>0.59047771362424983</v>
      </c>
      <c r="E228" s="8">
        <f t="shared" si="14"/>
        <v>1.7855279075718122</v>
      </c>
      <c r="F228" s="8">
        <f t="shared" si="15"/>
        <v>1.3362364714270496</v>
      </c>
      <c r="G228" s="8">
        <f t="shared" si="16"/>
        <v>1.2007787253271869</v>
      </c>
      <c r="H228" s="8">
        <v>0.14077112692511454</v>
      </c>
      <c r="I228" s="8">
        <f t="shared" si="17"/>
        <v>2.4993619093205573E-2</v>
      </c>
      <c r="J228" s="8">
        <f t="shared" si="18"/>
        <v>1.2954139022108266</v>
      </c>
      <c r="AS228" s="39"/>
      <c r="AT228" s="39"/>
      <c r="AU228" s="39"/>
      <c r="AV228" s="39"/>
      <c r="AW228" s="39"/>
      <c r="AX228" s="39"/>
      <c r="AY228" s="39"/>
      <c r="AZ228" s="50"/>
      <c r="BA228" s="39"/>
      <c r="BB228" s="39"/>
      <c r="BC228" s="39"/>
      <c r="BD228" s="39">
        <f t="shared" si="19"/>
        <v>0</v>
      </c>
      <c r="BE228" s="39" t="e">
        <f t="shared" si="20"/>
        <v>#N/A</v>
      </c>
      <c r="BF228" s="39">
        <f t="shared" si="21"/>
        <v>0.40952228637575022</v>
      </c>
      <c r="BG228" s="39"/>
      <c r="BH228" s="39"/>
      <c r="BI228" s="39"/>
      <c r="BJ228" s="39"/>
      <c r="BK228" s="39"/>
      <c r="BL228" s="39"/>
      <c r="BM228" s="39"/>
      <c r="BN228" s="39"/>
      <c r="BO228" s="39"/>
      <c r="BP228" s="39"/>
      <c r="BQ228" s="39"/>
      <c r="BR228" s="39"/>
      <c r="BS228" s="39"/>
      <c r="BT228" s="39"/>
      <c r="BU228" s="39"/>
      <c r="BV228" s="39"/>
      <c r="BW228" s="39"/>
      <c r="BX228" s="39"/>
      <c r="BY228" s="39"/>
      <c r="BZ228" s="39"/>
      <c r="CA228" s="39"/>
      <c r="CB228" s="39"/>
      <c r="CC228" s="39"/>
      <c r="CD228" s="39"/>
      <c r="CE228" s="39"/>
      <c r="CF228" s="39"/>
      <c r="CG228" s="39"/>
      <c r="CH228" s="39"/>
      <c r="CI228" s="39"/>
      <c r="CJ228" s="39"/>
      <c r="CK228" s="39"/>
      <c r="CL228" s="39"/>
      <c r="CM228" s="39"/>
      <c r="CN228" s="39"/>
      <c r="CO228" s="39"/>
      <c r="CP228" s="39"/>
      <c r="CQ228" s="39"/>
      <c r="CR228" s="39"/>
      <c r="CS228" s="39"/>
      <c r="CT228" s="39"/>
      <c r="CU228" s="39"/>
      <c r="CV228" s="39"/>
      <c r="CW228" s="39"/>
      <c r="CX228" s="39"/>
      <c r="CY228" s="39"/>
      <c r="CZ228" s="39"/>
      <c r="DA228" s="39"/>
      <c r="DB228" s="39"/>
      <c r="DC228" s="39"/>
      <c r="DD228" s="39"/>
      <c r="DE228" s="39"/>
      <c r="DF228" s="39"/>
      <c r="DG228" s="39"/>
      <c r="DH228" s="39"/>
      <c r="DI228" s="39"/>
      <c r="DJ228" s="39"/>
      <c r="DK228" s="39"/>
      <c r="DL228" s="39"/>
      <c r="DM228" s="39"/>
      <c r="DN228" s="39"/>
      <c r="DO228" s="39"/>
      <c r="DP228" s="39"/>
      <c r="DQ228" s="39"/>
      <c r="DR228" s="39"/>
      <c r="DS228" s="39"/>
      <c r="DT228" s="39"/>
      <c r="DU228" s="39"/>
      <c r="DV228" s="39"/>
      <c r="DW228" s="39"/>
      <c r="DX228" s="39"/>
      <c r="DY228" s="39"/>
      <c r="DZ228" s="39"/>
      <c r="EA228" s="39"/>
      <c r="EB228" s="39"/>
      <c r="EC228" s="39"/>
      <c r="ED228" s="39"/>
      <c r="EE228" s="39"/>
      <c r="EF228" s="39"/>
      <c r="EG228" s="39"/>
      <c r="EH228" s="39"/>
      <c r="EI228" s="39"/>
      <c r="EJ228" s="39"/>
      <c r="EK228" s="39"/>
      <c r="EL228" s="39"/>
      <c r="EM228" s="39"/>
      <c r="EN228" s="39"/>
      <c r="EO228" s="39"/>
      <c r="EP228" s="39"/>
    </row>
    <row r="229" spans="1:146" outlineLevel="1">
      <c r="A229" s="23">
        <v>59</v>
      </c>
      <c r="B229" s="23">
        <v>1</v>
      </c>
      <c r="C229" s="8">
        <v>0.47734859274877556</v>
      </c>
      <c r="D229" s="8">
        <f t="shared" si="13"/>
        <v>0.5226514072512245</v>
      </c>
      <c r="E229" s="8">
        <f t="shared" si="14"/>
        <v>1.4790165051830244</v>
      </c>
      <c r="F229" s="8">
        <f t="shared" si="15"/>
        <v>1.2161482250050872</v>
      </c>
      <c r="G229" s="8">
        <f t="shared" si="16"/>
        <v>1.0463771294376052</v>
      </c>
      <c r="H229" s="8">
        <v>0.14714091155303397</v>
      </c>
      <c r="I229" s="8">
        <f t="shared" si="17"/>
        <v>2.0135511705793002E-2</v>
      </c>
      <c r="J229" s="8">
        <f t="shared" si="18"/>
        <v>1.1330513636888033</v>
      </c>
      <c r="AS229" s="39"/>
      <c r="AT229" s="39"/>
      <c r="AU229" s="39"/>
      <c r="AV229" s="39"/>
      <c r="AW229" s="39"/>
      <c r="AX229" s="39"/>
      <c r="AY229" s="39"/>
      <c r="AZ229" s="50"/>
      <c r="BA229" s="39"/>
      <c r="BB229" s="39"/>
      <c r="BC229" s="39"/>
      <c r="BD229" s="39">
        <f t="shared" si="19"/>
        <v>0</v>
      </c>
      <c r="BE229" s="39" t="e">
        <f t="shared" si="20"/>
        <v>#N/A</v>
      </c>
      <c r="BF229" s="39">
        <f t="shared" si="21"/>
        <v>0.47734859274877556</v>
      </c>
      <c r="BG229" s="39"/>
      <c r="BH229" s="39"/>
      <c r="BI229" s="39"/>
      <c r="BJ229" s="39"/>
      <c r="BK229" s="39"/>
      <c r="BL229" s="39"/>
      <c r="BM229" s="39"/>
      <c r="BN229" s="39"/>
      <c r="BO229" s="39"/>
      <c r="BP229" s="39"/>
      <c r="BQ229" s="39"/>
      <c r="BR229" s="39"/>
      <c r="BS229" s="39"/>
      <c r="BT229" s="39"/>
      <c r="BU229" s="39"/>
      <c r="BV229" s="39"/>
      <c r="BW229" s="39"/>
      <c r="BX229" s="39"/>
      <c r="BY229" s="39"/>
      <c r="BZ229" s="39"/>
      <c r="CA229" s="39"/>
      <c r="CB229" s="39"/>
      <c r="CC229" s="39"/>
      <c r="CD229" s="39"/>
      <c r="CE229" s="39"/>
      <c r="CF229" s="39"/>
      <c r="CG229" s="39"/>
      <c r="CH229" s="39"/>
      <c r="CI229" s="39"/>
      <c r="CJ229" s="39"/>
      <c r="CK229" s="39"/>
      <c r="CL229" s="39"/>
      <c r="CM229" s="39"/>
      <c r="CN229" s="39"/>
      <c r="CO229" s="39"/>
      <c r="CP229" s="39"/>
      <c r="CQ229" s="39"/>
      <c r="CR229" s="39"/>
      <c r="CS229" s="39"/>
      <c r="CT229" s="39"/>
      <c r="CU229" s="39"/>
      <c r="CV229" s="39"/>
      <c r="CW229" s="39"/>
      <c r="CX229" s="39"/>
      <c r="CY229" s="39"/>
      <c r="CZ229" s="39"/>
      <c r="DA229" s="39"/>
      <c r="DB229" s="39"/>
      <c r="DC229" s="39"/>
      <c r="DD229" s="39"/>
      <c r="DE229" s="39"/>
      <c r="DF229" s="39"/>
      <c r="DG229" s="39"/>
      <c r="DH229" s="39"/>
      <c r="DI229" s="39"/>
      <c r="DJ229" s="39"/>
      <c r="DK229" s="39"/>
      <c r="DL229" s="39"/>
      <c r="DM229" s="39"/>
      <c r="DN229" s="39"/>
      <c r="DO229" s="39"/>
      <c r="DP229" s="39"/>
      <c r="DQ229" s="39"/>
      <c r="DR229" s="39"/>
      <c r="DS229" s="39"/>
      <c r="DT229" s="39"/>
      <c r="DU229" s="39"/>
      <c r="DV229" s="39"/>
      <c r="DW229" s="39"/>
      <c r="DX229" s="39"/>
      <c r="DY229" s="39"/>
      <c r="DZ229" s="39"/>
      <c r="EA229" s="39"/>
      <c r="EB229" s="39"/>
      <c r="EC229" s="39"/>
      <c r="ED229" s="39"/>
      <c r="EE229" s="39"/>
      <c r="EF229" s="39"/>
      <c r="EG229" s="39"/>
      <c r="EH229" s="39"/>
      <c r="EI229" s="39"/>
      <c r="EJ229" s="39"/>
      <c r="EK229" s="39"/>
      <c r="EL229" s="39"/>
      <c r="EM229" s="39"/>
      <c r="EN229" s="39"/>
      <c r="EO229" s="39"/>
      <c r="EP229" s="39"/>
    </row>
    <row r="230" spans="1:146" outlineLevel="1">
      <c r="A230" s="23">
        <v>60</v>
      </c>
      <c r="B230" s="23">
        <v>0</v>
      </c>
      <c r="C230" s="8">
        <v>0.38775458350045883</v>
      </c>
      <c r="D230" s="8">
        <f t="shared" si="13"/>
        <v>-0.38775458350045883</v>
      </c>
      <c r="E230" s="8">
        <f t="shared" si="14"/>
        <v>0.98124413899915841</v>
      </c>
      <c r="F230" s="8">
        <f t="shared" si="15"/>
        <v>-0.990577679437185</v>
      </c>
      <c r="G230" s="8">
        <f t="shared" si="16"/>
        <v>-0.79582155662187382</v>
      </c>
      <c r="H230" s="8">
        <v>0.12255369286129127</v>
      </c>
      <c r="I230" s="8">
        <f t="shared" si="17"/>
        <v>9.1648215603198791E-3</v>
      </c>
      <c r="J230" s="8">
        <f t="shared" si="18"/>
        <v>-0.84958223684033618</v>
      </c>
      <c r="AS230" s="39"/>
      <c r="AT230" s="39"/>
      <c r="AU230" s="39"/>
      <c r="AV230" s="39"/>
      <c r="AW230" s="39"/>
      <c r="AX230" s="39"/>
      <c r="AY230" s="39"/>
      <c r="AZ230" s="50"/>
      <c r="BA230" s="39"/>
      <c r="BB230" s="39"/>
      <c r="BC230" s="39"/>
      <c r="BD230" s="39">
        <f t="shared" si="19"/>
        <v>1</v>
      </c>
      <c r="BE230" s="39">
        <f t="shared" si="20"/>
        <v>0.38775458350045883</v>
      </c>
      <c r="BF230" s="39" t="e">
        <f t="shared" si="21"/>
        <v>#N/A</v>
      </c>
      <c r="BG230" s="39"/>
      <c r="BH230" s="39"/>
      <c r="BI230" s="39"/>
      <c r="BJ230" s="39"/>
      <c r="BK230" s="39"/>
      <c r="BL230" s="39"/>
      <c r="BM230" s="39"/>
      <c r="BN230" s="39"/>
      <c r="BO230" s="39"/>
      <c r="BP230" s="39"/>
      <c r="BQ230" s="39"/>
      <c r="BR230" s="39"/>
      <c r="BS230" s="39"/>
      <c r="BT230" s="39"/>
      <c r="BU230" s="39"/>
      <c r="BV230" s="39"/>
      <c r="BW230" s="39"/>
      <c r="BX230" s="39"/>
      <c r="BY230" s="39"/>
      <c r="BZ230" s="39"/>
      <c r="CA230" s="39"/>
      <c r="CB230" s="39"/>
      <c r="CC230" s="39"/>
      <c r="CD230" s="39"/>
      <c r="CE230" s="39"/>
      <c r="CF230" s="39"/>
      <c r="CG230" s="39"/>
      <c r="CH230" s="39"/>
      <c r="CI230" s="39"/>
      <c r="CJ230" s="39"/>
      <c r="CK230" s="39"/>
      <c r="CL230" s="39"/>
      <c r="CM230" s="39"/>
      <c r="CN230" s="39"/>
      <c r="CO230" s="39"/>
      <c r="CP230" s="39"/>
      <c r="CQ230" s="39"/>
      <c r="CR230" s="39"/>
      <c r="CS230" s="39"/>
      <c r="CT230" s="39"/>
      <c r="CU230" s="39"/>
      <c r="CV230" s="39"/>
      <c r="CW230" s="39"/>
      <c r="CX230" s="39"/>
      <c r="CY230" s="39"/>
      <c r="CZ230" s="39"/>
      <c r="DA230" s="39"/>
      <c r="DB230" s="39"/>
      <c r="DC230" s="39"/>
      <c r="DD230" s="39"/>
      <c r="DE230" s="39"/>
      <c r="DF230" s="39"/>
      <c r="DG230" s="39"/>
      <c r="DH230" s="39"/>
      <c r="DI230" s="39"/>
      <c r="DJ230" s="39"/>
      <c r="DK230" s="39"/>
      <c r="DL230" s="39"/>
      <c r="DM230" s="39"/>
      <c r="DN230" s="39"/>
      <c r="DO230" s="39"/>
      <c r="DP230" s="39"/>
      <c r="DQ230" s="39"/>
      <c r="DR230" s="39"/>
      <c r="DS230" s="39"/>
      <c r="DT230" s="39"/>
      <c r="DU230" s="39"/>
      <c r="DV230" s="39"/>
      <c r="DW230" s="39"/>
      <c r="DX230" s="39"/>
      <c r="DY230" s="39"/>
      <c r="DZ230" s="39"/>
      <c r="EA230" s="39"/>
      <c r="EB230" s="39"/>
      <c r="EC230" s="39"/>
      <c r="ED230" s="39"/>
      <c r="EE230" s="39"/>
      <c r="EF230" s="39"/>
      <c r="EG230" s="39"/>
      <c r="EH230" s="39"/>
      <c r="EI230" s="39"/>
      <c r="EJ230" s="39"/>
      <c r="EK230" s="39"/>
      <c r="EL230" s="39"/>
      <c r="EM230" s="39"/>
      <c r="EN230" s="39"/>
      <c r="EO230" s="39"/>
      <c r="EP230" s="39"/>
    </row>
    <row r="231" spans="1:146" outlineLevel="1">
      <c r="A231" s="23">
        <v>61</v>
      </c>
      <c r="B231" s="23">
        <v>0</v>
      </c>
      <c r="C231" s="8">
        <v>0.39365281420206738</v>
      </c>
      <c r="D231" s="8">
        <f t="shared" si="13"/>
        <v>-0.39365281420206738</v>
      </c>
      <c r="E231" s="8">
        <f t="shared" si="14"/>
        <v>1.0006050862146734</v>
      </c>
      <c r="F231" s="8">
        <f t="shared" si="15"/>
        <v>-1.0003024973550119</v>
      </c>
      <c r="G231" s="8">
        <f t="shared" si="16"/>
        <v>-0.80574199060230145</v>
      </c>
      <c r="H231" s="8">
        <v>0.28672049893702523</v>
      </c>
      <c r="I231" s="8">
        <f t="shared" si="17"/>
        <v>3.3261250022925591E-2</v>
      </c>
      <c r="J231" s="8">
        <f t="shared" si="18"/>
        <v>-0.95403899367461631</v>
      </c>
      <c r="AS231" s="39"/>
      <c r="AT231" s="39"/>
      <c r="AU231" s="39"/>
      <c r="AV231" s="39"/>
      <c r="AW231" s="39"/>
      <c r="AX231" s="39"/>
      <c r="AY231" s="39"/>
      <c r="AZ231" s="50"/>
      <c r="BA231" s="39"/>
      <c r="BB231" s="39"/>
      <c r="BC231" s="39"/>
      <c r="BD231" s="39">
        <f t="shared" si="19"/>
        <v>1</v>
      </c>
      <c r="BE231" s="39">
        <f t="shared" si="20"/>
        <v>0.39365281420206738</v>
      </c>
      <c r="BF231" s="39" t="e">
        <f t="shared" si="21"/>
        <v>#N/A</v>
      </c>
      <c r="BG231" s="39"/>
      <c r="BH231" s="39"/>
      <c r="BI231" s="39"/>
      <c r="BJ231" s="39"/>
      <c r="BK231" s="39"/>
      <c r="BL231" s="39"/>
      <c r="BM231" s="39"/>
      <c r="BN231" s="39"/>
      <c r="BO231" s="39"/>
      <c r="BP231" s="39"/>
      <c r="BQ231" s="39"/>
      <c r="BR231" s="39"/>
      <c r="BS231" s="39"/>
      <c r="BT231" s="39"/>
      <c r="BU231" s="39"/>
      <c r="BV231" s="39"/>
      <c r="BW231" s="39"/>
      <c r="BX231" s="39"/>
      <c r="BY231" s="39"/>
      <c r="BZ231" s="39"/>
      <c r="CA231" s="39"/>
      <c r="CB231" s="39"/>
      <c r="CC231" s="39"/>
      <c r="CD231" s="39"/>
      <c r="CE231" s="39"/>
      <c r="CF231" s="39"/>
      <c r="CG231" s="39"/>
      <c r="CH231" s="39"/>
      <c r="CI231" s="39"/>
      <c r="CJ231" s="39"/>
      <c r="CK231" s="39"/>
      <c r="CL231" s="39"/>
      <c r="CM231" s="39"/>
      <c r="CN231" s="39"/>
      <c r="CO231" s="39"/>
      <c r="CP231" s="39"/>
      <c r="CQ231" s="39"/>
      <c r="CR231" s="39"/>
      <c r="CS231" s="39"/>
      <c r="CT231" s="39"/>
      <c r="CU231" s="39"/>
      <c r="CV231" s="39"/>
      <c r="CW231" s="39"/>
      <c r="CX231" s="39"/>
      <c r="CY231" s="39"/>
      <c r="CZ231" s="39"/>
      <c r="DA231" s="39"/>
      <c r="DB231" s="39"/>
      <c r="DC231" s="39"/>
      <c r="DD231" s="39"/>
      <c r="DE231" s="39"/>
      <c r="DF231" s="39"/>
      <c r="DG231" s="39"/>
      <c r="DH231" s="39"/>
      <c r="DI231" s="39"/>
      <c r="DJ231" s="39"/>
      <c r="DK231" s="39"/>
      <c r="DL231" s="39"/>
      <c r="DM231" s="39"/>
      <c r="DN231" s="39"/>
      <c r="DO231" s="39"/>
      <c r="DP231" s="39"/>
      <c r="DQ231" s="39"/>
      <c r="DR231" s="39"/>
      <c r="DS231" s="39"/>
      <c r="DT231" s="39"/>
      <c r="DU231" s="39"/>
      <c r="DV231" s="39"/>
      <c r="DW231" s="39"/>
      <c r="DX231" s="39"/>
      <c r="DY231" s="39"/>
      <c r="DZ231" s="39"/>
      <c r="EA231" s="39"/>
      <c r="EB231" s="39"/>
      <c r="EC231" s="39"/>
      <c r="ED231" s="39"/>
      <c r="EE231" s="39"/>
      <c r="EF231" s="39"/>
      <c r="EG231" s="39"/>
      <c r="EH231" s="39"/>
      <c r="EI231" s="39"/>
      <c r="EJ231" s="39"/>
      <c r="EK231" s="39"/>
      <c r="EL231" s="39"/>
      <c r="EM231" s="39"/>
      <c r="EN231" s="39"/>
      <c r="EO231" s="39"/>
      <c r="EP231" s="39"/>
    </row>
    <row r="232" spans="1:146" outlineLevel="1">
      <c r="A232" s="23">
        <v>62</v>
      </c>
      <c r="B232" s="23">
        <v>1</v>
      </c>
      <c r="C232" s="8">
        <v>0.77217410001384867</v>
      </c>
      <c r="D232" s="8">
        <f t="shared" si="13"/>
        <v>0.22782589998615133</v>
      </c>
      <c r="E232" s="8">
        <f t="shared" si="14"/>
        <v>0.51709047246020634</v>
      </c>
      <c r="F232" s="8">
        <f t="shared" si="15"/>
        <v>0.71909003084468248</v>
      </c>
      <c r="G232" s="8">
        <f t="shared" si="16"/>
        <v>0.54318020165440672</v>
      </c>
      <c r="H232" s="8">
        <v>7.5014615157493594E-2</v>
      </c>
      <c r="I232" s="8">
        <f t="shared" si="17"/>
        <v>2.3516426218800224E-3</v>
      </c>
      <c r="J232" s="8">
        <f t="shared" si="18"/>
        <v>0.56477634252954589</v>
      </c>
      <c r="AS232" s="39"/>
      <c r="AT232" s="39"/>
      <c r="AU232" s="39"/>
      <c r="AV232" s="39"/>
      <c r="AW232" s="39"/>
      <c r="AX232" s="39"/>
      <c r="AY232" s="39"/>
      <c r="AZ232" s="50"/>
      <c r="BA232" s="39"/>
      <c r="BB232" s="39"/>
      <c r="BC232" s="39"/>
      <c r="BD232" s="39">
        <f t="shared" si="19"/>
        <v>0</v>
      </c>
      <c r="BE232" s="39" t="e">
        <f t="shared" si="20"/>
        <v>#N/A</v>
      </c>
      <c r="BF232" s="39">
        <f t="shared" si="21"/>
        <v>0.77217410001384867</v>
      </c>
      <c r="BG232" s="39"/>
      <c r="BH232" s="39"/>
      <c r="BI232" s="39"/>
      <c r="BJ232" s="39"/>
      <c r="BK232" s="39"/>
      <c r="BL232" s="39"/>
      <c r="BM232" s="39"/>
      <c r="BN232" s="39"/>
      <c r="BO232" s="39"/>
      <c r="BP232" s="39"/>
      <c r="BQ232" s="39"/>
      <c r="BR232" s="39"/>
      <c r="BS232" s="39"/>
      <c r="BT232" s="39"/>
      <c r="BU232" s="39"/>
      <c r="BV232" s="39"/>
      <c r="BW232" s="39"/>
      <c r="BX232" s="39"/>
      <c r="BY232" s="39"/>
      <c r="BZ232" s="39"/>
      <c r="CA232" s="39"/>
      <c r="CB232" s="39"/>
      <c r="CC232" s="39"/>
      <c r="CD232" s="39"/>
      <c r="CE232" s="39"/>
      <c r="CF232" s="39"/>
      <c r="CG232" s="39"/>
      <c r="CH232" s="39"/>
      <c r="CI232" s="39"/>
      <c r="CJ232" s="39"/>
      <c r="CK232" s="39"/>
      <c r="CL232" s="39"/>
      <c r="CM232" s="39"/>
      <c r="CN232" s="39"/>
      <c r="CO232" s="39"/>
      <c r="CP232" s="39"/>
      <c r="CQ232" s="39"/>
      <c r="CR232" s="39"/>
      <c r="CS232" s="39"/>
      <c r="CT232" s="39"/>
      <c r="CU232" s="39"/>
      <c r="CV232" s="39"/>
      <c r="CW232" s="39"/>
      <c r="CX232" s="39"/>
      <c r="CY232" s="39"/>
      <c r="CZ232" s="39"/>
      <c r="DA232" s="39"/>
      <c r="DB232" s="39"/>
      <c r="DC232" s="39"/>
      <c r="DD232" s="39"/>
      <c r="DE232" s="39"/>
      <c r="DF232" s="39"/>
      <c r="DG232" s="39"/>
      <c r="DH232" s="39"/>
      <c r="DI232" s="39"/>
      <c r="DJ232" s="39"/>
      <c r="DK232" s="39"/>
      <c r="DL232" s="39"/>
      <c r="DM232" s="39"/>
      <c r="DN232" s="39"/>
      <c r="DO232" s="39"/>
      <c r="DP232" s="39"/>
      <c r="DQ232" s="39"/>
      <c r="DR232" s="39"/>
      <c r="DS232" s="39"/>
      <c r="DT232" s="39"/>
      <c r="DU232" s="39"/>
      <c r="DV232" s="39"/>
      <c r="DW232" s="39"/>
      <c r="DX232" s="39"/>
      <c r="DY232" s="39"/>
      <c r="DZ232" s="39"/>
      <c r="EA232" s="39"/>
      <c r="EB232" s="39"/>
      <c r="EC232" s="39"/>
      <c r="ED232" s="39"/>
      <c r="EE232" s="39"/>
      <c r="EF232" s="39"/>
      <c r="EG232" s="39"/>
      <c r="EH232" s="39"/>
      <c r="EI232" s="39"/>
      <c r="EJ232" s="39"/>
      <c r="EK232" s="39"/>
      <c r="EL232" s="39"/>
      <c r="EM232" s="39"/>
      <c r="EN232" s="39"/>
      <c r="EO232" s="39"/>
      <c r="EP232" s="39"/>
    </row>
    <row r="233" spans="1:146" outlineLevel="1">
      <c r="A233" s="23">
        <v>63</v>
      </c>
      <c r="B233" s="23">
        <v>1</v>
      </c>
      <c r="C233" s="8">
        <v>0.72521334709828922</v>
      </c>
      <c r="D233" s="8">
        <f t="shared" si="13"/>
        <v>0.27478665290171078</v>
      </c>
      <c r="E233" s="8">
        <f t="shared" si="14"/>
        <v>0.64257879111444882</v>
      </c>
      <c r="F233" s="8">
        <f t="shared" si="15"/>
        <v>0.80161012413420085</v>
      </c>
      <c r="G233" s="8">
        <f t="shared" si="16"/>
        <v>0.61555224962209165</v>
      </c>
      <c r="H233" s="8">
        <v>0.12515924445091803</v>
      </c>
      <c r="I233" s="8">
        <f t="shared" si="17"/>
        <v>5.6330301964194205E-3</v>
      </c>
      <c r="J233" s="8">
        <f t="shared" si="18"/>
        <v>0.65811292369816576</v>
      </c>
      <c r="AS233" s="39"/>
      <c r="AT233" s="39"/>
      <c r="AU233" s="39"/>
      <c r="AV233" s="39"/>
      <c r="AW233" s="39"/>
      <c r="AX233" s="39"/>
      <c r="AY233" s="39"/>
      <c r="AZ233" s="50"/>
      <c r="BA233" s="39"/>
      <c r="BB233" s="39"/>
      <c r="BC233" s="39"/>
      <c r="BD233" s="39">
        <f t="shared" si="19"/>
        <v>0</v>
      </c>
      <c r="BE233" s="39" t="e">
        <f t="shared" si="20"/>
        <v>#N/A</v>
      </c>
      <c r="BF233" s="39">
        <f t="shared" si="21"/>
        <v>0.72521334709828922</v>
      </c>
      <c r="BG233" s="39"/>
      <c r="BH233" s="39"/>
      <c r="BI233" s="39"/>
      <c r="BJ233" s="39"/>
      <c r="BK233" s="39"/>
      <c r="BL233" s="39"/>
      <c r="BM233" s="39"/>
      <c r="BN233" s="39"/>
      <c r="BO233" s="39"/>
      <c r="BP233" s="39"/>
      <c r="BQ233" s="39"/>
      <c r="BR233" s="39"/>
      <c r="BS233" s="39"/>
      <c r="BT233" s="39"/>
      <c r="BU233" s="39"/>
      <c r="BV233" s="39"/>
      <c r="BW233" s="39"/>
      <c r="BX233" s="39"/>
      <c r="BY233" s="39"/>
      <c r="BZ233" s="39"/>
      <c r="CA233" s="39"/>
      <c r="CB233" s="39"/>
      <c r="CC233" s="39"/>
      <c r="CD233" s="39"/>
      <c r="CE233" s="39"/>
      <c r="CF233" s="39"/>
      <c r="CG233" s="39"/>
      <c r="CH233" s="39"/>
      <c r="CI233" s="39"/>
      <c r="CJ233" s="39"/>
      <c r="CK233" s="39"/>
      <c r="CL233" s="39"/>
      <c r="CM233" s="39"/>
      <c r="CN233" s="39"/>
      <c r="CO233" s="39"/>
      <c r="CP233" s="39"/>
      <c r="CQ233" s="39"/>
      <c r="CR233" s="39"/>
      <c r="CS233" s="39"/>
      <c r="CT233" s="39"/>
      <c r="CU233" s="39"/>
      <c r="CV233" s="39"/>
      <c r="CW233" s="39"/>
      <c r="CX233" s="39"/>
      <c r="CY233" s="39"/>
      <c r="CZ233" s="39"/>
      <c r="DA233" s="39"/>
      <c r="DB233" s="39"/>
      <c r="DC233" s="39"/>
      <c r="DD233" s="39"/>
      <c r="DE233" s="39"/>
      <c r="DF233" s="39"/>
      <c r="DG233" s="39"/>
      <c r="DH233" s="39"/>
      <c r="DI233" s="39"/>
      <c r="DJ233" s="39"/>
      <c r="DK233" s="39"/>
      <c r="DL233" s="39"/>
      <c r="DM233" s="39"/>
      <c r="DN233" s="39"/>
      <c r="DO233" s="39"/>
      <c r="DP233" s="39"/>
      <c r="DQ233" s="39"/>
      <c r="DR233" s="39"/>
      <c r="DS233" s="39"/>
      <c r="DT233" s="39"/>
      <c r="DU233" s="39"/>
      <c r="DV233" s="39"/>
      <c r="DW233" s="39"/>
      <c r="DX233" s="39"/>
      <c r="DY233" s="39"/>
      <c r="DZ233" s="39"/>
      <c r="EA233" s="39"/>
      <c r="EB233" s="39"/>
      <c r="EC233" s="39"/>
      <c r="ED233" s="39"/>
      <c r="EE233" s="39"/>
      <c r="EF233" s="39"/>
      <c r="EG233" s="39"/>
      <c r="EH233" s="39"/>
      <c r="EI233" s="39"/>
      <c r="EJ233" s="39"/>
      <c r="EK233" s="39"/>
      <c r="EL233" s="39"/>
      <c r="EM233" s="39"/>
      <c r="EN233" s="39"/>
      <c r="EO233" s="39"/>
      <c r="EP233" s="39"/>
    </row>
    <row r="234" spans="1:146" outlineLevel="1">
      <c r="A234" s="23">
        <v>64</v>
      </c>
      <c r="B234" s="23">
        <v>1</v>
      </c>
      <c r="C234" s="8">
        <v>0.75199823138669408</v>
      </c>
      <c r="D234" s="8">
        <f t="shared" si="13"/>
        <v>0.24800176861330592</v>
      </c>
      <c r="E234" s="8">
        <f t="shared" si="14"/>
        <v>0.57004261382891819</v>
      </c>
      <c r="F234" s="8">
        <f t="shared" si="15"/>
        <v>0.75501166469725367</v>
      </c>
      <c r="G234" s="8">
        <f t="shared" si="16"/>
        <v>0.57427376881510594</v>
      </c>
      <c r="H234" s="8">
        <v>0.12603668582523841</v>
      </c>
      <c r="I234" s="8">
        <f t="shared" si="17"/>
        <v>4.9471587029077677E-3</v>
      </c>
      <c r="J234" s="8">
        <f t="shared" si="18"/>
        <v>0.61428848998029051</v>
      </c>
      <c r="AS234" s="39"/>
      <c r="AT234" s="39"/>
      <c r="AU234" s="39"/>
      <c r="AV234" s="39"/>
      <c r="AW234" s="39"/>
      <c r="AX234" s="39"/>
      <c r="AY234" s="39"/>
      <c r="AZ234" s="50"/>
      <c r="BA234" s="39"/>
      <c r="BB234" s="39"/>
      <c r="BC234" s="39"/>
      <c r="BD234" s="39">
        <f t="shared" si="19"/>
        <v>0</v>
      </c>
      <c r="BE234" s="39" t="e">
        <f t="shared" si="20"/>
        <v>#N/A</v>
      </c>
      <c r="BF234" s="39">
        <f t="shared" si="21"/>
        <v>0.75199823138669408</v>
      </c>
      <c r="BG234" s="39"/>
      <c r="BH234" s="39"/>
      <c r="BI234" s="39"/>
      <c r="BJ234" s="39"/>
      <c r="BK234" s="39"/>
      <c r="BL234" s="39"/>
      <c r="BM234" s="39"/>
      <c r="BN234" s="39"/>
      <c r="BO234" s="39"/>
      <c r="BP234" s="39"/>
      <c r="BQ234" s="39"/>
      <c r="BR234" s="39"/>
      <c r="BS234" s="39"/>
      <c r="BT234" s="39"/>
      <c r="BU234" s="39"/>
      <c r="BV234" s="39"/>
      <c r="BW234" s="39"/>
      <c r="BX234" s="39"/>
      <c r="BY234" s="39"/>
      <c r="BZ234" s="39"/>
      <c r="CA234" s="39"/>
      <c r="CB234" s="39"/>
      <c r="CC234" s="39"/>
      <c r="CD234" s="39"/>
      <c r="CE234" s="39"/>
      <c r="CF234" s="39"/>
      <c r="CG234" s="39"/>
      <c r="CH234" s="39"/>
      <c r="CI234" s="39"/>
      <c r="CJ234" s="39"/>
      <c r="CK234" s="39"/>
      <c r="CL234" s="39"/>
      <c r="CM234" s="39"/>
      <c r="CN234" s="39"/>
      <c r="CO234" s="39"/>
      <c r="CP234" s="39"/>
      <c r="CQ234" s="39"/>
      <c r="CR234" s="39"/>
      <c r="CS234" s="39"/>
      <c r="CT234" s="39"/>
      <c r="CU234" s="39"/>
      <c r="CV234" s="39"/>
      <c r="CW234" s="39"/>
      <c r="CX234" s="39"/>
      <c r="CY234" s="39"/>
      <c r="CZ234" s="39"/>
      <c r="DA234" s="39"/>
      <c r="DB234" s="39"/>
      <c r="DC234" s="39"/>
      <c r="DD234" s="39"/>
      <c r="DE234" s="39"/>
      <c r="DF234" s="39"/>
      <c r="DG234" s="39"/>
      <c r="DH234" s="39"/>
      <c r="DI234" s="39"/>
      <c r="DJ234" s="39"/>
      <c r="DK234" s="39"/>
      <c r="DL234" s="39"/>
      <c r="DM234" s="39"/>
      <c r="DN234" s="39"/>
      <c r="DO234" s="39"/>
      <c r="DP234" s="39"/>
      <c r="DQ234" s="39"/>
      <c r="DR234" s="39"/>
      <c r="DS234" s="39"/>
      <c r="DT234" s="39"/>
      <c r="DU234" s="39"/>
      <c r="DV234" s="39"/>
      <c r="DW234" s="39"/>
      <c r="DX234" s="39"/>
      <c r="DY234" s="39"/>
      <c r="DZ234" s="39"/>
      <c r="EA234" s="39"/>
      <c r="EB234" s="39"/>
      <c r="EC234" s="39"/>
      <c r="ED234" s="39"/>
      <c r="EE234" s="39"/>
      <c r="EF234" s="39"/>
      <c r="EG234" s="39"/>
      <c r="EH234" s="39"/>
      <c r="EI234" s="39"/>
      <c r="EJ234" s="39"/>
      <c r="EK234" s="39"/>
      <c r="EL234" s="39"/>
      <c r="EM234" s="39"/>
      <c r="EN234" s="39"/>
      <c r="EO234" s="39"/>
      <c r="EP234" s="39"/>
    </row>
    <row r="235" spans="1:146" outlineLevel="1">
      <c r="A235" s="23">
        <v>65</v>
      </c>
      <c r="B235" s="23">
        <v>1</v>
      </c>
      <c r="C235" s="8">
        <v>0.57442406848256078</v>
      </c>
      <c r="D235" s="8">
        <f t="shared" si="13"/>
        <v>0.42557593151743922</v>
      </c>
      <c r="E235" s="8">
        <f t="shared" si="14"/>
        <v>1.1087747203433322</v>
      </c>
      <c r="F235" s="8">
        <f t="shared" si="15"/>
        <v>1.0529837227342749</v>
      </c>
      <c r="G235" s="8">
        <f t="shared" si="16"/>
        <v>0.8607404540165855</v>
      </c>
      <c r="H235" s="8">
        <v>0.17652465083740213</v>
      </c>
      <c r="I235" s="8">
        <f t="shared" si="17"/>
        <v>1.7532986551327467E-2</v>
      </c>
      <c r="J235" s="8">
        <f t="shared" si="18"/>
        <v>0.94852091891801227</v>
      </c>
      <c r="AS235" s="39"/>
      <c r="AT235" s="39"/>
      <c r="AU235" s="39"/>
      <c r="AV235" s="39"/>
      <c r="AW235" s="39"/>
      <c r="AX235" s="39"/>
      <c r="AY235" s="39"/>
      <c r="AZ235" s="50"/>
      <c r="BA235" s="39"/>
      <c r="BB235" s="39"/>
      <c r="BC235" s="39"/>
      <c r="BD235" s="39">
        <f t="shared" si="19"/>
        <v>0</v>
      </c>
      <c r="BE235" s="39" t="e">
        <f t="shared" si="20"/>
        <v>#N/A</v>
      </c>
      <c r="BF235" s="39">
        <f t="shared" si="21"/>
        <v>0.57442406848256078</v>
      </c>
      <c r="BG235" s="39"/>
      <c r="BH235" s="39"/>
      <c r="BI235" s="39"/>
      <c r="BJ235" s="39"/>
      <c r="BK235" s="39"/>
      <c r="BL235" s="39"/>
      <c r="BM235" s="39"/>
      <c r="BN235" s="39"/>
      <c r="BO235" s="39"/>
      <c r="BP235" s="39"/>
      <c r="BQ235" s="39"/>
      <c r="BR235" s="39"/>
      <c r="BS235" s="39"/>
      <c r="BT235" s="39"/>
      <c r="BU235" s="39"/>
      <c r="BV235" s="39"/>
      <c r="BW235" s="39"/>
      <c r="BX235" s="39"/>
      <c r="BY235" s="39"/>
      <c r="BZ235" s="39"/>
      <c r="CA235" s="39"/>
      <c r="CB235" s="39"/>
      <c r="CC235" s="39"/>
      <c r="CD235" s="39"/>
      <c r="CE235" s="39"/>
      <c r="CF235" s="39"/>
      <c r="CG235" s="39"/>
      <c r="CH235" s="39"/>
      <c r="CI235" s="39"/>
      <c r="CJ235" s="39"/>
      <c r="CK235" s="39"/>
      <c r="CL235" s="39"/>
      <c r="CM235" s="39"/>
      <c r="CN235" s="39"/>
      <c r="CO235" s="39"/>
      <c r="CP235" s="39"/>
      <c r="CQ235" s="39"/>
      <c r="CR235" s="39"/>
      <c r="CS235" s="39"/>
      <c r="CT235" s="39"/>
      <c r="CU235" s="39"/>
      <c r="CV235" s="39"/>
      <c r="CW235" s="39"/>
      <c r="CX235" s="39"/>
      <c r="CY235" s="39"/>
      <c r="CZ235" s="39"/>
      <c r="DA235" s="39"/>
      <c r="DB235" s="39"/>
      <c r="DC235" s="39"/>
      <c r="DD235" s="39"/>
      <c r="DE235" s="39"/>
      <c r="DF235" s="39"/>
      <c r="DG235" s="39"/>
      <c r="DH235" s="39"/>
      <c r="DI235" s="39"/>
      <c r="DJ235" s="39"/>
      <c r="DK235" s="39"/>
      <c r="DL235" s="39"/>
      <c r="DM235" s="39"/>
      <c r="DN235" s="39"/>
      <c r="DO235" s="39"/>
      <c r="DP235" s="39"/>
      <c r="DQ235" s="39"/>
      <c r="DR235" s="39"/>
      <c r="DS235" s="39"/>
      <c r="DT235" s="39"/>
      <c r="DU235" s="39"/>
      <c r="DV235" s="39"/>
      <c r="DW235" s="39"/>
      <c r="DX235" s="39"/>
      <c r="DY235" s="39"/>
      <c r="DZ235" s="39"/>
      <c r="EA235" s="39"/>
      <c r="EB235" s="39"/>
      <c r="EC235" s="39"/>
      <c r="ED235" s="39"/>
      <c r="EE235" s="39"/>
      <c r="EF235" s="39"/>
      <c r="EG235" s="39"/>
      <c r="EH235" s="39"/>
      <c r="EI235" s="39"/>
      <c r="EJ235" s="39"/>
      <c r="EK235" s="39"/>
      <c r="EL235" s="39"/>
      <c r="EM235" s="39"/>
      <c r="EN235" s="39"/>
      <c r="EO235" s="39"/>
      <c r="EP235" s="39"/>
    </row>
    <row r="236" spans="1:146" outlineLevel="1">
      <c r="A236" s="23">
        <v>66</v>
      </c>
      <c r="B236" s="23">
        <v>1</v>
      </c>
      <c r="C236" s="8">
        <v>0.72814724490138516</v>
      </c>
      <c r="D236" s="8">
        <f t="shared" ref="D236:D245" si="22">B236 - C236</f>
        <v>0.27185275509861484</v>
      </c>
      <c r="E236" s="8">
        <f t="shared" ref="E236:E245" si="23">2*IF(B236=1,LN(1/C236),LN(1/(1-C236)))</f>
        <v>0.63450398351443471</v>
      </c>
      <c r="F236" s="8">
        <f t="shared" ref="F236:F245" si="24">SQRT(E236)*SIGN(D236)</f>
        <v>0.79655758330106596</v>
      </c>
      <c r="G236" s="8">
        <f t="shared" ref="G236:G245" si="25">D236/(SQRT(C236*(1-C236)))</f>
        <v>0.61102258620496996</v>
      </c>
      <c r="H236" s="8">
        <v>0.15061724715647024</v>
      </c>
      <c r="I236" s="8">
        <f t="shared" ref="I236:I245" si="26">(G236^2/11)*H236/(1-H236)^2</f>
        <v>7.0858127640700081E-3</v>
      </c>
      <c r="J236" s="8">
        <f t="shared" ref="J236:J245" si="27">G236/SQRT(1-H236)</f>
        <v>0.66298781249815264</v>
      </c>
      <c r="AS236" s="39"/>
      <c r="AT236" s="39"/>
      <c r="AU236" s="39"/>
      <c r="AV236" s="39"/>
      <c r="AW236" s="39"/>
      <c r="AX236" s="39"/>
      <c r="AY236" s="39"/>
      <c r="AZ236" s="50"/>
      <c r="BA236" s="39"/>
      <c r="BB236" s="39"/>
      <c r="BC236" s="39"/>
      <c r="BD236" s="39">
        <f t="shared" ref="BD236:BD245" si="28">1-B236</f>
        <v>0</v>
      </c>
      <c r="BE236" s="39" t="e">
        <f t="shared" ref="BE236:BE245" si="29">IF(B236=0,C236,NA())</f>
        <v>#N/A</v>
      </c>
      <c r="BF236" s="39">
        <f t="shared" ref="BF236:BF245" si="30">IF(B236=1,C236,NA())</f>
        <v>0.72814724490138516</v>
      </c>
      <c r="BG236" s="39"/>
      <c r="BH236" s="39"/>
      <c r="BI236" s="39"/>
      <c r="BJ236" s="39"/>
      <c r="BK236" s="39"/>
      <c r="BL236" s="39"/>
      <c r="BM236" s="39"/>
      <c r="BN236" s="39"/>
      <c r="BO236" s="39"/>
      <c r="BP236" s="39"/>
      <c r="BQ236" s="39"/>
      <c r="BR236" s="39"/>
      <c r="BS236" s="39"/>
      <c r="BT236" s="39"/>
      <c r="BU236" s="39"/>
      <c r="BV236" s="39"/>
      <c r="BW236" s="39"/>
      <c r="BX236" s="39"/>
      <c r="BY236" s="39"/>
      <c r="BZ236" s="39"/>
      <c r="CA236" s="39"/>
      <c r="CB236" s="39"/>
      <c r="CC236" s="39"/>
      <c r="CD236" s="39"/>
      <c r="CE236" s="39"/>
      <c r="CF236" s="39"/>
      <c r="CG236" s="39"/>
      <c r="CH236" s="39"/>
      <c r="CI236" s="39"/>
      <c r="CJ236" s="39"/>
      <c r="CK236" s="39"/>
      <c r="CL236" s="39"/>
      <c r="CM236" s="39"/>
      <c r="CN236" s="39"/>
      <c r="CO236" s="39"/>
      <c r="CP236" s="39"/>
      <c r="CQ236" s="39"/>
      <c r="CR236" s="39"/>
      <c r="CS236" s="39"/>
      <c r="CT236" s="39"/>
      <c r="CU236" s="39"/>
      <c r="CV236" s="39"/>
      <c r="CW236" s="39"/>
      <c r="CX236" s="39"/>
      <c r="CY236" s="39"/>
      <c r="CZ236" s="39"/>
      <c r="DA236" s="39"/>
      <c r="DB236" s="39"/>
      <c r="DC236" s="39"/>
      <c r="DD236" s="39"/>
      <c r="DE236" s="39"/>
      <c r="DF236" s="39"/>
      <c r="DG236" s="39"/>
      <c r="DH236" s="39"/>
      <c r="DI236" s="39"/>
      <c r="DJ236" s="39"/>
      <c r="DK236" s="39"/>
      <c r="DL236" s="39"/>
      <c r="DM236" s="39"/>
      <c r="DN236" s="39"/>
      <c r="DO236" s="39"/>
      <c r="DP236" s="39"/>
      <c r="DQ236" s="39"/>
      <c r="DR236" s="39"/>
      <c r="DS236" s="39"/>
      <c r="DT236" s="39"/>
      <c r="DU236" s="39"/>
      <c r="DV236" s="39"/>
      <c r="DW236" s="39"/>
      <c r="DX236" s="39"/>
      <c r="DY236" s="39"/>
      <c r="DZ236" s="39"/>
      <c r="EA236" s="39"/>
      <c r="EB236" s="39"/>
      <c r="EC236" s="39"/>
      <c r="ED236" s="39"/>
      <c r="EE236" s="39"/>
      <c r="EF236" s="39"/>
      <c r="EG236" s="39"/>
      <c r="EH236" s="39"/>
      <c r="EI236" s="39"/>
      <c r="EJ236" s="39"/>
      <c r="EK236" s="39"/>
      <c r="EL236" s="39"/>
      <c r="EM236" s="39"/>
      <c r="EN236" s="39"/>
      <c r="EO236" s="39"/>
      <c r="EP236" s="39"/>
    </row>
    <row r="237" spans="1:146" outlineLevel="1">
      <c r="A237" s="23">
        <v>67</v>
      </c>
      <c r="B237" s="23">
        <v>1</v>
      </c>
      <c r="C237" s="8">
        <v>0.49887098150326259</v>
      </c>
      <c r="D237" s="8">
        <f t="shared" si="22"/>
        <v>0.50112901849673741</v>
      </c>
      <c r="E237" s="8">
        <f t="shared" si="23"/>
        <v>1.3908155415263419</v>
      </c>
      <c r="F237" s="8">
        <f t="shared" si="24"/>
        <v>1.1793284281854406</v>
      </c>
      <c r="G237" s="8">
        <f t="shared" si="25"/>
        <v>1.0022605921253394</v>
      </c>
      <c r="H237" s="8">
        <v>0.1062622233694835</v>
      </c>
      <c r="I237" s="8">
        <f t="shared" si="26"/>
        <v>1.2148629640780062E-2</v>
      </c>
      <c r="J237" s="8">
        <f t="shared" si="27"/>
        <v>1.0601702109634461</v>
      </c>
      <c r="AS237" s="39"/>
      <c r="AT237" s="39"/>
      <c r="AU237" s="39"/>
      <c r="AV237" s="39"/>
      <c r="AW237" s="39"/>
      <c r="AX237" s="39"/>
      <c r="AY237" s="39"/>
      <c r="AZ237" s="50"/>
      <c r="BA237" s="39"/>
      <c r="BB237" s="39"/>
      <c r="BC237" s="39"/>
      <c r="BD237" s="39">
        <f t="shared" si="28"/>
        <v>0</v>
      </c>
      <c r="BE237" s="39" t="e">
        <f t="shared" si="29"/>
        <v>#N/A</v>
      </c>
      <c r="BF237" s="39">
        <f t="shared" si="30"/>
        <v>0.49887098150326259</v>
      </c>
      <c r="BG237" s="39"/>
      <c r="BH237" s="39"/>
      <c r="BI237" s="39"/>
      <c r="BJ237" s="39"/>
      <c r="BK237" s="39"/>
      <c r="BL237" s="39"/>
      <c r="BM237" s="39"/>
      <c r="BN237" s="39"/>
      <c r="BO237" s="39"/>
      <c r="BP237" s="39"/>
      <c r="BQ237" s="39"/>
      <c r="BR237" s="39"/>
      <c r="BS237" s="39"/>
      <c r="BT237" s="39"/>
      <c r="BU237" s="39"/>
      <c r="BV237" s="39"/>
      <c r="BW237" s="39"/>
      <c r="BX237" s="39"/>
      <c r="BY237" s="39"/>
      <c r="BZ237" s="39"/>
      <c r="CA237" s="39"/>
      <c r="CB237" s="39"/>
      <c r="CC237" s="39"/>
      <c r="CD237" s="39"/>
      <c r="CE237" s="39"/>
      <c r="CF237" s="39"/>
      <c r="CG237" s="39"/>
      <c r="CH237" s="39"/>
      <c r="CI237" s="39"/>
      <c r="CJ237" s="39"/>
      <c r="CK237" s="39"/>
      <c r="CL237" s="39"/>
      <c r="CM237" s="39"/>
      <c r="CN237" s="39"/>
      <c r="CO237" s="39"/>
      <c r="CP237" s="39"/>
      <c r="CQ237" s="39"/>
      <c r="CR237" s="39"/>
      <c r="CS237" s="39"/>
      <c r="CT237" s="39"/>
      <c r="CU237" s="39"/>
      <c r="CV237" s="39"/>
      <c r="CW237" s="39"/>
      <c r="CX237" s="39"/>
      <c r="CY237" s="39"/>
      <c r="CZ237" s="39"/>
      <c r="DA237" s="39"/>
      <c r="DB237" s="39"/>
      <c r="DC237" s="39"/>
      <c r="DD237" s="39"/>
      <c r="DE237" s="39"/>
      <c r="DF237" s="39"/>
      <c r="DG237" s="39"/>
      <c r="DH237" s="39"/>
      <c r="DI237" s="39"/>
      <c r="DJ237" s="39"/>
      <c r="DK237" s="39"/>
      <c r="DL237" s="39"/>
      <c r="DM237" s="39"/>
      <c r="DN237" s="39"/>
      <c r="DO237" s="39"/>
      <c r="DP237" s="39"/>
      <c r="DQ237" s="39"/>
      <c r="DR237" s="39"/>
      <c r="DS237" s="39"/>
      <c r="DT237" s="39"/>
      <c r="DU237" s="39"/>
      <c r="DV237" s="39"/>
      <c r="DW237" s="39"/>
      <c r="DX237" s="39"/>
      <c r="DY237" s="39"/>
      <c r="DZ237" s="39"/>
      <c r="EA237" s="39"/>
      <c r="EB237" s="39"/>
      <c r="EC237" s="39"/>
      <c r="ED237" s="39"/>
      <c r="EE237" s="39"/>
      <c r="EF237" s="39"/>
      <c r="EG237" s="39"/>
      <c r="EH237" s="39"/>
      <c r="EI237" s="39"/>
      <c r="EJ237" s="39"/>
      <c r="EK237" s="39"/>
      <c r="EL237" s="39"/>
      <c r="EM237" s="39"/>
      <c r="EN237" s="39"/>
      <c r="EO237" s="39"/>
      <c r="EP237" s="39"/>
    </row>
    <row r="238" spans="1:146" outlineLevel="1">
      <c r="A238" s="23">
        <v>68</v>
      </c>
      <c r="B238" s="23">
        <v>0</v>
      </c>
      <c r="C238" s="8">
        <v>0.65322731135712897</v>
      </c>
      <c r="D238" s="8">
        <f t="shared" si="22"/>
        <v>-0.65322731135712897</v>
      </c>
      <c r="E238" s="8">
        <f t="shared" si="23"/>
        <v>2.1181715792968516</v>
      </c>
      <c r="F238" s="8">
        <f t="shared" si="24"/>
        <v>-1.4553939601691535</v>
      </c>
      <c r="G238" s="8">
        <f t="shared" si="25"/>
        <v>-1.3724916920877852</v>
      </c>
      <c r="H238" s="8">
        <v>0.16318672683357666</v>
      </c>
      <c r="I238" s="8">
        <f t="shared" si="26"/>
        <v>3.9907495613191804E-2</v>
      </c>
      <c r="J238" s="8">
        <f t="shared" si="27"/>
        <v>-1.5003598858798641</v>
      </c>
      <c r="AS238" s="39"/>
      <c r="AT238" s="39"/>
      <c r="AU238" s="39"/>
      <c r="AV238" s="39"/>
      <c r="AW238" s="39"/>
      <c r="AX238" s="39"/>
      <c r="AY238" s="39"/>
      <c r="AZ238" s="50"/>
      <c r="BA238" s="39"/>
      <c r="BB238" s="39"/>
      <c r="BC238" s="39"/>
      <c r="BD238" s="39">
        <f t="shared" si="28"/>
        <v>1</v>
      </c>
      <c r="BE238" s="39">
        <f t="shared" si="29"/>
        <v>0.65322731135712897</v>
      </c>
      <c r="BF238" s="39" t="e">
        <f t="shared" si="30"/>
        <v>#N/A</v>
      </c>
      <c r="BG238" s="39"/>
      <c r="BH238" s="39"/>
      <c r="BI238" s="39"/>
      <c r="BJ238" s="39"/>
      <c r="BK238" s="39"/>
      <c r="BL238" s="39"/>
      <c r="BM238" s="39"/>
      <c r="BN238" s="39"/>
      <c r="BO238" s="39"/>
      <c r="BP238" s="39"/>
      <c r="BQ238" s="39"/>
      <c r="BR238" s="39"/>
      <c r="BS238" s="39"/>
      <c r="BT238" s="39"/>
      <c r="BU238" s="39"/>
      <c r="BV238" s="39"/>
      <c r="BW238" s="39"/>
      <c r="BX238" s="39"/>
      <c r="BY238" s="39"/>
      <c r="BZ238" s="39"/>
      <c r="CA238" s="39"/>
      <c r="CB238" s="39"/>
      <c r="CC238" s="39"/>
      <c r="CD238" s="39"/>
      <c r="CE238" s="39"/>
      <c r="CF238" s="39"/>
      <c r="CG238" s="39"/>
      <c r="CH238" s="39"/>
      <c r="CI238" s="39"/>
      <c r="CJ238" s="39"/>
      <c r="CK238" s="39"/>
      <c r="CL238" s="39"/>
      <c r="CM238" s="39"/>
      <c r="CN238" s="39"/>
      <c r="CO238" s="39"/>
      <c r="CP238" s="39"/>
      <c r="CQ238" s="39"/>
      <c r="CR238" s="39"/>
      <c r="CS238" s="39"/>
      <c r="CT238" s="39"/>
      <c r="CU238" s="39"/>
      <c r="CV238" s="39"/>
      <c r="CW238" s="39"/>
      <c r="CX238" s="39"/>
      <c r="CY238" s="39"/>
      <c r="CZ238" s="39"/>
      <c r="DA238" s="39"/>
      <c r="DB238" s="39"/>
      <c r="DC238" s="39"/>
      <c r="DD238" s="39"/>
      <c r="DE238" s="39"/>
      <c r="DF238" s="39"/>
      <c r="DG238" s="39"/>
      <c r="DH238" s="39"/>
      <c r="DI238" s="39"/>
      <c r="DJ238" s="39"/>
      <c r="DK238" s="39"/>
      <c r="DL238" s="39"/>
      <c r="DM238" s="39"/>
      <c r="DN238" s="39"/>
      <c r="DO238" s="39"/>
      <c r="DP238" s="39"/>
      <c r="DQ238" s="39"/>
      <c r="DR238" s="39"/>
      <c r="DS238" s="39"/>
      <c r="DT238" s="39"/>
      <c r="DU238" s="39"/>
      <c r="DV238" s="39"/>
      <c r="DW238" s="39"/>
      <c r="DX238" s="39"/>
      <c r="DY238" s="39"/>
      <c r="DZ238" s="39"/>
      <c r="EA238" s="39"/>
      <c r="EB238" s="39"/>
      <c r="EC238" s="39"/>
      <c r="ED238" s="39"/>
      <c r="EE238" s="39"/>
      <c r="EF238" s="39"/>
      <c r="EG238" s="39"/>
      <c r="EH238" s="39"/>
      <c r="EI238" s="39"/>
      <c r="EJ238" s="39"/>
      <c r="EK238" s="39"/>
      <c r="EL238" s="39"/>
      <c r="EM238" s="39"/>
      <c r="EN238" s="39"/>
      <c r="EO238" s="39"/>
      <c r="EP238" s="39"/>
    </row>
    <row r="239" spans="1:146" outlineLevel="1">
      <c r="A239" s="23">
        <v>69</v>
      </c>
      <c r="B239" s="23">
        <v>0</v>
      </c>
      <c r="C239" s="8">
        <v>0.67653748520411006</v>
      </c>
      <c r="D239" s="8">
        <f t="shared" si="22"/>
        <v>-0.67653748520411006</v>
      </c>
      <c r="E239" s="8">
        <f t="shared" si="23"/>
        <v>2.2573440912944571</v>
      </c>
      <c r="F239" s="8">
        <f t="shared" si="24"/>
        <v>-1.5024460360673382</v>
      </c>
      <c r="G239" s="8">
        <f t="shared" si="25"/>
        <v>-1.4462186342079593</v>
      </c>
      <c r="H239" s="8">
        <v>0.10909710691516228</v>
      </c>
      <c r="I239" s="8">
        <f t="shared" si="26"/>
        <v>2.6135313642968651E-2</v>
      </c>
      <c r="J239" s="8">
        <f t="shared" si="27"/>
        <v>-1.532211679184224</v>
      </c>
      <c r="AS239" s="39"/>
      <c r="AT239" s="39"/>
      <c r="AU239" s="39"/>
      <c r="AV239" s="39"/>
      <c r="AW239" s="39"/>
      <c r="AX239" s="39"/>
      <c r="AY239" s="39"/>
      <c r="AZ239" s="50"/>
      <c r="BA239" s="39"/>
      <c r="BB239" s="39"/>
      <c r="BC239" s="39"/>
      <c r="BD239" s="39">
        <f t="shared" si="28"/>
        <v>1</v>
      </c>
      <c r="BE239" s="39">
        <f t="shared" si="29"/>
        <v>0.67653748520411006</v>
      </c>
      <c r="BF239" s="39" t="e">
        <f t="shared" si="30"/>
        <v>#N/A</v>
      </c>
      <c r="BG239" s="39"/>
      <c r="BH239" s="39"/>
      <c r="BI239" s="39"/>
      <c r="BJ239" s="39"/>
      <c r="BK239" s="39"/>
      <c r="BL239" s="39"/>
      <c r="BM239" s="39"/>
      <c r="BN239" s="39"/>
      <c r="BO239" s="39"/>
      <c r="BP239" s="39"/>
      <c r="BQ239" s="39"/>
      <c r="BR239" s="39"/>
      <c r="BS239" s="39"/>
      <c r="BT239" s="39"/>
      <c r="BU239" s="39"/>
      <c r="BV239" s="39"/>
      <c r="BW239" s="39"/>
      <c r="BX239" s="39"/>
      <c r="BY239" s="39"/>
      <c r="BZ239" s="39"/>
      <c r="CA239" s="39"/>
      <c r="CB239" s="39"/>
      <c r="CC239" s="39"/>
      <c r="CD239" s="39"/>
      <c r="CE239" s="39"/>
      <c r="CF239" s="39"/>
      <c r="CG239" s="39"/>
      <c r="CH239" s="39"/>
      <c r="CI239" s="39"/>
      <c r="CJ239" s="39"/>
      <c r="CK239" s="39"/>
      <c r="CL239" s="39"/>
      <c r="CM239" s="39"/>
      <c r="CN239" s="39"/>
      <c r="CO239" s="39"/>
      <c r="CP239" s="39"/>
      <c r="CQ239" s="39"/>
      <c r="CR239" s="39"/>
      <c r="CS239" s="39"/>
      <c r="CT239" s="39"/>
      <c r="CU239" s="39"/>
      <c r="CV239" s="39"/>
      <c r="CW239" s="39"/>
      <c r="CX239" s="39"/>
      <c r="CY239" s="39"/>
      <c r="CZ239" s="39"/>
      <c r="DA239" s="39"/>
      <c r="DB239" s="39"/>
      <c r="DC239" s="39"/>
      <c r="DD239" s="39"/>
      <c r="DE239" s="39"/>
      <c r="DF239" s="39"/>
      <c r="DG239" s="39"/>
      <c r="DH239" s="39"/>
      <c r="DI239" s="39"/>
      <c r="DJ239" s="39"/>
      <c r="DK239" s="39"/>
      <c r="DL239" s="39"/>
      <c r="DM239" s="39"/>
      <c r="DN239" s="39"/>
      <c r="DO239" s="39"/>
      <c r="DP239" s="39"/>
      <c r="DQ239" s="39"/>
      <c r="DR239" s="39"/>
      <c r="DS239" s="39"/>
      <c r="DT239" s="39"/>
      <c r="DU239" s="39"/>
      <c r="DV239" s="39"/>
      <c r="DW239" s="39"/>
      <c r="DX239" s="39"/>
      <c r="DY239" s="39"/>
      <c r="DZ239" s="39"/>
      <c r="EA239" s="39"/>
      <c r="EB239" s="39"/>
      <c r="EC239" s="39"/>
      <c r="ED239" s="39"/>
      <c r="EE239" s="39"/>
      <c r="EF239" s="39"/>
      <c r="EG239" s="39"/>
      <c r="EH239" s="39"/>
      <c r="EI239" s="39"/>
      <c r="EJ239" s="39"/>
      <c r="EK239" s="39"/>
      <c r="EL239" s="39"/>
      <c r="EM239" s="39"/>
      <c r="EN239" s="39"/>
      <c r="EO239" s="39"/>
      <c r="EP239" s="39"/>
    </row>
    <row r="240" spans="1:146" outlineLevel="1">
      <c r="A240" s="23">
        <v>70</v>
      </c>
      <c r="B240" s="23">
        <v>1</v>
      </c>
      <c r="C240" s="8">
        <v>0.73350616193847229</v>
      </c>
      <c r="D240" s="8">
        <f t="shared" si="22"/>
        <v>0.26649383806152771</v>
      </c>
      <c r="E240" s="8">
        <f t="shared" si="23"/>
        <v>0.61983856140054594</v>
      </c>
      <c r="F240" s="8">
        <f t="shared" si="24"/>
        <v>0.7872982671138975</v>
      </c>
      <c r="G240" s="8">
        <f t="shared" si="25"/>
        <v>0.60275622257541683</v>
      </c>
      <c r="H240" s="8">
        <v>5.7064362355438707E-2</v>
      </c>
      <c r="I240" s="8">
        <f t="shared" si="26"/>
        <v>2.1197838975252825E-3</v>
      </c>
      <c r="J240" s="8">
        <f t="shared" si="27"/>
        <v>0.62072705873458089</v>
      </c>
      <c r="AS240" s="39"/>
      <c r="AT240" s="39"/>
      <c r="AU240" s="39"/>
      <c r="AV240" s="39"/>
      <c r="AW240" s="39"/>
      <c r="AX240" s="39"/>
      <c r="AY240" s="39"/>
      <c r="AZ240" s="50"/>
      <c r="BA240" s="39"/>
      <c r="BB240" s="39"/>
      <c r="BC240" s="39"/>
      <c r="BD240" s="39">
        <f t="shared" si="28"/>
        <v>0</v>
      </c>
      <c r="BE240" s="39" t="e">
        <f t="shared" si="29"/>
        <v>#N/A</v>
      </c>
      <c r="BF240" s="39">
        <f t="shared" si="30"/>
        <v>0.73350616193847229</v>
      </c>
      <c r="BG240" s="39"/>
      <c r="BH240" s="39"/>
      <c r="BI240" s="39"/>
      <c r="BJ240" s="39"/>
      <c r="BK240" s="39"/>
      <c r="BL240" s="39"/>
      <c r="BM240" s="39"/>
      <c r="BN240" s="39"/>
      <c r="BO240" s="39"/>
      <c r="BP240" s="39"/>
      <c r="BQ240" s="39"/>
      <c r="BR240" s="39"/>
      <c r="BS240" s="39"/>
      <c r="BT240" s="39"/>
      <c r="BU240" s="39"/>
      <c r="BV240" s="39"/>
      <c r="BW240" s="39"/>
      <c r="BX240" s="39"/>
      <c r="BY240" s="39"/>
      <c r="BZ240" s="39"/>
      <c r="CA240" s="39"/>
      <c r="CB240" s="39"/>
      <c r="CC240" s="39"/>
      <c r="CD240" s="39"/>
      <c r="CE240" s="39"/>
      <c r="CF240" s="39"/>
      <c r="CG240" s="39"/>
      <c r="CH240" s="39"/>
      <c r="CI240" s="39"/>
      <c r="CJ240" s="39"/>
      <c r="CK240" s="39"/>
      <c r="CL240" s="39"/>
      <c r="CM240" s="39"/>
      <c r="CN240" s="39"/>
      <c r="CO240" s="39"/>
      <c r="CP240" s="39"/>
      <c r="CQ240" s="39"/>
      <c r="CR240" s="39"/>
      <c r="CS240" s="39"/>
      <c r="CT240" s="39"/>
      <c r="CU240" s="39"/>
      <c r="CV240" s="39"/>
      <c r="CW240" s="39"/>
      <c r="CX240" s="39"/>
      <c r="CY240" s="39"/>
      <c r="CZ240" s="39"/>
      <c r="DA240" s="39"/>
      <c r="DB240" s="39"/>
      <c r="DC240" s="39"/>
      <c r="DD240" s="39"/>
      <c r="DE240" s="39"/>
      <c r="DF240" s="39"/>
      <c r="DG240" s="39"/>
      <c r="DH240" s="39"/>
      <c r="DI240" s="39"/>
      <c r="DJ240" s="39"/>
      <c r="DK240" s="39"/>
      <c r="DL240" s="39"/>
      <c r="DM240" s="39"/>
      <c r="DN240" s="39"/>
      <c r="DO240" s="39"/>
      <c r="DP240" s="39"/>
      <c r="DQ240" s="39"/>
      <c r="DR240" s="39"/>
      <c r="DS240" s="39"/>
      <c r="DT240" s="39"/>
      <c r="DU240" s="39"/>
      <c r="DV240" s="39"/>
      <c r="DW240" s="39"/>
      <c r="DX240" s="39"/>
      <c r="DY240" s="39"/>
      <c r="DZ240" s="39"/>
      <c r="EA240" s="39"/>
      <c r="EB240" s="39"/>
      <c r="EC240" s="39"/>
      <c r="ED240" s="39"/>
      <c r="EE240" s="39"/>
      <c r="EF240" s="39"/>
      <c r="EG240" s="39"/>
      <c r="EH240" s="39"/>
      <c r="EI240" s="39"/>
      <c r="EJ240" s="39"/>
      <c r="EK240" s="39"/>
      <c r="EL240" s="39"/>
      <c r="EM240" s="39"/>
      <c r="EN240" s="39"/>
      <c r="EO240" s="39"/>
      <c r="EP240" s="39"/>
    </row>
    <row r="241" spans="1:146" outlineLevel="1">
      <c r="A241" s="23">
        <v>71</v>
      </c>
      <c r="B241" s="23">
        <v>0</v>
      </c>
      <c r="C241" s="8">
        <v>0.57491217802077621</v>
      </c>
      <c r="D241" s="8">
        <f t="shared" si="22"/>
        <v>-0.57491217802077621</v>
      </c>
      <c r="E241" s="8">
        <f t="shared" si="23"/>
        <v>1.710918982907399</v>
      </c>
      <c r="F241" s="8">
        <f t="shared" si="24"/>
        <v>-1.3080210177620997</v>
      </c>
      <c r="G241" s="8">
        <f t="shared" si="25"/>
        <v>-1.1629510158518719</v>
      </c>
      <c r="H241" s="8">
        <v>0.10998216232041574</v>
      </c>
      <c r="I241" s="8">
        <f t="shared" si="26"/>
        <v>1.7070843932336509E-2</v>
      </c>
      <c r="J241" s="8">
        <f t="shared" si="27"/>
        <v>-1.2327132581890903</v>
      </c>
      <c r="AS241" s="39"/>
      <c r="AT241" s="39"/>
      <c r="AU241" s="39"/>
      <c r="AV241" s="39"/>
      <c r="AW241" s="39"/>
      <c r="AX241" s="39"/>
      <c r="AY241" s="39"/>
      <c r="AZ241" s="50"/>
      <c r="BA241" s="39"/>
      <c r="BB241" s="39"/>
      <c r="BC241" s="39"/>
      <c r="BD241" s="39">
        <f t="shared" si="28"/>
        <v>1</v>
      </c>
      <c r="BE241" s="39">
        <f t="shared" si="29"/>
        <v>0.57491217802077621</v>
      </c>
      <c r="BF241" s="39" t="e">
        <f t="shared" si="30"/>
        <v>#N/A</v>
      </c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  <c r="BT241" s="39"/>
      <c r="BU241" s="39"/>
      <c r="BV241" s="39"/>
      <c r="BW241" s="39"/>
      <c r="BX241" s="39"/>
      <c r="BY241" s="39"/>
      <c r="BZ241" s="39"/>
      <c r="CA241" s="39"/>
      <c r="CB241" s="39"/>
      <c r="CC241" s="39"/>
      <c r="CD241" s="39"/>
      <c r="CE241" s="39"/>
      <c r="CF241" s="39"/>
      <c r="CG241" s="39"/>
      <c r="CH241" s="39"/>
      <c r="CI241" s="39"/>
      <c r="CJ241" s="39"/>
      <c r="CK241" s="39"/>
      <c r="CL241" s="39"/>
      <c r="CM241" s="39"/>
      <c r="CN241" s="39"/>
      <c r="CO241" s="39"/>
      <c r="CP241" s="39"/>
      <c r="CQ241" s="39"/>
      <c r="CR241" s="39"/>
      <c r="CS241" s="39"/>
      <c r="CT241" s="39"/>
      <c r="CU241" s="39"/>
      <c r="CV241" s="39"/>
      <c r="CW241" s="39"/>
      <c r="CX241" s="39"/>
      <c r="CY241" s="39"/>
      <c r="CZ241" s="39"/>
      <c r="DA241" s="39"/>
      <c r="DB241" s="39"/>
      <c r="DC241" s="39"/>
      <c r="DD241" s="39"/>
      <c r="DE241" s="39"/>
      <c r="DF241" s="39"/>
      <c r="DG241" s="39"/>
      <c r="DH241" s="39"/>
      <c r="DI241" s="39"/>
      <c r="DJ241" s="39"/>
      <c r="DK241" s="39"/>
      <c r="DL241" s="39"/>
      <c r="DM241" s="39"/>
      <c r="DN241" s="39"/>
      <c r="DO241" s="39"/>
      <c r="DP241" s="39"/>
      <c r="DQ241" s="39"/>
      <c r="DR241" s="39"/>
      <c r="DS241" s="39"/>
      <c r="DT241" s="39"/>
      <c r="DU241" s="39"/>
      <c r="DV241" s="39"/>
      <c r="DW241" s="39"/>
      <c r="DX241" s="39"/>
      <c r="DY241" s="39"/>
      <c r="DZ241" s="39"/>
      <c r="EA241" s="39"/>
      <c r="EB241" s="39"/>
      <c r="EC241" s="39"/>
      <c r="ED241" s="39"/>
      <c r="EE241" s="39"/>
      <c r="EF241" s="39"/>
      <c r="EG241" s="39"/>
      <c r="EH241" s="39"/>
      <c r="EI241" s="39"/>
      <c r="EJ241" s="39"/>
      <c r="EK241" s="39"/>
      <c r="EL241" s="39"/>
      <c r="EM241" s="39"/>
      <c r="EN241" s="39"/>
      <c r="EO241" s="39"/>
      <c r="EP241" s="39"/>
    </row>
    <row r="242" spans="1:146" outlineLevel="1">
      <c r="A242" s="23">
        <v>72</v>
      </c>
      <c r="B242" s="23">
        <v>0</v>
      </c>
      <c r="C242" s="8">
        <v>0.57177669100412487</v>
      </c>
      <c r="D242" s="8">
        <f t="shared" si="22"/>
        <v>-0.57177669100412487</v>
      </c>
      <c r="E242" s="8">
        <f t="shared" si="23"/>
        <v>1.6962209389483569</v>
      </c>
      <c r="F242" s="8">
        <f t="shared" si="24"/>
        <v>-1.3023904709987542</v>
      </c>
      <c r="G242" s="8">
        <f t="shared" si="25"/>
        <v>-1.155521610269914</v>
      </c>
      <c r="H242" s="8">
        <v>0.23485442499415798</v>
      </c>
      <c r="I242" s="8">
        <f t="shared" si="26"/>
        <v>4.869384445429905E-2</v>
      </c>
      <c r="J242" s="8">
        <f t="shared" si="27"/>
        <v>-1.3210097908635277</v>
      </c>
      <c r="AS242" s="39"/>
      <c r="AT242" s="39"/>
      <c r="AU242" s="39"/>
      <c r="AV242" s="39"/>
      <c r="AW242" s="39"/>
      <c r="AX242" s="39"/>
      <c r="AY242" s="39"/>
      <c r="AZ242" s="50"/>
      <c r="BA242" s="39"/>
      <c r="BB242" s="39"/>
      <c r="BC242" s="39"/>
      <c r="BD242" s="39">
        <f t="shared" si="28"/>
        <v>1</v>
      </c>
      <c r="BE242" s="39">
        <f t="shared" si="29"/>
        <v>0.57177669100412487</v>
      </c>
      <c r="BF242" s="39" t="e">
        <f t="shared" si="30"/>
        <v>#N/A</v>
      </c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39"/>
      <c r="BU242" s="39"/>
      <c r="BV242" s="39"/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39"/>
      <c r="DK242" s="39"/>
      <c r="DL242" s="39"/>
      <c r="DM242" s="39"/>
      <c r="DN242" s="39"/>
      <c r="DO242" s="39"/>
      <c r="DP242" s="39"/>
      <c r="DQ242" s="39"/>
      <c r="DR242" s="39"/>
      <c r="DS242" s="39"/>
      <c r="DT242" s="39"/>
      <c r="DU242" s="39"/>
      <c r="DV242" s="39"/>
      <c r="DW242" s="39"/>
      <c r="DX242" s="39"/>
      <c r="DY242" s="39"/>
      <c r="DZ242" s="39"/>
      <c r="EA242" s="39"/>
      <c r="EB242" s="39"/>
      <c r="EC242" s="39"/>
      <c r="ED242" s="39"/>
      <c r="EE242" s="39"/>
      <c r="EF242" s="39"/>
      <c r="EG242" s="39"/>
      <c r="EH242" s="39"/>
      <c r="EI242" s="39"/>
      <c r="EJ242" s="39"/>
      <c r="EK242" s="39"/>
      <c r="EL242" s="39"/>
      <c r="EM242" s="39"/>
      <c r="EN242" s="39"/>
      <c r="EO242" s="39"/>
      <c r="EP242" s="39"/>
    </row>
    <row r="243" spans="1:146" outlineLevel="1">
      <c r="A243" s="23">
        <v>73</v>
      </c>
      <c r="B243" s="23">
        <v>1</v>
      </c>
      <c r="C243" s="8">
        <v>0.66411474644509394</v>
      </c>
      <c r="D243" s="8">
        <f t="shared" si="22"/>
        <v>0.33588525355490606</v>
      </c>
      <c r="E243" s="8">
        <f t="shared" si="23"/>
        <v>0.81860066704900514</v>
      </c>
      <c r="F243" s="8">
        <f t="shared" si="24"/>
        <v>0.90476553153234407</v>
      </c>
      <c r="G243" s="8">
        <f t="shared" si="25"/>
        <v>0.71117078395879985</v>
      </c>
      <c r="H243" s="8">
        <v>0.14202416115545066</v>
      </c>
      <c r="I243" s="8">
        <f t="shared" si="26"/>
        <v>8.870891048514528E-3</v>
      </c>
      <c r="J243" s="8">
        <f t="shared" si="27"/>
        <v>0.76777926256945783</v>
      </c>
      <c r="AS243" s="39"/>
      <c r="AT243" s="39"/>
      <c r="AU243" s="39"/>
      <c r="AV243" s="39"/>
      <c r="AW243" s="39"/>
      <c r="AX243" s="39"/>
      <c r="AY243" s="39"/>
      <c r="AZ243" s="50"/>
      <c r="BA243" s="39"/>
      <c r="BB243" s="39"/>
      <c r="BC243" s="39"/>
      <c r="BD243" s="39">
        <f t="shared" si="28"/>
        <v>0</v>
      </c>
      <c r="BE243" s="39" t="e">
        <f t="shared" si="29"/>
        <v>#N/A</v>
      </c>
      <c r="BF243" s="39">
        <f t="shared" si="30"/>
        <v>0.66411474644509394</v>
      </c>
      <c r="BG243" s="39"/>
      <c r="BH243" s="39"/>
      <c r="BI243" s="39"/>
      <c r="BJ243" s="39"/>
      <c r="BK243" s="39"/>
      <c r="BL243" s="39"/>
      <c r="BM243" s="39"/>
      <c r="BN243" s="39"/>
      <c r="BO243" s="39"/>
      <c r="BP243" s="39"/>
      <c r="BQ243" s="39"/>
      <c r="BR243" s="39"/>
      <c r="BS243" s="39"/>
      <c r="BT243" s="39"/>
      <c r="BU243" s="39"/>
      <c r="BV243" s="39"/>
      <c r="BW243" s="39"/>
      <c r="BX243" s="39"/>
      <c r="BY243" s="39"/>
      <c r="BZ243" s="39"/>
      <c r="CA243" s="39"/>
      <c r="CB243" s="39"/>
      <c r="CC243" s="39"/>
      <c r="CD243" s="39"/>
      <c r="CE243" s="39"/>
      <c r="CF243" s="39"/>
      <c r="CG243" s="39"/>
      <c r="CH243" s="39"/>
      <c r="CI243" s="39"/>
      <c r="CJ243" s="39"/>
      <c r="CK243" s="39"/>
      <c r="CL243" s="39"/>
      <c r="CM243" s="39"/>
      <c r="CN243" s="39"/>
      <c r="CO243" s="39"/>
      <c r="CP243" s="39"/>
      <c r="CQ243" s="39"/>
      <c r="CR243" s="39"/>
      <c r="CS243" s="39"/>
      <c r="CT243" s="39"/>
      <c r="CU243" s="39"/>
      <c r="CV243" s="39"/>
      <c r="CW243" s="39"/>
      <c r="CX243" s="39"/>
      <c r="CY243" s="39"/>
      <c r="CZ243" s="39"/>
      <c r="DA243" s="39"/>
      <c r="DB243" s="39"/>
      <c r="DC243" s="39"/>
      <c r="DD243" s="39"/>
      <c r="DE243" s="39"/>
      <c r="DF243" s="39"/>
      <c r="DG243" s="39"/>
      <c r="DH243" s="39"/>
      <c r="DI243" s="39"/>
      <c r="DJ243" s="39"/>
      <c r="DK243" s="39"/>
      <c r="DL243" s="39"/>
      <c r="DM243" s="39"/>
      <c r="DN243" s="39"/>
      <c r="DO243" s="39"/>
      <c r="DP243" s="39"/>
      <c r="DQ243" s="39"/>
      <c r="DR243" s="39"/>
      <c r="DS243" s="39"/>
      <c r="DT243" s="39"/>
      <c r="DU243" s="39"/>
      <c r="DV243" s="39"/>
      <c r="DW243" s="39"/>
      <c r="DX243" s="39"/>
      <c r="DY243" s="39"/>
      <c r="DZ243" s="39"/>
      <c r="EA243" s="39"/>
      <c r="EB243" s="39"/>
      <c r="EC243" s="39"/>
      <c r="ED243" s="39"/>
      <c r="EE243" s="39"/>
      <c r="EF243" s="39"/>
      <c r="EG243" s="39"/>
      <c r="EH243" s="39"/>
      <c r="EI243" s="39"/>
      <c r="EJ243" s="39"/>
      <c r="EK243" s="39"/>
      <c r="EL243" s="39"/>
      <c r="EM243" s="39"/>
      <c r="EN243" s="39"/>
      <c r="EO243" s="39"/>
      <c r="EP243" s="39"/>
    </row>
    <row r="244" spans="1:146" outlineLevel="1">
      <c r="A244" s="23">
        <v>74</v>
      </c>
      <c r="B244" s="23">
        <v>1</v>
      </c>
      <c r="C244" s="8">
        <v>0.58509088641858287</v>
      </c>
      <c r="D244" s="8">
        <f t="shared" si="22"/>
        <v>0.41490911358141713</v>
      </c>
      <c r="E244" s="8">
        <f t="shared" si="23"/>
        <v>1.0719761648366519</v>
      </c>
      <c r="F244" s="8">
        <f t="shared" si="24"/>
        <v>1.0353628179709042</v>
      </c>
      <c r="G244" s="8">
        <f t="shared" si="25"/>
        <v>0.84210223584425548</v>
      </c>
      <c r="H244" s="8">
        <v>0.11534039536509812</v>
      </c>
      <c r="I244" s="8">
        <f t="shared" si="26"/>
        <v>9.5009273578386105E-3</v>
      </c>
      <c r="J244" s="8">
        <f t="shared" si="27"/>
        <v>0.8953167755908793</v>
      </c>
      <c r="AS244" s="39"/>
      <c r="AT244" s="39"/>
      <c r="AU244" s="39"/>
      <c r="AV244" s="39"/>
      <c r="AW244" s="39"/>
      <c r="AX244" s="39"/>
      <c r="AY244" s="39"/>
      <c r="AZ244" s="50"/>
      <c r="BA244" s="39"/>
      <c r="BB244" s="39"/>
      <c r="BC244" s="39"/>
      <c r="BD244" s="39">
        <f t="shared" si="28"/>
        <v>0</v>
      </c>
      <c r="BE244" s="39" t="e">
        <f t="shared" si="29"/>
        <v>#N/A</v>
      </c>
      <c r="BF244" s="39">
        <f t="shared" si="30"/>
        <v>0.58509088641858287</v>
      </c>
      <c r="BG244" s="39"/>
      <c r="BH244" s="39"/>
      <c r="BI244" s="39"/>
      <c r="BJ244" s="39"/>
      <c r="BK244" s="39"/>
      <c r="BL244" s="39"/>
      <c r="BM244" s="39"/>
      <c r="BN244" s="39"/>
      <c r="BO244" s="39"/>
      <c r="BP244" s="39"/>
      <c r="BQ244" s="39"/>
      <c r="BR244" s="39"/>
      <c r="BS244" s="39"/>
      <c r="BT244" s="39"/>
      <c r="BU244" s="39"/>
      <c r="BV244" s="39"/>
      <c r="BW244" s="39"/>
      <c r="BX244" s="39"/>
      <c r="BY244" s="39"/>
      <c r="BZ244" s="39"/>
      <c r="CA244" s="39"/>
      <c r="CB244" s="39"/>
      <c r="CC244" s="39"/>
      <c r="CD244" s="39"/>
      <c r="CE244" s="39"/>
      <c r="CF244" s="39"/>
      <c r="CG244" s="39"/>
      <c r="CH244" s="39"/>
      <c r="CI244" s="39"/>
      <c r="CJ244" s="39"/>
      <c r="CK244" s="39"/>
      <c r="CL244" s="39"/>
      <c r="CM244" s="39"/>
      <c r="CN244" s="39"/>
      <c r="CO244" s="39"/>
      <c r="CP244" s="39"/>
      <c r="CQ244" s="39"/>
      <c r="CR244" s="39"/>
      <c r="CS244" s="39"/>
      <c r="CT244" s="39"/>
      <c r="CU244" s="39"/>
      <c r="CV244" s="39"/>
      <c r="CW244" s="39"/>
      <c r="CX244" s="39"/>
      <c r="CY244" s="39"/>
      <c r="CZ244" s="39"/>
      <c r="DA244" s="39"/>
      <c r="DB244" s="39"/>
      <c r="DC244" s="39"/>
      <c r="DD244" s="39"/>
      <c r="DE244" s="39"/>
      <c r="DF244" s="39"/>
      <c r="DG244" s="39"/>
      <c r="DH244" s="39"/>
      <c r="DI244" s="39"/>
      <c r="DJ244" s="39"/>
      <c r="DK244" s="39"/>
      <c r="DL244" s="39"/>
      <c r="DM244" s="39"/>
      <c r="DN244" s="39"/>
      <c r="DO244" s="39"/>
      <c r="DP244" s="39"/>
      <c r="DQ244" s="39"/>
      <c r="DR244" s="39"/>
      <c r="DS244" s="39"/>
      <c r="DT244" s="39"/>
      <c r="DU244" s="39"/>
      <c r="DV244" s="39"/>
      <c r="DW244" s="39"/>
      <c r="DX244" s="39"/>
      <c r="DY244" s="39"/>
      <c r="DZ244" s="39"/>
      <c r="EA244" s="39"/>
      <c r="EB244" s="39"/>
      <c r="EC244" s="39"/>
      <c r="ED244" s="39"/>
      <c r="EE244" s="39"/>
      <c r="EF244" s="39"/>
      <c r="EG244" s="39"/>
      <c r="EH244" s="39"/>
      <c r="EI244" s="39"/>
      <c r="EJ244" s="39"/>
      <c r="EK244" s="39"/>
      <c r="EL244" s="39"/>
      <c r="EM244" s="39"/>
      <c r="EN244" s="39"/>
      <c r="EO244" s="39"/>
      <c r="EP244" s="39"/>
    </row>
    <row r="245" spans="1:146" outlineLevel="1">
      <c r="A245" s="23">
        <v>75</v>
      </c>
      <c r="B245" s="23">
        <v>0</v>
      </c>
      <c r="C245" s="8">
        <v>0.58839204583433924</v>
      </c>
      <c r="D245" s="8">
        <f t="shared" si="22"/>
        <v>-0.58839204583433924</v>
      </c>
      <c r="E245" s="8">
        <f t="shared" si="23"/>
        <v>1.7753679004390204</v>
      </c>
      <c r="F245" s="8">
        <f t="shared" si="24"/>
        <v>-1.3324293228682038</v>
      </c>
      <c r="G245" s="8">
        <f t="shared" si="25"/>
        <v>-1.1956154464874864</v>
      </c>
      <c r="H245" s="8">
        <v>0.16704326659625213</v>
      </c>
      <c r="I245" s="8">
        <f t="shared" si="26"/>
        <v>3.1287757497442399E-2</v>
      </c>
      <c r="J245" s="8">
        <f t="shared" si="27"/>
        <v>-1.3100271474156757</v>
      </c>
      <c r="AS245" s="39"/>
      <c r="AT245" s="39"/>
      <c r="AU245" s="39"/>
      <c r="AV245" s="39"/>
      <c r="AW245" s="39"/>
      <c r="AX245" s="39"/>
      <c r="AY245" s="39"/>
      <c r="AZ245" s="50"/>
      <c r="BA245" s="39"/>
      <c r="BB245" s="39"/>
      <c r="BC245" s="39"/>
      <c r="BD245" s="39">
        <f t="shared" si="28"/>
        <v>1</v>
      </c>
      <c r="BE245" s="39">
        <f t="shared" si="29"/>
        <v>0.58839204583433924</v>
      </c>
      <c r="BF245" s="39" t="e">
        <f t="shared" si="30"/>
        <v>#N/A</v>
      </c>
      <c r="BG245" s="39"/>
      <c r="BH245" s="39"/>
      <c r="BI245" s="39"/>
      <c r="BJ245" s="39"/>
      <c r="BK245" s="39"/>
      <c r="BL245" s="39"/>
      <c r="BM245" s="39"/>
      <c r="BN245" s="39"/>
      <c r="BO245" s="39"/>
      <c r="BP245" s="39"/>
      <c r="BQ245" s="39"/>
      <c r="BR245" s="39"/>
      <c r="BS245" s="39"/>
      <c r="BT245" s="39"/>
      <c r="BU245" s="39"/>
      <c r="BV245" s="39"/>
      <c r="BW245" s="39"/>
      <c r="BX245" s="39"/>
      <c r="BY245" s="39"/>
      <c r="BZ245" s="39"/>
      <c r="CA245" s="39"/>
      <c r="CB245" s="39"/>
      <c r="CC245" s="39"/>
      <c r="CD245" s="39"/>
      <c r="CE245" s="39"/>
      <c r="CF245" s="39"/>
      <c r="CG245" s="39"/>
      <c r="CH245" s="39"/>
      <c r="CI245" s="39"/>
      <c r="CJ245" s="39"/>
      <c r="CK245" s="39"/>
      <c r="CL245" s="39"/>
      <c r="CM245" s="39"/>
      <c r="CN245" s="39"/>
      <c r="CO245" s="39"/>
      <c r="CP245" s="39"/>
      <c r="CQ245" s="39"/>
      <c r="CR245" s="39"/>
      <c r="CS245" s="39"/>
      <c r="CT245" s="39"/>
      <c r="CU245" s="39"/>
      <c r="CV245" s="39"/>
      <c r="CW245" s="39"/>
      <c r="CX245" s="39"/>
      <c r="CY245" s="39"/>
      <c r="CZ245" s="39"/>
      <c r="DA245" s="39"/>
      <c r="DB245" s="39"/>
      <c r="DC245" s="39"/>
      <c r="DD245" s="39"/>
      <c r="DE245" s="39"/>
      <c r="DF245" s="39"/>
      <c r="DG245" s="39"/>
      <c r="DH245" s="39"/>
      <c r="DI245" s="39"/>
      <c r="DJ245" s="39"/>
      <c r="DK245" s="39"/>
      <c r="DL245" s="39"/>
      <c r="DM245" s="39"/>
      <c r="DN245" s="39"/>
      <c r="DO245" s="39"/>
      <c r="DP245" s="39"/>
      <c r="DQ245" s="39"/>
      <c r="DR245" s="39"/>
      <c r="DS245" s="39"/>
      <c r="DT245" s="39"/>
      <c r="DU245" s="39"/>
      <c r="DV245" s="39"/>
      <c r="DW245" s="39"/>
      <c r="DX245" s="39"/>
      <c r="DY245" s="39"/>
      <c r="DZ245" s="39"/>
      <c r="EA245" s="39"/>
      <c r="EB245" s="39"/>
      <c r="EC245" s="39"/>
      <c r="ED245" s="39"/>
      <c r="EE245" s="39"/>
      <c r="EF245" s="39"/>
      <c r="EG245" s="39"/>
      <c r="EH245" s="39"/>
      <c r="EI245" s="39"/>
      <c r="EJ245" s="39"/>
      <c r="EK245" s="39"/>
      <c r="EL245" s="39"/>
      <c r="EM245" s="39"/>
      <c r="EN245" s="39"/>
      <c r="EO245" s="39"/>
      <c r="EP245" s="39"/>
    </row>
  </sheetData>
  <dataValidations count="1">
    <dataValidation type="decimal" allowBlank="1" showInputMessage="1" showErrorMessage="1" error="Please enter a confidence level between 0 and 1." prompt="Confidence level can be adjusted between 0 and 100% to dynamically change confidence limits on this sheet." sqref="I11" xr:uid="{55ACE19A-7B63-466F-B2E4-B4C55E477A8A}">
      <formula1>0</formula1>
      <formula2>1</formula2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5" r:id="rId3" name="Spinner 3">
              <controlPr defaultSize="0" autoPict="0">
                <anchor moveWithCells="1" sizeWithCells="1">
                  <from>
                    <xdr:col>9</xdr:col>
                    <xdr:colOff>0</xdr:colOff>
                    <xdr:row>59</xdr:row>
                    <xdr:rowOff>0</xdr:rowOff>
                  </from>
                  <to>
                    <xdr:col>10</xdr:col>
                    <xdr:colOff>0</xdr:colOff>
                    <xdr:row>61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4" name="Spinner 4">
              <controlPr defaultSize="0" autoPict="0">
                <anchor moveWithCells="1" sizeWithCells="1">
                  <from>
                    <xdr:col>9</xdr:col>
                    <xdr:colOff>63500</xdr:colOff>
                    <xdr:row>48</xdr:row>
                    <xdr:rowOff>0</xdr:rowOff>
                  </from>
                  <to>
                    <xdr:col>10</xdr:col>
                    <xdr:colOff>63500</xdr:colOff>
                    <xdr:row>50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5" name="Spinner 5">
              <controlPr defaultSize="0" autoPict="0">
                <anchor moveWithCells="1" sizeWithCells="1">
                  <from>
                    <xdr:col>9</xdr:col>
                    <xdr:colOff>0</xdr:colOff>
                    <xdr:row>133</xdr:row>
                    <xdr:rowOff>0</xdr:rowOff>
                  </from>
                  <to>
                    <xdr:col>10</xdr:col>
                    <xdr:colOff>0</xdr:colOff>
                    <xdr:row>135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6" name="Spinner 6">
              <controlPr defaultSize="0" autoPict="0">
                <anchor moveWithCells="1" sizeWithCells="1">
                  <from>
                    <xdr:col>9</xdr:col>
                    <xdr:colOff>0</xdr:colOff>
                    <xdr:row>156</xdr:row>
                    <xdr:rowOff>0</xdr:rowOff>
                  </from>
                  <to>
                    <xdr:col>10</xdr:col>
                    <xdr:colOff>0</xdr:colOff>
                    <xdr:row>158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7" name="Spinner 2">
              <controlPr defaultSize="0" autoPict="0">
                <anchor moveWithCells="1" sizeWithCells="1">
                  <from>
                    <xdr:col>9</xdr:col>
                    <xdr:colOff>0</xdr:colOff>
                    <xdr:row>9</xdr:row>
                    <xdr:rowOff>0</xdr:rowOff>
                  </from>
                  <to>
                    <xdr:col>10</xdr:col>
                    <xdr:colOff>0</xdr:colOff>
                    <xdr:row>11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0CBA-A62D-4A0A-9933-8B7A03640A32}">
  <dimension ref="A1:EI231"/>
  <sheetViews>
    <sheetView showGridLines="0" showRowColHeaders="0" topLeftCell="A59" zoomScaleNormal="100" workbookViewId="0">
      <selection activeCell="B1" sqref="B1"/>
    </sheetView>
  </sheetViews>
  <sheetFormatPr baseColWidth="10" defaultColWidth="9.1640625" defaultRowHeight="11" outlineLevelRow="1"/>
  <cols>
    <col min="1" max="1" width="15.6640625" style="8" customWidth="1"/>
    <col min="2" max="9" width="9.6640625" style="8" customWidth="1"/>
    <col min="10" max="16384" width="9.1640625" style="8"/>
  </cols>
  <sheetData>
    <row r="1" spans="1:139">
      <c r="A1" s="9" t="s">
        <v>151</v>
      </c>
      <c r="B1" s="8" t="s">
        <v>314</v>
      </c>
      <c r="F1" s="10"/>
      <c r="R1" s="10" t="s">
        <v>153</v>
      </c>
      <c r="Z1" s="54" t="s">
        <v>315</v>
      </c>
      <c r="BZ1" s="11" t="s">
        <v>315</v>
      </c>
    </row>
    <row r="2" spans="1:139">
      <c r="A2" s="9" t="s">
        <v>155</v>
      </c>
      <c r="C2" s="8" t="s">
        <v>38</v>
      </c>
      <c r="G2" s="13" t="s">
        <v>156</v>
      </c>
      <c r="H2" s="14" t="s">
        <v>157</v>
      </c>
      <c r="I2" s="17" t="s">
        <v>158</v>
      </c>
    </row>
    <row r="3" spans="1:139" hidden="1" outlineLevel="1">
      <c r="A3" s="9" t="s">
        <v>159</v>
      </c>
    </row>
    <row r="4" spans="1:139" hidden="1" outlineLevel="1">
      <c r="A4" s="8" t="s">
        <v>316</v>
      </c>
    </row>
    <row r="5" spans="1:139" hidden="1" outlineLevel="1">
      <c r="A5" s="9" t="s">
        <v>161</v>
      </c>
    </row>
    <row r="6" spans="1:139" hidden="1" outlineLevel="1">
      <c r="A6" s="8" t="s">
        <v>162</v>
      </c>
    </row>
    <row r="7" spans="1:139" hidden="1" outlineLevel="1">
      <c r="A7" s="8" t="s">
        <v>317</v>
      </c>
    </row>
    <row r="8" spans="1:139" collapsed="1">
      <c r="A8" s="52"/>
      <c r="J8" s="10" t="s">
        <v>285</v>
      </c>
      <c r="K8" s="10" t="s">
        <v>329</v>
      </c>
    </row>
    <row r="9" spans="1:139">
      <c r="A9" s="18" t="s">
        <v>318</v>
      </c>
      <c r="AL9" s="39" t="s">
        <v>254</v>
      </c>
      <c r="AM9" s="39" t="s">
        <v>255</v>
      </c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</row>
    <row r="10" spans="1:139" ht="12" outlineLevel="1" thickBot="1">
      <c r="A10" s="19"/>
      <c r="B10" s="20" t="s">
        <v>165</v>
      </c>
      <c r="C10" s="22" t="s">
        <v>166</v>
      </c>
      <c r="D10" s="22" t="s">
        <v>167</v>
      </c>
      <c r="E10" s="22" t="s">
        <v>168</v>
      </c>
      <c r="F10" s="22" t="s">
        <v>169</v>
      </c>
      <c r="G10" s="22" t="s">
        <v>170</v>
      </c>
      <c r="H10" s="22" t="s">
        <v>171</v>
      </c>
      <c r="I10" s="22" t="s">
        <v>172</v>
      </c>
      <c r="AL10" s="39">
        <v>7</v>
      </c>
      <c r="AM10" s="39">
        <f>CHOOSE(AL10,0,0.25,0.5,0.68,0.8,0.9,0.95,0.98,0.99,0.997,0.999)</f>
        <v>0.95</v>
      </c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</row>
    <row r="11" spans="1:139" outlineLevel="1">
      <c r="B11" s="24">
        <f xml:space="preserve"> 1 - $C$23 / $C$24</f>
        <v>5.2468283390206372E-2</v>
      </c>
      <c r="C11" s="24">
        <f xml:space="preserve"> MAX(0,1 - ($C$23 + 2*($B$22+1))/$C$24)</f>
        <v>0</v>
      </c>
      <c r="D11" s="25">
        <v>0.47693952040565829</v>
      </c>
      <c r="E11" s="25">
        <v>0.57333333333333336</v>
      </c>
      <c r="F11" s="26">
        <v>75</v>
      </c>
      <c r="G11" s="27">
        <f>$AM$32</f>
        <v>0.65079941860465118</v>
      </c>
      <c r="H11" s="24">
        <f>_xlfn.NORM.S.INV(1-(1-I11)/2)</f>
        <v>1.9599639845400536</v>
      </c>
      <c r="I11" s="28">
        <f>$AM$10</f>
        <v>0.95</v>
      </c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</row>
    <row r="12" spans="1:139">
      <c r="A12" s="52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</row>
    <row r="13" spans="1:139">
      <c r="A13" s="18" t="s">
        <v>319</v>
      </c>
      <c r="AL13" s="39" t="s">
        <v>182</v>
      </c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</row>
    <row r="14" spans="1:139" ht="12" outlineLevel="1" thickBot="1">
      <c r="A14" s="29" t="s">
        <v>174</v>
      </c>
      <c r="B14" s="22" t="s">
        <v>175</v>
      </c>
      <c r="C14" s="22" t="s">
        <v>176</v>
      </c>
      <c r="D14" s="22" t="s">
        <v>177</v>
      </c>
      <c r="E14" s="22" t="s">
        <v>178</v>
      </c>
      <c r="F14" s="22" t="str">
        <f>IF($I$11&gt;99%,("Lower"&amp;TEXT($I$11,"0.0%")),("Lower"&amp;TEXT($I$11,"0%")))</f>
        <v>Lower95%</v>
      </c>
      <c r="G14" s="22" t="str">
        <f>IF($I$11&gt;99%,("Upper"&amp;TEXT($I$11,"0.0%")),("Upper"&amp;TEXT($I$11,"0%")))</f>
        <v>Upper95%</v>
      </c>
      <c r="H14" s="22" t="s">
        <v>180</v>
      </c>
      <c r="I14" s="22" t="s">
        <v>179</v>
      </c>
      <c r="AL14" s="39" t="s">
        <v>25</v>
      </c>
      <c r="AM14" s="39" t="s">
        <v>35</v>
      </c>
      <c r="AN14" s="39" t="s">
        <v>37</v>
      </c>
      <c r="AO14" s="39" t="s">
        <v>181</v>
      </c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</row>
    <row r="15" spans="1:139" outlineLevel="1">
      <c r="A15" s="30" t="s">
        <v>181</v>
      </c>
      <c r="B15" s="21">
        <v>0.82088931166576307</v>
      </c>
      <c r="C15" s="21">
        <v>1.0850967255485038</v>
      </c>
      <c r="D15" s="21">
        <f>B15 / C15</f>
        <v>0.75651256919129772</v>
      </c>
      <c r="E15" s="21">
        <f>2*(1-_xlfn.NORM.S.DIST(ABS(B15)/C15,1))</f>
        <v>0.44934193930805333</v>
      </c>
      <c r="F15" s="21">
        <f>B15 - $H$11 * C15</f>
        <v>-1.3058611901516475</v>
      </c>
      <c r="G15" s="21">
        <f>B15 + $H$11 * C15</f>
        <v>2.9476398134831738</v>
      </c>
      <c r="H15" s="21"/>
      <c r="I15" s="21"/>
      <c r="AL15" s="39">
        <v>0.34520034076595818</v>
      </c>
      <c r="AM15" s="39">
        <v>5.9261497254633373E-2</v>
      </c>
      <c r="AN15" s="39">
        <v>2.777998543001424E-2</v>
      </c>
      <c r="AO15" s="39">
        <v>-0.33988360766523185</v>
      </c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</row>
    <row r="16" spans="1:139" outlineLevel="1">
      <c r="A16" s="30" t="s">
        <v>25</v>
      </c>
      <c r="B16" s="21">
        <v>0.58175973955036064</v>
      </c>
      <c r="C16" s="21">
        <v>0.58753752285786665</v>
      </c>
      <c r="D16" s="21">
        <f>B16 / C16</f>
        <v>0.99016610329940791</v>
      </c>
      <c r="E16" s="21">
        <f>2*(1-_xlfn.NORM.S.DIST(ABS(B16)/C16,1))</f>
        <v>0.32209293760978763</v>
      </c>
      <c r="F16" s="21">
        <f>B16 - $H$11 * C16</f>
        <v>-0.56979264481693659</v>
      </c>
      <c r="G16" s="21">
        <f>B16 + $H$11 * C16</f>
        <v>1.7333121239176579</v>
      </c>
      <c r="H16" s="21">
        <v>1.1959282111906409</v>
      </c>
      <c r="I16" s="21">
        <f>(B16*0.45202248210053)/(PI()/SQRT(3))</f>
        <v>0.14498212241282632</v>
      </c>
      <c r="AL16" s="39">
        <v>5.9261497254633394E-2</v>
      </c>
      <c r="AM16" s="39">
        <v>5.9443827092638589E-2</v>
      </c>
      <c r="AN16" s="39">
        <v>2.5267660647362189E-2</v>
      </c>
      <c r="AO16" s="39">
        <v>-0.13228894505513467</v>
      </c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</row>
    <row r="17" spans="1:139" outlineLevel="1">
      <c r="A17" s="30" t="s">
        <v>35</v>
      </c>
      <c r="B17" s="21">
        <v>0.3183064512479275</v>
      </c>
      <c r="C17" s="21">
        <v>0.24381104792982328</v>
      </c>
      <c r="D17" s="21">
        <f>B17 / C17</f>
        <v>1.305545642622177</v>
      </c>
      <c r="E17" s="21">
        <f>2*(1-_xlfn.NORM.S.DIST(ABS(B17)/C17,1))</f>
        <v>0.19170711587417322</v>
      </c>
      <c r="F17" s="21">
        <f>B17 - $H$11 * C17</f>
        <v>-0.1595544217274949</v>
      </c>
      <c r="G17" s="21">
        <f>B17 + $H$11 * C17</f>
        <v>0.7961673242233499</v>
      </c>
      <c r="H17" s="21">
        <v>1.2453855034839911</v>
      </c>
      <c r="I17" s="21">
        <f>(B17*1.11952370824978)/(PI()/SQRT(3))</f>
        <v>0.19646694429808584</v>
      </c>
      <c r="AL17" s="39">
        <v>2.7779985430014493E-2</v>
      </c>
      <c r="AM17" s="39">
        <v>2.5267660647362255E-2</v>
      </c>
      <c r="AN17" s="39">
        <v>0.26320002735868864</v>
      </c>
      <c r="AO17" s="39">
        <v>-0.4703464443749652</v>
      </c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</row>
    <row r="18" spans="1:139" outlineLevel="1">
      <c r="A18" s="30" t="s">
        <v>37</v>
      </c>
      <c r="B18" s="21">
        <v>-0.74347521708196995</v>
      </c>
      <c r="C18" s="21">
        <v>0.51303024019904386</v>
      </c>
      <c r="D18" s="21">
        <f>B18 / C18</f>
        <v>-1.4491840028640783</v>
      </c>
      <c r="E18" s="21">
        <f>2*(1-_xlfn.NORM.S.DIST(ABS(B18)/C18,1))</f>
        <v>0.14728620375092949</v>
      </c>
      <c r="F18" s="21">
        <f>B18 - $H$11 * C18</f>
        <v>-1.7489960108520286</v>
      </c>
      <c r="G18" s="21">
        <f>B18 + $H$11 * C18</f>
        <v>0.26204557668808881</v>
      </c>
      <c r="H18" s="21">
        <v>1.0556635778293544</v>
      </c>
      <c r="I18" s="21">
        <f>(B18*0.493196961916072)/(PI()/SQRT(3))</f>
        <v>-0.20216112407754155</v>
      </c>
      <c r="AL18" s="39">
        <v>-0.33988360766523223</v>
      </c>
      <c r="AM18" s="39">
        <v>-0.13228894505513478</v>
      </c>
      <c r="AN18" s="39">
        <v>-0.47034644437496492</v>
      </c>
      <c r="AO18" s="39">
        <v>1.1774349037960852</v>
      </c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</row>
    <row r="19" spans="1:139">
      <c r="A19" s="52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</row>
    <row r="20" spans="1:139">
      <c r="A20" s="18" t="s">
        <v>320</v>
      </c>
      <c r="AL20" s="39" t="s">
        <v>237</v>
      </c>
      <c r="AM20" s="39"/>
      <c r="AN20" s="39"/>
      <c r="AO20" s="39">
        <v>10</v>
      </c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</row>
    <row r="21" spans="1:139" ht="12" hidden="1" outlineLevel="1" thickBot="1">
      <c r="A21" s="29" t="s">
        <v>184</v>
      </c>
      <c r="B21" s="22" t="s">
        <v>185</v>
      </c>
      <c r="C21" s="22" t="s">
        <v>186</v>
      </c>
      <c r="D21" s="19"/>
      <c r="E21" s="22" t="s">
        <v>178</v>
      </c>
      <c r="F21" s="22" t="s">
        <v>187</v>
      </c>
      <c r="G21" s="22" t="s">
        <v>170</v>
      </c>
      <c r="H21" s="19"/>
      <c r="I21" s="22" t="s">
        <v>188</v>
      </c>
      <c r="AL21" s="39" t="s">
        <v>238</v>
      </c>
      <c r="AM21" s="39">
        <v>-9.9999999999999995E-8</v>
      </c>
      <c r="AN21" s="39">
        <v>9.9999000000000008E-3</v>
      </c>
      <c r="AO21" s="39">
        <v>1.9999900000000001E-2</v>
      </c>
      <c r="AP21" s="39">
        <v>2.9999900000000003E-2</v>
      </c>
      <c r="AQ21" s="39">
        <v>3.9999900000000005E-2</v>
      </c>
      <c r="AR21" s="39">
        <v>4.9999900000000007E-2</v>
      </c>
      <c r="AS21" s="39">
        <v>5.9999900000000009E-2</v>
      </c>
      <c r="AT21" s="39">
        <v>6.9999900000000004E-2</v>
      </c>
      <c r="AU21" s="39">
        <v>7.9999899999999999E-2</v>
      </c>
      <c r="AV21" s="39">
        <v>8.9999899999999994E-2</v>
      </c>
      <c r="AW21" s="39">
        <v>9.9999899999999989E-2</v>
      </c>
      <c r="AX21" s="39">
        <v>0.10999989999999998</v>
      </c>
      <c r="AY21" s="39">
        <v>0.11999989999999998</v>
      </c>
      <c r="AZ21" s="39">
        <v>0.12999989999999997</v>
      </c>
      <c r="BA21" s="39">
        <v>0.13999989999999998</v>
      </c>
      <c r="BB21" s="39">
        <v>0.14999989999999999</v>
      </c>
      <c r="BC21" s="39">
        <v>0.1599999</v>
      </c>
      <c r="BD21" s="39">
        <v>0.16999990000000001</v>
      </c>
      <c r="BE21" s="39">
        <v>0.17999990000000002</v>
      </c>
      <c r="BF21" s="39">
        <v>0.18999990000000003</v>
      </c>
      <c r="BG21" s="39">
        <v>0.19999990000000004</v>
      </c>
      <c r="BH21" s="39">
        <v>0.20999990000000004</v>
      </c>
      <c r="BI21" s="39">
        <v>0.21999990000000005</v>
      </c>
      <c r="BJ21" s="39">
        <v>0.22999990000000006</v>
      </c>
      <c r="BK21" s="39">
        <v>0.23999990000000007</v>
      </c>
      <c r="BL21" s="39">
        <v>0.24999990000000008</v>
      </c>
      <c r="BM21" s="39">
        <v>0.25999990000000006</v>
      </c>
      <c r="BN21" s="39">
        <v>0.26999990000000007</v>
      </c>
      <c r="BO21" s="39">
        <v>0.27999990000000008</v>
      </c>
      <c r="BP21" s="39">
        <v>0.28999990000000009</v>
      </c>
      <c r="BQ21" s="39">
        <v>0.2999999000000001</v>
      </c>
      <c r="BR21" s="39">
        <v>0.30999990000000011</v>
      </c>
      <c r="BS21" s="39">
        <v>0.31999990000000011</v>
      </c>
      <c r="BT21" s="39">
        <v>0.32999990000000012</v>
      </c>
      <c r="BU21" s="39">
        <v>0.33999990000000013</v>
      </c>
      <c r="BV21" s="39">
        <v>0.34999990000000014</v>
      </c>
      <c r="BW21" s="39">
        <v>0.35999990000000015</v>
      </c>
      <c r="BX21" s="39">
        <v>0.36999990000000016</v>
      </c>
      <c r="BY21" s="39">
        <v>0.37999990000000017</v>
      </c>
      <c r="BZ21" s="39">
        <v>0.38999990000000018</v>
      </c>
      <c r="CA21" s="39">
        <v>0.39999990000000019</v>
      </c>
      <c r="CB21" s="39">
        <v>0.40999990000000019</v>
      </c>
      <c r="CC21" s="39">
        <v>0.4199999000000002</v>
      </c>
      <c r="CD21" s="39">
        <v>0.42999990000000021</v>
      </c>
      <c r="CE21" s="39">
        <v>0.43999990000000022</v>
      </c>
      <c r="CF21" s="39">
        <v>0.44999990000000023</v>
      </c>
      <c r="CG21" s="39">
        <v>0.45999990000000024</v>
      </c>
      <c r="CH21" s="39">
        <v>0.46999990000000025</v>
      </c>
      <c r="CI21" s="39">
        <v>0.47999990000000026</v>
      </c>
      <c r="CJ21" s="39">
        <v>0.48999990000000027</v>
      </c>
      <c r="CK21" s="39">
        <v>0.49999990000000027</v>
      </c>
      <c r="CL21" s="39">
        <v>0.50999990000000028</v>
      </c>
      <c r="CM21" s="39">
        <v>0.51999990000000029</v>
      </c>
      <c r="CN21" s="39">
        <v>0.5299999000000003</v>
      </c>
      <c r="CO21" s="39">
        <v>0.53999990000000031</v>
      </c>
      <c r="CP21" s="39">
        <v>0.54999990000000032</v>
      </c>
      <c r="CQ21" s="39">
        <v>0.55999990000000033</v>
      </c>
      <c r="CR21" s="39">
        <v>0.56999990000000034</v>
      </c>
      <c r="CS21" s="39">
        <v>0.57999990000000035</v>
      </c>
      <c r="CT21" s="39">
        <v>0.58999990000000035</v>
      </c>
      <c r="CU21" s="39">
        <v>0.59999990000000036</v>
      </c>
      <c r="CV21" s="39">
        <v>0.60999990000000037</v>
      </c>
      <c r="CW21" s="39">
        <v>0.61999990000000038</v>
      </c>
      <c r="CX21" s="39">
        <v>0.62999990000000039</v>
      </c>
      <c r="CY21" s="39">
        <v>0.6399999000000004</v>
      </c>
      <c r="CZ21" s="39">
        <v>0.64999990000000041</v>
      </c>
      <c r="DA21" s="39">
        <v>0.65999990000000042</v>
      </c>
      <c r="DB21" s="39">
        <v>0.66999990000000043</v>
      </c>
      <c r="DC21" s="39">
        <v>0.67999990000000043</v>
      </c>
      <c r="DD21" s="39">
        <v>0.68999990000000044</v>
      </c>
      <c r="DE21" s="39">
        <v>0.69999990000000045</v>
      </c>
      <c r="DF21" s="39">
        <v>0.70999990000000046</v>
      </c>
      <c r="DG21" s="39">
        <v>0.71999990000000047</v>
      </c>
      <c r="DH21" s="39">
        <v>0.72999990000000048</v>
      </c>
      <c r="DI21" s="39">
        <v>0.73999990000000049</v>
      </c>
      <c r="DJ21" s="39">
        <v>0.7499999000000005</v>
      </c>
      <c r="DK21" s="39">
        <v>0.75999990000000051</v>
      </c>
      <c r="DL21" s="39">
        <v>0.76999990000000051</v>
      </c>
      <c r="DM21" s="39">
        <v>0.77999990000000052</v>
      </c>
      <c r="DN21" s="39">
        <v>0.78999990000000053</v>
      </c>
      <c r="DO21" s="39">
        <v>0.79999990000000054</v>
      </c>
      <c r="DP21" s="39">
        <v>0.80999990000000055</v>
      </c>
      <c r="DQ21" s="39">
        <v>0.81999990000000056</v>
      </c>
      <c r="DR21" s="39">
        <v>0.82999990000000057</v>
      </c>
      <c r="DS21" s="39">
        <v>0.83999990000000058</v>
      </c>
      <c r="DT21" s="39">
        <v>0.84999990000000059</v>
      </c>
      <c r="DU21" s="39">
        <v>0.85999990000000059</v>
      </c>
      <c r="DV21" s="39">
        <v>0.8699999000000006</v>
      </c>
      <c r="DW21" s="39">
        <v>0.87999990000000061</v>
      </c>
      <c r="DX21" s="39">
        <v>0.88999990000000062</v>
      </c>
      <c r="DY21" s="39">
        <v>0.89999990000000063</v>
      </c>
      <c r="DZ21" s="39">
        <v>0.90999990000000064</v>
      </c>
      <c r="EA21" s="39">
        <v>0.91999990000000065</v>
      </c>
      <c r="EB21" s="39">
        <v>0.92999990000000066</v>
      </c>
      <c r="EC21" s="39">
        <v>0.93999990000000067</v>
      </c>
      <c r="ED21" s="39">
        <v>0.94999990000000067</v>
      </c>
      <c r="EE21" s="39">
        <v>0.95999990000000068</v>
      </c>
      <c r="EF21" s="39">
        <v>0.96999990000000069</v>
      </c>
      <c r="EG21" s="39">
        <v>0.9799999000000007</v>
      </c>
      <c r="EH21" s="39">
        <v>0.98999990000000071</v>
      </c>
      <c r="EI21" s="39">
        <v>0.99999990000000072</v>
      </c>
    </row>
    <row r="22" spans="1:139" hidden="1" outlineLevel="1">
      <c r="A22" s="30" t="s">
        <v>189</v>
      </c>
      <c r="B22" s="26">
        <v>3</v>
      </c>
      <c r="C22" s="25">
        <f>C24 - C23</f>
        <v>5.3702814510493653</v>
      </c>
      <c r="D22" s="12" t="s">
        <v>190</v>
      </c>
      <c r="E22" s="25">
        <f>_xlfn.CHISQ.DIST.RT(C22,B22)</f>
        <v>0.14660639609446702</v>
      </c>
      <c r="F22" s="25">
        <f>C23+2*(1+B22)</f>
        <v>104.98262785056832</v>
      </c>
      <c r="G22" s="27">
        <f>$AM$32</f>
        <v>0.65079941860465118</v>
      </c>
      <c r="H22" s="25" t="s">
        <v>191</v>
      </c>
      <c r="I22" s="25">
        <f>1-C23/C24</f>
        <v>5.2468283390206372E-2</v>
      </c>
      <c r="AL22" s="49" t="s">
        <v>239</v>
      </c>
      <c r="AM22" s="39">
        <v>75</v>
      </c>
      <c r="AN22" s="39">
        <v>75</v>
      </c>
      <c r="AO22" s="39">
        <v>75</v>
      </c>
      <c r="AP22" s="39">
        <v>75</v>
      </c>
      <c r="AQ22" s="39">
        <v>75</v>
      </c>
      <c r="AR22" s="39">
        <v>75</v>
      </c>
      <c r="AS22" s="39">
        <v>75</v>
      </c>
      <c r="AT22" s="39">
        <v>75</v>
      </c>
      <c r="AU22" s="39">
        <v>75</v>
      </c>
      <c r="AV22" s="39">
        <v>75</v>
      </c>
      <c r="AW22" s="39">
        <v>75</v>
      </c>
      <c r="AX22" s="39">
        <v>75</v>
      </c>
      <c r="AY22" s="39">
        <v>75</v>
      </c>
      <c r="AZ22" s="39">
        <v>75</v>
      </c>
      <c r="BA22" s="39">
        <v>75</v>
      </c>
      <c r="BB22" s="39">
        <v>75</v>
      </c>
      <c r="BC22" s="39">
        <v>75</v>
      </c>
      <c r="BD22" s="39">
        <v>75</v>
      </c>
      <c r="BE22" s="39">
        <v>75</v>
      </c>
      <c r="BF22" s="39">
        <v>75</v>
      </c>
      <c r="BG22" s="39">
        <v>75</v>
      </c>
      <c r="BH22" s="39">
        <v>75</v>
      </c>
      <c r="BI22" s="39">
        <v>75</v>
      </c>
      <c r="BJ22" s="39">
        <v>75</v>
      </c>
      <c r="BK22" s="39">
        <v>75</v>
      </c>
      <c r="BL22" s="39">
        <v>75</v>
      </c>
      <c r="BM22" s="39">
        <v>75</v>
      </c>
      <c r="BN22" s="39">
        <v>75</v>
      </c>
      <c r="BO22" s="39">
        <v>75</v>
      </c>
      <c r="BP22" s="39">
        <v>75</v>
      </c>
      <c r="BQ22" s="39">
        <v>75</v>
      </c>
      <c r="BR22" s="39">
        <v>75</v>
      </c>
      <c r="BS22" s="39">
        <v>75</v>
      </c>
      <c r="BT22" s="39">
        <v>70</v>
      </c>
      <c r="BU22" s="39">
        <v>67</v>
      </c>
      <c r="BV22" s="39">
        <v>67</v>
      </c>
      <c r="BW22" s="39">
        <v>67</v>
      </c>
      <c r="BX22" s="39">
        <v>67</v>
      </c>
      <c r="BY22" s="39">
        <v>67</v>
      </c>
      <c r="BZ22" s="39">
        <v>67</v>
      </c>
      <c r="CA22" s="39">
        <v>67</v>
      </c>
      <c r="CB22" s="39">
        <v>65</v>
      </c>
      <c r="CC22" s="39">
        <v>61</v>
      </c>
      <c r="CD22" s="39">
        <v>61</v>
      </c>
      <c r="CE22" s="39">
        <v>61</v>
      </c>
      <c r="CF22" s="39">
        <v>61</v>
      </c>
      <c r="CG22" s="39">
        <v>61</v>
      </c>
      <c r="CH22" s="39">
        <v>61</v>
      </c>
      <c r="CI22" s="39">
        <v>53</v>
      </c>
      <c r="CJ22" s="39">
        <v>53</v>
      </c>
      <c r="CK22" s="39">
        <v>47</v>
      </c>
      <c r="CL22" s="39">
        <v>47</v>
      </c>
      <c r="CM22" s="39">
        <v>47</v>
      </c>
      <c r="CN22" s="39">
        <v>47</v>
      </c>
      <c r="CO22" s="39">
        <v>47</v>
      </c>
      <c r="CP22" s="39">
        <v>47</v>
      </c>
      <c r="CQ22" s="39">
        <v>38</v>
      </c>
      <c r="CR22" s="39">
        <v>38</v>
      </c>
      <c r="CS22" s="39">
        <v>38</v>
      </c>
      <c r="CT22" s="39">
        <v>38</v>
      </c>
      <c r="CU22" s="39">
        <v>38</v>
      </c>
      <c r="CV22" s="39">
        <v>38</v>
      </c>
      <c r="CW22" s="39">
        <v>38</v>
      </c>
      <c r="CX22" s="39">
        <v>38</v>
      </c>
      <c r="CY22" s="39">
        <v>30</v>
      </c>
      <c r="CZ22" s="39">
        <v>30</v>
      </c>
      <c r="DA22" s="39">
        <v>23</v>
      </c>
      <c r="DB22" s="39">
        <v>23</v>
      </c>
      <c r="DC22" s="39">
        <v>15</v>
      </c>
      <c r="DD22" s="39">
        <v>15</v>
      </c>
      <c r="DE22" s="39">
        <v>15</v>
      </c>
      <c r="DF22" s="39">
        <v>15</v>
      </c>
      <c r="DG22" s="39">
        <v>15</v>
      </c>
      <c r="DH22" s="39">
        <v>2</v>
      </c>
      <c r="DI22" s="39">
        <v>2</v>
      </c>
      <c r="DJ22" s="39">
        <v>2</v>
      </c>
      <c r="DK22" s="39">
        <v>2</v>
      </c>
      <c r="DL22" s="39">
        <v>2</v>
      </c>
      <c r="DM22" s="39">
        <v>2</v>
      </c>
      <c r="DN22" s="39">
        <v>0</v>
      </c>
      <c r="DO22" s="39">
        <v>0</v>
      </c>
      <c r="DP22" s="39">
        <v>0</v>
      </c>
      <c r="DQ22" s="39">
        <v>0</v>
      </c>
      <c r="DR22" s="39">
        <v>0</v>
      </c>
      <c r="DS22" s="39">
        <v>0</v>
      </c>
      <c r="DT22" s="39">
        <v>0</v>
      </c>
      <c r="DU22" s="39">
        <v>0</v>
      </c>
      <c r="DV22" s="39">
        <v>0</v>
      </c>
      <c r="DW22" s="39">
        <v>0</v>
      </c>
      <c r="DX22" s="39">
        <v>0</v>
      </c>
      <c r="DY22" s="39">
        <v>0</v>
      </c>
      <c r="DZ22" s="39">
        <v>0</v>
      </c>
      <c r="EA22" s="39">
        <v>0</v>
      </c>
      <c r="EB22" s="39">
        <v>0</v>
      </c>
      <c r="EC22" s="39">
        <v>0</v>
      </c>
      <c r="ED22" s="39">
        <v>0</v>
      </c>
      <c r="EE22" s="39">
        <v>0</v>
      </c>
      <c r="EF22" s="39">
        <v>0</v>
      </c>
      <c r="EG22" s="39">
        <v>0</v>
      </c>
      <c r="EH22" s="39">
        <v>0</v>
      </c>
      <c r="EI22" s="39">
        <v>0</v>
      </c>
    </row>
    <row r="23" spans="1:139" hidden="1" outlineLevel="1">
      <c r="A23" s="30" t="s">
        <v>192</v>
      </c>
      <c r="B23" s="26">
        <v>71</v>
      </c>
      <c r="C23" s="25">
        <v>96.982627850568321</v>
      </c>
      <c r="D23" s="12" t="s">
        <v>193</v>
      </c>
      <c r="E23" s="25"/>
      <c r="F23" s="25"/>
      <c r="G23" s="25"/>
      <c r="H23" s="25" t="s">
        <v>194</v>
      </c>
      <c r="I23" s="25">
        <f>1-EXP(((C23/2)-(C24/2))*(2/$F$11))</f>
        <v>6.9100310753884786E-2</v>
      </c>
      <c r="AL23" s="49" t="s">
        <v>240</v>
      </c>
      <c r="AM23" s="39">
        <v>43</v>
      </c>
      <c r="AN23" s="39">
        <v>43</v>
      </c>
      <c r="AO23" s="39">
        <v>43</v>
      </c>
      <c r="AP23" s="39">
        <v>43</v>
      </c>
      <c r="AQ23" s="39">
        <v>43</v>
      </c>
      <c r="AR23" s="39">
        <v>43</v>
      </c>
      <c r="AS23" s="39">
        <v>43</v>
      </c>
      <c r="AT23" s="39">
        <v>43</v>
      </c>
      <c r="AU23" s="39">
        <v>43</v>
      </c>
      <c r="AV23" s="39">
        <v>43</v>
      </c>
      <c r="AW23" s="39">
        <v>43</v>
      </c>
      <c r="AX23" s="39">
        <v>43</v>
      </c>
      <c r="AY23" s="39">
        <v>43</v>
      </c>
      <c r="AZ23" s="39">
        <v>43</v>
      </c>
      <c r="BA23" s="39">
        <v>43</v>
      </c>
      <c r="BB23" s="39">
        <v>43</v>
      </c>
      <c r="BC23" s="39">
        <v>43</v>
      </c>
      <c r="BD23" s="39">
        <v>43</v>
      </c>
      <c r="BE23" s="39">
        <v>43</v>
      </c>
      <c r="BF23" s="39">
        <v>43</v>
      </c>
      <c r="BG23" s="39">
        <v>43</v>
      </c>
      <c r="BH23" s="39">
        <v>43</v>
      </c>
      <c r="BI23" s="39">
        <v>43</v>
      </c>
      <c r="BJ23" s="39">
        <v>43</v>
      </c>
      <c r="BK23" s="39">
        <v>43</v>
      </c>
      <c r="BL23" s="39">
        <v>43</v>
      </c>
      <c r="BM23" s="39">
        <v>43</v>
      </c>
      <c r="BN23" s="39">
        <v>43</v>
      </c>
      <c r="BO23" s="39">
        <v>43</v>
      </c>
      <c r="BP23" s="39">
        <v>43</v>
      </c>
      <c r="BQ23" s="39">
        <v>43</v>
      </c>
      <c r="BR23" s="39">
        <v>43</v>
      </c>
      <c r="BS23" s="39">
        <v>43</v>
      </c>
      <c r="BT23" s="39">
        <v>42</v>
      </c>
      <c r="BU23" s="39">
        <v>40</v>
      </c>
      <c r="BV23" s="39">
        <v>40</v>
      </c>
      <c r="BW23" s="39">
        <v>40</v>
      </c>
      <c r="BX23" s="39">
        <v>40</v>
      </c>
      <c r="BY23" s="39">
        <v>40</v>
      </c>
      <c r="BZ23" s="39">
        <v>40</v>
      </c>
      <c r="CA23" s="39">
        <v>40</v>
      </c>
      <c r="CB23" s="39">
        <v>40</v>
      </c>
      <c r="CC23" s="39">
        <v>39</v>
      </c>
      <c r="CD23" s="39">
        <v>39</v>
      </c>
      <c r="CE23" s="39">
        <v>39</v>
      </c>
      <c r="CF23" s="39">
        <v>39</v>
      </c>
      <c r="CG23" s="39">
        <v>39</v>
      </c>
      <c r="CH23" s="39">
        <v>39</v>
      </c>
      <c r="CI23" s="39">
        <v>35</v>
      </c>
      <c r="CJ23" s="39">
        <v>35</v>
      </c>
      <c r="CK23" s="39">
        <v>31</v>
      </c>
      <c r="CL23" s="39">
        <v>31</v>
      </c>
      <c r="CM23" s="39">
        <v>31</v>
      </c>
      <c r="CN23" s="39">
        <v>31</v>
      </c>
      <c r="CO23" s="39">
        <v>31</v>
      </c>
      <c r="CP23" s="39">
        <v>31</v>
      </c>
      <c r="CQ23" s="39">
        <v>25</v>
      </c>
      <c r="CR23" s="39">
        <v>25</v>
      </c>
      <c r="CS23" s="39">
        <v>25</v>
      </c>
      <c r="CT23" s="39">
        <v>25</v>
      </c>
      <c r="CU23" s="39">
        <v>25</v>
      </c>
      <c r="CV23" s="39">
        <v>25</v>
      </c>
      <c r="CW23" s="39">
        <v>25</v>
      </c>
      <c r="CX23" s="39">
        <v>25</v>
      </c>
      <c r="CY23" s="39">
        <v>21</v>
      </c>
      <c r="CZ23" s="39">
        <v>21</v>
      </c>
      <c r="DA23" s="39">
        <v>15</v>
      </c>
      <c r="DB23" s="39">
        <v>15</v>
      </c>
      <c r="DC23" s="39">
        <v>11</v>
      </c>
      <c r="DD23" s="39">
        <v>11</v>
      </c>
      <c r="DE23" s="39">
        <v>11</v>
      </c>
      <c r="DF23" s="39">
        <v>11</v>
      </c>
      <c r="DG23" s="39">
        <v>11</v>
      </c>
      <c r="DH23" s="39">
        <v>2</v>
      </c>
      <c r="DI23" s="39">
        <v>2</v>
      </c>
      <c r="DJ23" s="39">
        <v>2</v>
      </c>
      <c r="DK23" s="39">
        <v>2</v>
      </c>
      <c r="DL23" s="39">
        <v>2</v>
      </c>
      <c r="DM23" s="39">
        <v>2</v>
      </c>
      <c r="DN23" s="39">
        <v>0</v>
      </c>
      <c r="DO23" s="39">
        <v>0</v>
      </c>
      <c r="DP23" s="39">
        <v>0</v>
      </c>
      <c r="DQ23" s="39">
        <v>0</v>
      </c>
      <c r="DR23" s="39">
        <v>0</v>
      </c>
      <c r="DS23" s="39">
        <v>0</v>
      </c>
      <c r="DT23" s="39">
        <v>0</v>
      </c>
      <c r="DU23" s="39">
        <v>0</v>
      </c>
      <c r="DV23" s="39">
        <v>0</v>
      </c>
      <c r="DW23" s="39">
        <v>0</v>
      </c>
      <c r="DX23" s="39">
        <v>0</v>
      </c>
      <c r="DY23" s="39">
        <v>0</v>
      </c>
      <c r="DZ23" s="39">
        <v>0</v>
      </c>
      <c r="EA23" s="39">
        <v>0</v>
      </c>
      <c r="EB23" s="39">
        <v>0</v>
      </c>
      <c r="EC23" s="39">
        <v>0</v>
      </c>
      <c r="ED23" s="39">
        <v>0</v>
      </c>
      <c r="EE23" s="39">
        <v>0</v>
      </c>
      <c r="EF23" s="39">
        <v>0</v>
      </c>
      <c r="EG23" s="39">
        <v>0</v>
      </c>
      <c r="EH23" s="39">
        <v>0</v>
      </c>
      <c r="EI23" s="39">
        <v>0</v>
      </c>
    </row>
    <row r="24" spans="1:139" hidden="1" outlineLevel="1">
      <c r="A24" s="30" t="s">
        <v>195</v>
      </c>
      <c r="B24" s="26">
        <v>74</v>
      </c>
      <c r="C24" s="25">
        <f>-2*(($F$11*(1-$E$11))*LN(1-$E$11)+$F$11*$E$11*LN($E$11))</f>
        <v>102.35290930161769</v>
      </c>
      <c r="D24" s="12" t="s">
        <v>196</v>
      </c>
      <c r="E24" s="25"/>
      <c r="F24" s="25"/>
      <c r="G24" s="25"/>
      <c r="H24" s="25" t="s">
        <v>197</v>
      </c>
      <c r="I24" s="25">
        <f xml:space="preserve"> I23/(1-(($E$11^$E$11)*((1-$E$11)^(1-$E$11)))^2)</f>
        <v>9.2808889971931957E-2</v>
      </c>
      <c r="AL24" s="49" t="s">
        <v>241</v>
      </c>
      <c r="AM24" s="39">
        <v>32</v>
      </c>
      <c r="AN24" s="39">
        <v>32</v>
      </c>
      <c r="AO24" s="39">
        <v>32</v>
      </c>
      <c r="AP24" s="39">
        <v>32</v>
      </c>
      <c r="AQ24" s="39">
        <v>32</v>
      </c>
      <c r="AR24" s="39">
        <v>32</v>
      </c>
      <c r="AS24" s="39">
        <v>32</v>
      </c>
      <c r="AT24" s="39">
        <v>32</v>
      </c>
      <c r="AU24" s="39">
        <v>32</v>
      </c>
      <c r="AV24" s="39">
        <v>32</v>
      </c>
      <c r="AW24" s="39">
        <v>32</v>
      </c>
      <c r="AX24" s="39">
        <v>32</v>
      </c>
      <c r="AY24" s="39">
        <v>32</v>
      </c>
      <c r="AZ24" s="39">
        <v>32</v>
      </c>
      <c r="BA24" s="39">
        <v>32</v>
      </c>
      <c r="BB24" s="39">
        <v>32</v>
      </c>
      <c r="BC24" s="39">
        <v>32</v>
      </c>
      <c r="BD24" s="39">
        <v>32</v>
      </c>
      <c r="BE24" s="39">
        <v>32</v>
      </c>
      <c r="BF24" s="39">
        <v>32</v>
      </c>
      <c r="BG24" s="39">
        <v>32</v>
      </c>
      <c r="BH24" s="39">
        <v>32</v>
      </c>
      <c r="BI24" s="39">
        <v>32</v>
      </c>
      <c r="BJ24" s="39">
        <v>32</v>
      </c>
      <c r="BK24" s="39">
        <v>32</v>
      </c>
      <c r="BL24" s="39">
        <v>32</v>
      </c>
      <c r="BM24" s="39">
        <v>32</v>
      </c>
      <c r="BN24" s="39">
        <v>32</v>
      </c>
      <c r="BO24" s="39">
        <v>32</v>
      </c>
      <c r="BP24" s="39">
        <v>32</v>
      </c>
      <c r="BQ24" s="39">
        <v>32</v>
      </c>
      <c r="BR24" s="39">
        <v>32</v>
      </c>
      <c r="BS24" s="39">
        <v>32</v>
      </c>
      <c r="BT24" s="39">
        <v>28</v>
      </c>
      <c r="BU24" s="39">
        <v>27</v>
      </c>
      <c r="BV24" s="39">
        <v>27</v>
      </c>
      <c r="BW24" s="39">
        <v>27</v>
      </c>
      <c r="BX24" s="39">
        <v>27</v>
      </c>
      <c r="BY24" s="39">
        <v>27</v>
      </c>
      <c r="BZ24" s="39">
        <v>27</v>
      </c>
      <c r="CA24" s="39">
        <v>27</v>
      </c>
      <c r="CB24" s="39">
        <v>25</v>
      </c>
      <c r="CC24" s="39">
        <v>22</v>
      </c>
      <c r="CD24" s="39">
        <v>22</v>
      </c>
      <c r="CE24" s="39">
        <v>22</v>
      </c>
      <c r="CF24" s="39">
        <v>22</v>
      </c>
      <c r="CG24" s="39">
        <v>22</v>
      </c>
      <c r="CH24" s="39">
        <v>22</v>
      </c>
      <c r="CI24" s="39">
        <v>18</v>
      </c>
      <c r="CJ24" s="39">
        <v>18</v>
      </c>
      <c r="CK24" s="39">
        <v>16</v>
      </c>
      <c r="CL24" s="39">
        <v>16</v>
      </c>
      <c r="CM24" s="39">
        <v>16</v>
      </c>
      <c r="CN24" s="39">
        <v>16</v>
      </c>
      <c r="CO24" s="39">
        <v>16</v>
      </c>
      <c r="CP24" s="39">
        <v>16</v>
      </c>
      <c r="CQ24" s="39">
        <v>13</v>
      </c>
      <c r="CR24" s="39">
        <v>13</v>
      </c>
      <c r="CS24" s="39">
        <v>13</v>
      </c>
      <c r="CT24" s="39">
        <v>13</v>
      </c>
      <c r="CU24" s="39">
        <v>13</v>
      </c>
      <c r="CV24" s="39">
        <v>13</v>
      </c>
      <c r="CW24" s="39">
        <v>13</v>
      </c>
      <c r="CX24" s="39">
        <v>13</v>
      </c>
      <c r="CY24" s="39">
        <v>9</v>
      </c>
      <c r="CZ24" s="39">
        <v>9</v>
      </c>
      <c r="DA24" s="39">
        <v>8</v>
      </c>
      <c r="DB24" s="39">
        <v>8</v>
      </c>
      <c r="DC24" s="39">
        <v>4</v>
      </c>
      <c r="DD24" s="39">
        <v>4</v>
      </c>
      <c r="DE24" s="39">
        <v>4</v>
      </c>
      <c r="DF24" s="39">
        <v>4</v>
      </c>
      <c r="DG24" s="39">
        <v>4</v>
      </c>
      <c r="DH24" s="39">
        <v>0</v>
      </c>
      <c r="DI24" s="39">
        <v>0</v>
      </c>
      <c r="DJ24" s="39">
        <v>0</v>
      </c>
      <c r="DK24" s="39">
        <v>0</v>
      </c>
      <c r="DL24" s="39">
        <v>0</v>
      </c>
      <c r="DM24" s="39">
        <v>0</v>
      </c>
      <c r="DN24" s="39">
        <v>0</v>
      </c>
      <c r="DO24" s="39">
        <v>0</v>
      </c>
      <c r="DP24" s="39">
        <v>0</v>
      </c>
      <c r="DQ24" s="39">
        <v>0</v>
      </c>
      <c r="DR24" s="39">
        <v>0</v>
      </c>
      <c r="DS24" s="39">
        <v>0</v>
      </c>
      <c r="DT24" s="39">
        <v>0</v>
      </c>
      <c r="DU24" s="39">
        <v>0</v>
      </c>
      <c r="DV24" s="39">
        <v>0</v>
      </c>
      <c r="DW24" s="39">
        <v>0</v>
      </c>
      <c r="DX24" s="39">
        <v>0</v>
      </c>
      <c r="DY24" s="39">
        <v>0</v>
      </c>
      <c r="DZ24" s="39">
        <v>0</v>
      </c>
      <c r="EA24" s="39">
        <v>0</v>
      </c>
      <c r="EB24" s="39">
        <v>0</v>
      </c>
      <c r="EC24" s="39">
        <v>0</v>
      </c>
      <c r="ED24" s="39">
        <v>0</v>
      </c>
      <c r="EE24" s="39">
        <v>0</v>
      </c>
      <c r="EF24" s="39">
        <v>0</v>
      </c>
      <c r="EG24" s="39">
        <v>0</v>
      </c>
      <c r="EH24" s="39">
        <v>0</v>
      </c>
      <c r="EI24" s="39">
        <v>0</v>
      </c>
    </row>
    <row r="25" spans="1:139" collapsed="1">
      <c r="A25" s="52"/>
      <c r="B25" s="23"/>
      <c r="AL25" s="49" t="s">
        <v>242</v>
      </c>
      <c r="AM25" s="39">
        <v>0</v>
      </c>
      <c r="AN25" s="39">
        <v>0</v>
      </c>
      <c r="AO25" s="39">
        <v>0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  <c r="AU25" s="39">
        <v>0</v>
      </c>
      <c r="AV25" s="39">
        <v>0</v>
      </c>
      <c r="AW25" s="39">
        <v>0</v>
      </c>
      <c r="AX25" s="39">
        <v>0</v>
      </c>
      <c r="AY25" s="39">
        <v>0</v>
      </c>
      <c r="AZ25" s="39">
        <v>0</v>
      </c>
      <c r="BA25" s="39">
        <v>0</v>
      </c>
      <c r="BB25" s="39">
        <v>0</v>
      </c>
      <c r="BC25" s="39">
        <v>0</v>
      </c>
      <c r="BD25" s="39">
        <v>0</v>
      </c>
      <c r="BE25" s="39">
        <v>0</v>
      </c>
      <c r="BF25" s="39">
        <v>0</v>
      </c>
      <c r="BG25" s="39">
        <v>0</v>
      </c>
      <c r="BH25" s="39">
        <v>0</v>
      </c>
      <c r="BI25" s="39">
        <v>0</v>
      </c>
      <c r="BJ25" s="39">
        <v>0</v>
      </c>
      <c r="BK25" s="39">
        <v>0</v>
      </c>
      <c r="BL25" s="39">
        <v>0</v>
      </c>
      <c r="BM25" s="39">
        <v>0</v>
      </c>
      <c r="BN25" s="39">
        <v>0</v>
      </c>
      <c r="BO25" s="39">
        <v>0</v>
      </c>
      <c r="BP25" s="39">
        <v>0</v>
      </c>
      <c r="BQ25" s="39">
        <v>0</v>
      </c>
      <c r="BR25" s="39">
        <v>0</v>
      </c>
      <c r="BS25" s="39">
        <v>0</v>
      </c>
      <c r="BT25" s="39">
        <v>3.9999999999999964</v>
      </c>
      <c r="BU25" s="39">
        <v>4.9999999999999964</v>
      </c>
      <c r="BV25" s="39">
        <v>4.9999999999999964</v>
      </c>
      <c r="BW25" s="39">
        <v>4.9999999999999964</v>
      </c>
      <c r="BX25" s="39">
        <v>4.9999999999999964</v>
      </c>
      <c r="BY25" s="39">
        <v>4.9999999999999964</v>
      </c>
      <c r="BZ25" s="39">
        <v>4.9999999999999964</v>
      </c>
      <c r="CA25" s="39">
        <v>4.9999999999999964</v>
      </c>
      <c r="CB25" s="39">
        <v>6.9999999999999964</v>
      </c>
      <c r="CC25" s="39">
        <v>9.9999999999999964</v>
      </c>
      <c r="CD25" s="39">
        <v>9.9999999999999964</v>
      </c>
      <c r="CE25" s="39">
        <v>9.9999999999999964</v>
      </c>
      <c r="CF25" s="39">
        <v>9.9999999999999964</v>
      </c>
      <c r="CG25" s="39">
        <v>9.9999999999999964</v>
      </c>
      <c r="CH25" s="39">
        <v>9.9999999999999964</v>
      </c>
      <c r="CI25" s="39">
        <v>13.999999999999996</v>
      </c>
      <c r="CJ25" s="39">
        <v>13.999999999999996</v>
      </c>
      <c r="CK25" s="39">
        <v>15.999999999999996</v>
      </c>
      <c r="CL25" s="39">
        <v>15.999999999999996</v>
      </c>
      <c r="CM25" s="39">
        <v>15.999999999999996</v>
      </c>
      <c r="CN25" s="39">
        <v>15.999999999999996</v>
      </c>
      <c r="CO25" s="39">
        <v>15.999999999999996</v>
      </c>
      <c r="CP25" s="39">
        <v>15.999999999999996</v>
      </c>
      <c r="CQ25" s="39">
        <v>18.999999999999996</v>
      </c>
      <c r="CR25" s="39">
        <v>18.999999999999996</v>
      </c>
      <c r="CS25" s="39">
        <v>18.999999999999996</v>
      </c>
      <c r="CT25" s="39">
        <v>18.999999999999996</v>
      </c>
      <c r="CU25" s="39">
        <v>18.999999999999996</v>
      </c>
      <c r="CV25" s="39">
        <v>18.999999999999996</v>
      </c>
      <c r="CW25" s="39">
        <v>18.999999999999996</v>
      </c>
      <c r="CX25" s="39">
        <v>18.999999999999996</v>
      </c>
      <c r="CY25" s="39">
        <v>22.999999999999996</v>
      </c>
      <c r="CZ25" s="39">
        <v>22.999999999999996</v>
      </c>
      <c r="DA25" s="39">
        <v>23.999999999999996</v>
      </c>
      <c r="DB25" s="39">
        <v>23.999999999999996</v>
      </c>
      <c r="DC25" s="39">
        <v>27.999999999999996</v>
      </c>
      <c r="DD25" s="39">
        <v>27.999999999999996</v>
      </c>
      <c r="DE25" s="39">
        <v>27.999999999999996</v>
      </c>
      <c r="DF25" s="39">
        <v>27.999999999999996</v>
      </c>
      <c r="DG25" s="39">
        <v>27.999999999999996</v>
      </c>
      <c r="DH25" s="39">
        <v>31.999999999999996</v>
      </c>
      <c r="DI25" s="39">
        <v>31.999999999999996</v>
      </c>
      <c r="DJ25" s="39">
        <v>31.999999999999996</v>
      </c>
      <c r="DK25" s="39">
        <v>31.999999999999996</v>
      </c>
      <c r="DL25" s="39">
        <v>31.999999999999996</v>
      </c>
      <c r="DM25" s="39">
        <v>31.999999999999996</v>
      </c>
      <c r="DN25" s="39">
        <v>31.999999999999996</v>
      </c>
      <c r="DO25" s="39">
        <v>31.999999999999996</v>
      </c>
      <c r="DP25" s="39">
        <v>31.999999999999996</v>
      </c>
      <c r="DQ25" s="39">
        <v>31.999999999999996</v>
      </c>
      <c r="DR25" s="39">
        <v>31.999999999999996</v>
      </c>
      <c r="DS25" s="39">
        <v>31.999999999999996</v>
      </c>
      <c r="DT25" s="39">
        <v>31.999999999999996</v>
      </c>
      <c r="DU25" s="39">
        <v>31.999999999999996</v>
      </c>
      <c r="DV25" s="39">
        <v>31.999999999999996</v>
      </c>
      <c r="DW25" s="39">
        <v>31.999999999999996</v>
      </c>
      <c r="DX25" s="39">
        <v>31.999999999999996</v>
      </c>
      <c r="DY25" s="39">
        <v>31.999999999999996</v>
      </c>
      <c r="DZ25" s="39">
        <v>31.999999999999996</v>
      </c>
      <c r="EA25" s="39">
        <v>31.999999999999996</v>
      </c>
      <c r="EB25" s="39">
        <v>31.999999999999996</v>
      </c>
      <c r="EC25" s="39">
        <v>31.999999999999996</v>
      </c>
      <c r="ED25" s="39">
        <v>31.999999999999996</v>
      </c>
      <c r="EE25" s="39">
        <v>31.999999999999996</v>
      </c>
      <c r="EF25" s="39">
        <v>31.999999999999996</v>
      </c>
      <c r="EG25" s="39">
        <v>31.999999999999996</v>
      </c>
      <c r="EH25" s="39">
        <v>31.999999999999996</v>
      </c>
      <c r="EI25" s="39">
        <v>31.999999999999996</v>
      </c>
    </row>
    <row r="26" spans="1:139">
      <c r="A26" s="18" t="s">
        <v>321</v>
      </c>
      <c r="AL26" s="49" t="s">
        <v>243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0</v>
      </c>
      <c r="AX26" s="39">
        <v>0</v>
      </c>
      <c r="AY26" s="39">
        <v>0</v>
      </c>
      <c r="AZ26" s="39">
        <v>0</v>
      </c>
      <c r="BA26" s="39">
        <v>0</v>
      </c>
      <c r="BB26" s="39">
        <v>0</v>
      </c>
      <c r="BC26" s="39">
        <v>0</v>
      </c>
      <c r="BD26" s="39">
        <v>0</v>
      </c>
      <c r="BE26" s="39">
        <v>0</v>
      </c>
      <c r="BF26" s="39">
        <v>0</v>
      </c>
      <c r="BG26" s="39">
        <v>0</v>
      </c>
      <c r="BH26" s="39">
        <v>0</v>
      </c>
      <c r="BI26" s="39">
        <v>0</v>
      </c>
      <c r="BJ26" s="39">
        <v>0</v>
      </c>
      <c r="BK26" s="39">
        <v>0</v>
      </c>
      <c r="BL26" s="39">
        <v>0</v>
      </c>
      <c r="BM26" s="39">
        <v>0</v>
      </c>
      <c r="BN26" s="39">
        <v>0</v>
      </c>
      <c r="BO26" s="39">
        <v>0</v>
      </c>
      <c r="BP26" s="39">
        <v>0</v>
      </c>
      <c r="BQ26" s="39">
        <v>0</v>
      </c>
      <c r="BR26" s="39">
        <v>0</v>
      </c>
      <c r="BS26" s="39">
        <v>0</v>
      </c>
      <c r="BT26" s="39">
        <v>1</v>
      </c>
      <c r="BU26" s="39">
        <v>3</v>
      </c>
      <c r="BV26" s="39">
        <v>3</v>
      </c>
      <c r="BW26" s="39">
        <v>3</v>
      </c>
      <c r="BX26" s="39">
        <v>3</v>
      </c>
      <c r="BY26" s="39">
        <v>3</v>
      </c>
      <c r="BZ26" s="39">
        <v>3</v>
      </c>
      <c r="CA26" s="39">
        <v>3</v>
      </c>
      <c r="CB26" s="39">
        <v>3</v>
      </c>
      <c r="CC26" s="39">
        <v>4</v>
      </c>
      <c r="CD26" s="39">
        <v>4</v>
      </c>
      <c r="CE26" s="39">
        <v>4</v>
      </c>
      <c r="CF26" s="39">
        <v>4</v>
      </c>
      <c r="CG26" s="39">
        <v>4</v>
      </c>
      <c r="CH26" s="39">
        <v>4</v>
      </c>
      <c r="CI26" s="39">
        <v>8</v>
      </c>
      <c r="CJ26" s="39">
        <v>8</v>
      </c>
      <c r="CK26" s="39">
        <v>12</v>
      </c>
      <c r="CL26" s="39">
        <v>12</v>
      </c>
      <c r="CM26" s="39">
        <v>12</v>
      </c>
      <c r="CN26" s="39">
        <v>12</v>
      </c>
      <c r="CO26" s="39">
        <v>12</v>
      </c>
      <c r="CP26" s="39">
        <v>12</v>
      </c>
      <c r="CQ26" s="39">
        <v>18</v>
      </c>
      <c r="CR26" s="39">
        <v>18</v>
      </c>
      <c r="CS26" s="39">
        <v>18</v>
      </c>
      <c r="CT26" s="39">
        <v>18</v>
      </c>
      <c r="CU26" s="39">
        <v>18</v>
      </c>
      <c r="CV26" s="39">
        <v>18</v>
      </c>
      <c r="CW26" s="39">
        <v>18</v>
      </c>
      <c r="CX26" s="39">
        <v>18</v>
      </c>
      <c r="CY26" s="39">
        <v>22</v>
      </c>
      <c r="CZ26" s="39">
        <v>22</v>
      </c>
      <c r="DA26" s="39">
        <v>28</v>
      </c>
      <c r="DB26" s="39">
        <v>28</v>
      </c>
      <c r="DC26" s="39">
        <v>32</v>
      </c>
      <c r="DD26" s="39">
        <v>32</v>
      </c>
      <c r="DE26" s="39">
        <v>32</v>
      </c>
      <c r="DF26" s="39">
        <v>32</v>
      </c>
      <c r="DG26" s="39">
        <v>32</v>
      </c>
      <c r="DH26" s="39">
        <v>41</v>
      </c>
      <c r="DI26" s="39">
        <v>41</v>
      </c>
      <c r="DJ26" s="39">
        <v>41</v>
      </c>
      <c r="DK26" s="39">
        <v>41</v>
      </c>
      <c r="DL26" s="39">
        <v>41</v>
      </c>
      <c r="DM26" s="39">
        <v>41</v>
      </c>
      <c r="DN26" s="39">
        <v>43</v>
      </c>
      <c r="DO26" s="39">
        <v>43</v>
      </c>
      <c r="DP26" s="39">
        <v>43</v>
      </c>
      <c r="DQ26" s="39">
        <v>43</v>
      </c>
      <c r="DR26" s="39">
        <v>43</v>
      </c>
      <c r="DS26" s="39">
        <v>43</v>
      </c>
      <c r="DT26" s="39">
        <v>43</v>
      </c>
      <c r="DU26" s="39">
        <v>43</v>
      </c>
      <c r="DV26" s="39">
        <v>43</v>
      </c>
      <c r="DW26" s="39">
        <v>43</v>
      </c>
      <c r="DX26" s="39">
        <v>43</v>
      </c>
      <c r="DY26" s="39">
        <v>43</v>
      </c>
      <c r="DZ26" s="39">
        <v>43</v>
      </c>
      <c r="EA26" s="39">
        <v>43</v>
      </c>
      <c r="EB26" s="39">
        <v>43</v>
      </c>
      <c r="EC26" s="39">
        <v>43</v>
      </c>
      <c r="ED26" s="39">
        <v>43</v>
      </c>
      <c r="EE26" s="39">
        <v>43</v>
      </c>
      <c r="EF26" s="39">
        <v>43</v>
      </c>
      <c r="EG26" s="39">
        <v>43</v>
      </c>
      <c r="EH26" s="39">
        <v>43</v>
      </c>
      <c r="EI26" s="39">
        <v>43</v>
      </c>
    </row>
    <row r="27" spans="1:139" ht="12" hidden="1" outlineLevel="1" thickBot="1">
      <c r="A27" s="34" t="s">
        <v>174</v>
      </c>
      <c r="B27" s="19" t="s">
        <v>199</v>
      </c>
      <c r="AL27" s="49" t="s">
        <v>244</v>
      </c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</row>
    <row r="28" spans="1:139" ht="12" hidden="1" outlineLevel="1" thickBot="1">
      <c r="A28" s="33" t="s">
        <v>181</v>
      </c>
      <c r="B28" s="35">
        <v>1</v>
      </c>
      <c r="C28" s="36" t="s">
        <v>203</v>
      </c>
      <c r="D28" s="25"/>
      <c r="E28" s="25"/>
      <c r="AL28" s="39" t="s">
        <v>238</v>
      </c>
      <c r="AM28" s="39">
        <v>0</v>
      </c>
      <c r="AN28" s="39">
        <v>0.01</v>
      </c>
      <c r="AO28" s="39">
        <v>0.02</v>
      </c>
      <c r="AP28" s="39">
        <v>0.03</v>
      </c>
      <c r="AQ28" s="39">
        <v>0.04</v>
      </c>
      <c r="AR28" s="39">
        <v>0.05</v>
      </c>
      <c r="AS28" s="39">
        <v>6.0000000000000005E-2</v>
      </c>
      <c r="AT28" s="39">
        <v>7.0000000000000007E-2</v>
      </c>
      <c r="AU28" s="39">
        <v>0.08</v>
      </c>
      <c r="AV28" s="39">
        <v>0.09</v>
      </c>
      <c r="AW28" s="39">
        <v>9.9999999999999992E-2</v>
      </c>
      <c r="AX28" s="39">
        <v>0.10999999999999999</v>
      </c>
      <c r="AY28" s="39">
        <v>0.11999999999999998</v>
      </c>
      <c r="AZ28" s="39">
        <v>0.12999999999999998</v>
      </c>
      <c r="BA28" s="39">
        <v>0.13999999999999999</v>
      </c>
      <c r="BB28" s="39">
        <v>0.15</v>
      </c>
      <c r="BC28" s="39">
        <v>0.16</v>
      </c>
      <c r="BD28" s="39">
        <v>0.17</v>
      </c>
      <c r="BE28" s="39">
        <v>0.18000000000000002</v>
      </c>
      <c r="BF28" s="39">
        <v>0.19000000000000003</v>
      </c>
      <c r="BG28" s="39">
        <v>0.20000000000000004</v>
      </c>
      <c r="BH28" s="39">
        <v>0.21000000000000005</v>
      </c>
      <c r="BI28" s="39">
        <v>0.22000000000000006</v>
      </c>
      <c r="BJ28" s="39">
        <v>0.23000000000000007</v>
      </c>
      <c r="BK28" s="39">
        <v>0.24000000000000007</v>
      </c>
      <c r="BL28" s="39">
        <v>0.25000000000000006</v>
      </c>
      <c r="BM28" s="39">
        <v>0.26000000000000006</v>
      </c>
      <c r="BN28" s="39">
        <v>0.27000000000000007</v>
      </c>
      <c r="BO28" s="39">
        <v>0.28000000000000008</v>
      </c>
      <c r="BP28" s="39">
        <v>0.29000000000000009</v>
      </c>
      <c r="BQ28" s="39">
        <v>0.3000000000000001</v>
      </c>
      <c r="BR28" s="39">
        <v>0.31000000000000011</v>
      </c>
      <c r="BS28" s="39">
        <v>0.32000000000000012</v>
      </c>
      <c r="BT28" s="39">
        <v>0.33000000000000013</v>
      </c>
      <c r="BU28" s="39">
        <v>0.34000000000000014</v>
      </c>
      <c r="BV28" s="39">
        <v>0.35000000000000014</v>
      </c>
      <c r="BW28" s="39">
        <v>0.36000000000000015</v>
      </c>
      <c r="BX28" s="39">
        <v>0.37000000000000016</v>
      </c>
      <c r="BY28" s="39">
        <v>0.38000000000000017</v>
      </c>
      <c r="BZ28" s="39">
        <v>0.39000000000000018</v>
      </c>
      <c r="CA28" s="39">
        <v>0.40000000000000019</v>
      </c>
      <c r="CB28" s="39">
        <v>0.4100000000000002</v>
      </c>
      <c r="CC28" s="39">
        <v>0.42000000000000021</v>
      </c>
      <c r="CD28" s="39">
        <v>0.43000000000000022</v>
      </c>
      <c r="CE28" s="39">
        <v>0.44000000000000022</v>
      </c>
      <c r="CF28" s="39">
        <v>0.45000000000000023</v>
      </c>
      <c r="CG28" s="39">
        <v>0.46000000000000024</v>
      </c>
      <c r="CH28" s="39">
        <v>0.47000000000000025</v>
      </c>
      <c r="CI28" s="39">
        <v>0.48000000000000026</v>
      </c>
      <c r="CJ28" s="39">
        <v>0.49000000000000027</v>
      </c>
      <c r="CK28" s="39">
        <v>0.50000000000000022</v>
      </c>
      <c r="CL28" s="39">
        <v>0.51000000000000023</v>
      </c>
      <c r="CM28" s="39">
        <v>0.52000000000000024</v>
      </c>
      <c r="CN28" s="39">
        <v>0.53000000000000025</v>
      </c>
      <c r="CO28" s="39">
        <v>0.54000000000000026</v>
      </c>
      <c r="CP28" s="39">
        <v>0.55000000000000027</v>
      </c>
      <c r="CQ28" s="39">
        <v>0.56000000000000028</v>
      </c>
      <c r="CR28" s="39">
        <v>0.57000000000000028</v>
      </c>
      <c r="CS28" s="39">
        <v>0.58000000000000029</v>
      </c>
      <c r="CT28" s="39">
        <v>0.5900000000000003</v>
      </c>
      <c r="CU28" s="39">
        <v>0.60000000000000031</v>
      </c>
      <c r="CV28" s="39">
        <v>0.61000000000000032</v>
      </c>
      <c r="CW28" s="39">
        <v>0.62000000000000033</v>
      </c>
      <c r="CX28" s="39">
        <v>0.63000000000000034</v>
      </c>
      <c r="CY28" s="39">
        <v>0.64000000000000035</v>
      </c>
      <c r="CZ28" s="39">
        <v>0.65000000000000036</v>
      </c>
      <c r="DA28" s="39">
        <v>0.66000000000000036</v>
      </c>
      <c r="DB28" s="39">
        <v>0.67000000000000037</v>
      </c>
      <c r="DC28" s="39">
        <v>0.68000000000000038</v>
      </c>
      <c r="DD28" s="39">
        <v>0.69000000000000039</v>
      </c>
      <c r="DE28" s="39">
        <v>0.7000000000000004</v>
      </c>
      <c r="DF28" s="39">
        <v>0.71000000000000041</v>
      </c>
      <c r="DG28" s="39">
        <v>0.72000000000000042</v>
      </c>
      <c r="DH28" s="39">
        <v>0.73000000000000043</v>
      </c>
      <c r="DI28" s="39">
        <v>0.74000000000000044</v>
      </c>
      <c r="DJ28" s="39">
        <v>0.75000000000000044</v>
      </c>
      <c r="DK28" s="39">
        <v>0.76000000000000045</v>
      </c>
      <c r="DL28" s="39">
        <v>0.77000000000000046</v>
      </c>
      <c r="DM28" s="39">
        <v>0.78000000000000047</v>
      </c>
      <c r="DN28" s="39">
        <v>0.79000000000000048</v>
      </c>
      <c r="DO28" s="39">
        <v>0.80000000000000049</v>
      </c>
      <c r="DP28" s="39">
        <v>0.8100000000000005</v>
      </c>
      <c r="DQ28" s="39">
        <v>0.82000000000000051</v>
      </c>
      <c r="DR28" s="39">
        <v>0.83000000000000052</v>
      </c>
      <c r="DS28" s="39">
        <v>0.84000000000000052</v>
      </c>
      <c r="DT28" s="39">
        <v>0.85000000000000053</v>
      </c>
      <c r="DU28" s="39">
        <v>0.86000000000000054</v>
      </c>
      <c r="DV28" s="39">
        <v>0.87000000000000055</v>
      </c>
      <c r="DW28" s="39">
        <v>0.88000000000000056</v>
      </c>
      <c r="DX28" s="39">
        <v>0.89000000000000057</v>
      </c>
      <c r="DY28" s="39">
        <v>0.90000000000000058</v>
      </c>
      <c r="DZ28" s="39">
        <v>0.91000000000000059</v>
      </c>
      <c r="EA28" s="39">
        <v>0.9200000000000006</v>
      </c>
      <c r="EB28" s="39">
        <v>0.9300000000000006</v>
      </c>
      <c r="EC28" s="39">
        <v>0.94000000000000061</v>
      </c>
      <c r="ED28" s="39">
        <v>0.95000000000000062</v>
      </c>
      <c r="EE28" s="39">
        <v>0.96000000000000063</v>
      </c>
      <c r="EF28" s="39">
        <v>0.97000000000000064</v>
      </c>
      <c r="EG28" s="39">
        <v>0.98000000000000065</v>
      </c>
      <c r="EH28" s="39">
        <v>0.99000000000000066</v>
      </c>
      <c r="EI28" s="39">
        <v>1.0000000000000007</v>
      </c>
    </row>
    <row r="29" spans="1:139" ht="12" hidden="1" outlineLevel="1" thickBot="1">
      <c r="A29" s="33" t="s">
        <v>25</v>
      </c>
      <c r="B29" s="35">
        <v>-0.53312145242671261</v>
      </c>
      <c r="C29" s="35">
        <v>1</v>
      </c>
      <c r="D29" s="36" t="s">
        <v>204</v>
      </c>
      <c r="E29" s="25"/>
      <c r="AL29" s="39" t="s">
        <v>245</v>
      </c>
      <c r="AM29" s="39">
        <v>1</v>
      </c>
      <c r="AN29" s="39">
        <v>1</v>
      </c>
      <c r="AO29" s="39">
        <v>1</v>
      </c>
      <c r="AP29" s="39">
        <v>1</v>
      </c>
      <c r="AQ29" s="39">
        <v>1</v>
      </c>
      <c r="AR29" s="39">
        <v>1</v>
      </c>
      <c r="AS29" s="39">
        <v>1</v>
      </c>
      <c r="AT29" s="39">
        <v>1</v>
      </c>
      <c r="AU29" s="39">
        <v>1</v>
      </c>
      <c r="AV29" s="39">
        <v>1</v>
      </c>
      <c r="AW29" s="39">
        <v>1</v>
      </c>
      <c r="AX29" s="39">
        <v>1</v>
      </c>
      <c r="AY29" s="39">
        <v>1</v>
      </c>
      <c r="AZ29" s="39">
        <v>1</v>
      </c>
      <c r="BA29" s="39">
        <v>1</v>
      </c>
      <c r="BB29" s="39">
        <v>1</v>
      </c>
      <c r="BC29" s="39">
        <v>1</v>
      </c>
      <c r="BD29" s="39">
        <v>1</v>
      </c>
      <c r="BE29" s="39">
        <v>1</v>
      </c>
      <c r="BF29" s="39">
        <v>1</v>
      </c>
      <c r="BG29" s="39">
        <v>1</v>
      </c>
      <c r="BH29" s="39">
        <v>1</v>
      </c>
      <c r="BI29" s="39">
        <v>1</v>
      </c>
      <c r="BJ29" s="39">
        <v>1</v>
      </c>
      <c r="BK29" s="39">
        <v>1</v>
      </c>
      <c r="BL29" s="39">
        <v>1</v>
      </c>
      <c r="BM29" s="39">
        <v>1</v>
      </c>
      <c r="BN29" s="39">
        <v>1</v>
      </c>
      <c r="BO29" s="39">
        <v>1</v>
      </c>
      <c r="BP29" s="39">
        <v>1</v>
      </c>
      <c r="BQ29" s="39">
        <v>1</v>
      </c>
      <c r="BR29" s="39">
        <v>1</v>
      </c>
      <c r="BS29" s="39">
        <v>1</v>
      </c>
      <c r="BT29" s="39">
        <v>0.97674418604651159</v>
      </c>
      <c r="BU29" s="39">
        <v>0.93023255813953487</v>
      </c>
      <c r="BV29" s="39">
        <v>0.93023255813953487</v>
      </c>
      <c r="BW29" s="39">
        <v>0.93023255813953487</v>
      </c>
      <c r="BX29" s="39">
        <v>0.93023255813953487</v>
      </c>
      <c r="BY29" s="39">
        <v>0.93023255813953487</v>
      </c>
      <c r="BZ29" s="39">
        <v>0.93023255813953487</v>
      </c>
      <c r="CA29" s="39">
        <v>0.93023255813953487</v>
      </c>
      <c r="CB29" s="39">
        <v>0.93023255813953487</v>
      </c>
      <c r="CC29" s="39">
        <v>0.90697674418604646</v>
      </c>
      <c r="CD29" s="39">
        <v>0.90697674418604646</v>
      </c>
      <c r="CE29" s="39">
        <v>0.90697674418604646</v>
      </c>
      <c r="CF29" s="39">
        <v>0.90697674418604646</v>
      </c>
      <c r="CG29" s="39">
        <v>0.90697674418604646</v>
      </c>
      <c r="CH29" s="39">
        <v>0.90697674418604646</v>
      </c>
      <c r="CI29" s="39">
        <v>0.81395348837209303</v>
      </c>
      <c r="CJ29" s="39">
        <v>0.81395348837209303</v>
      </c>
      <c r="CK29" s="39">
        <v>0.72093023255813948</v>
      </c>
      <c r="CL29" s="39">
        <v>0.72093023255813948</v>
      </c>
      <c r="CM29" s="39">
        <v>0.72093023255813948</v>
      </c>
      <c r="CN29" s="39">
        <v>0.72093023255813948</v>
      </c>
      <c r="CO29" s="39">
        <v>0.72093023255813948</v>
      </c>
      <c r="CP29" s="39">
        <v>0.72093023255813948</v>
      </c>
      <c r="CQ29" s="39">
        <v>0.58139534883720934</v>
      </c>
      <c r="CR29" s="39">
        <v>0.58139534883720934</v>
      </c>
      <c r="CS29" s="39">
        <v>0.58139534883720934</v>
      </c>
      <c r="CT29" s="39">
        <v>0.58139534883720934</v>
      </c>
      <c r="CU29" s="39">
        <v>0.58139534883720934</v>
      </c>
      <c r="CV29" s="39">
        <v>0.58139534883720934</v>
      </c>
      <c r="CW29" s="39">
        <v>0.58139534883720934</v>
      </c>
      <c r="CX29" s="39">
        <v>0.58139534883720934</v>
      </c>
      <c r="CY29" s="39">
        <v>0.48837209302325579</v>
      </c>
      <c r="CZ29" s="39">
        <v>0.48837209302325579</v>
      </c>
      <c r="DA29" s="39">
        <v>0.34883720930232559</v>
      </c>
      <c r="DB29" s="39">
        <v>0.34883720930232559</v>
      </c>
      <c r="DC29" s="39">
        <v>0.2558139534883721</v>
      </c>
      <c r="DD29" s="39">
        <v>0.2558139534883721</v>
      </c>
      <c r="DE29" s="39">
        <v>0.2558139534883721</v>
      </c>
      <c r="DF29" s="39">
        <v>0.2558139534883721</v>
      </c>
      <c r="DG29" s="39">
        <v>0.2558139534883721</v>
      </c>
      <c r="DH29" s="39">
        <v>4.6511627906976744E-2</v>
      </c>
      <c r="DI29" s="39">
        <v>4.6511627906976744E-2</v>
      </c>
      <c r="DJ29" s="39">
        <v>4.6511627906976744E-2</v>
      </c>
      <c r="DK29" s="39">
        <v>4.6511627906976744E-2</v>
      </c>
      <c r="DL29" s="39">
        <v>4.6511627906976744E-2</v>
      </c>
      <c r="DM29" s="39">
        <v>4.6511627906976744E-2</v>
      </c>
      <c r="DN29" s="39">
        <v>0</v>
      </c>
      <c r="DO29" s="39">
        <v>0</v>
      </c>
      <c r="DP29" s="39">
        <v>0</v>
      </c>
      <c r="DQ29" s="39">
        <v>0</v>
      </c>
      <c r="DR29" s="39">
        <v>0</v>
      </c>
      <c r="DS29" s="39">
        <v>0</v>
      </c>
      <c r="DT29" s="39">
        <v>0</v>
      </c>
      <c r="DU29" s="39">
        <v>0</v>
      </c>
      <c r="DV29" s="39">
        <v>0</v>
      </c>
      <c r="DW29" s="39">
        <v>0</v>
      </c>
      <c r="DX29" s="39">
        <v>0</v>
      </c>
      <c r="DY29" s="39">
        <v>0</v>
      </c>
      <c r="DZ29" s="39">
        <v>0</v>
      </c>
      <c r="EA29" s="39">
        <v>0</v>
      </c>
      <c r="EB29" s="39">
        <v>0</v>
      </c>
      <c r="EC29" s="39">
        <v>0</v>
      </c>
      <c r="ED29" s="39">
        <v>0</v>
      </c>
      <c r="EE29" s="39">
        <v>0</v>
      </c>
      <c r="EF29" s="39">
        <v>0</v>
      </c>
      <c r="EG29" s="39">
        <v>0</v>
      </c>
      <c r="EH29" s="39">
        <v>0</v>
      </c>
      <c r="EI29" s="39">
        <v>0</v>
      </c>
    </row>
    <row r="30" spans="1:139" ht="12" hidden="1" outlineLevel="1" thickBot="1">
      <c r="A30" s="33" t="s">
        <v>35</v>
      </c>
      <c r="B30" s="35">
        <v>-0.50003651431342055</v>
      </c>
      <c r="C30" s="25">
        <v>0.41369819955709802</v>
      </c>
      <c r="D30" s="35">
        <v>1</v>
      </c>
      <c r="E30" s="36" t="s">
        <v>207</v>
      </c>
      <c r="AL30" s="39" t="s">
        <v>246</v>
      </c>
      <c r="AM30" s="39">
        <v>1</v>
      </c>
      <c r="AN30" s="39">
        <v>1</v>
      </c>
      <c r="AO30" s="39">
        <v>1</v>
      </c>
      <c r="AP30" s="39">
        <v>1</v>
      </c>
      <c r="AQ30" s="39">
        <v>1</v>
      </c>
      <c r="AR30" s="39">
        <v>1</v>
      </c>
      <c r="AS30" s="39">
        <v>1</v>
      </c>
      <c r="AT30" s="39">
        <v>1</v>
      </c>
      <c r="AU30" s="39">
        <v>1</v>
      </c>
      <c r="AV30" s="39">
        <v>1</v>
      </c>
      <c r="AW30" s="39">
        <v>1</v>
      </c>
      <c r="AX30" s="39">
        <v>1</v>
      </c>
      <c r="AY30" s="39">
        <v>1</v>
      </c>
      <c r="AZ30" s="39">
        <v>1</v>
      </c>
      <c r="BA30" s="39">
        <v>1</v>
      </c>
      <c r="BB30" s="39">
        <v>1</v>
      </c>
      <c r="BC30" s="39">
        <v>1</v>
      </c>
      <c r="BD30" s="39">
        <v>1</v>
      </c>
      <c r="BE30" s="39">
        <v>1</v>
      </c>
      <c r="BF30" s="39">
        <v>1</v>
      </c>
      <c r="BG30" s="39">
        <v>1</v>
      </c>
      <c r="BH30" s="39">
        <v>1</v>
      </c>
      <c r="BI30" s="39">
        <v>1</v>
      </c>
      <c r="BJ30" s="39">
        <v>1</v>
      </c>
      <c r="BK30" s="39">
        <v>1</v>
      </c>
      <c r="BL30" s="39">
        <v>1</v>
      </c>
      <c r="BM30" s="39">
        <v>1</v>
      </c>
      <c r="BN30" s="39">
        <v>1</v>
      </c>
      <c r="BO30" s="39">
        <v>1</v>
      </c>
      <c r="BP30" s="39">
        <v>1</v>
      </c>
      <c r="BQ30" s="39">
        <v>1</v>
      </c>
      <c r="BR30" s="39">
        <v>1</v>
      </c>
      <c r="BS30" s="39">
        <v>1</v>
      </c>
      <c r="BT30" s="39">
        <v>0.87500000000000011</v>
      </c>
      <c r="BU30" s="39">
        <v>0.84375000000000011</v>
      </c>
      <c r="BV30" s="39">
        <v>0.84375000000000011</v>
      </c>
      <c r="BW30" s="39">
        <v>0.84375000000000011</v>
      </c>
      <c r="BX30" s="39">
        <v>0.84375000000000011</v>
      </c>
      <c r="BY30" s="39">
        <v>0.84375000000000011</v>
      </c>
      <c r="BZ30" s="39">
        <v>0.84375000000000011</v>
      </c>
      <c r="CA30" s="39">
        <v>0.84375000000000011</v>
      </c>
      <c r="CB30" s="39">
        <v>0.78125000000000011</v>
      </c>
      <c r="CC30" s="39">
        <v>0.68750000000000011</v>
      </c>
      <c r="CD30" s="39">
        <v>0.68750000000000011</v>
      </c>
      <c r="CE30" s="39">
        <v>0.68750000000000011</v>
      </c>
      <c r="CF30" s="39">
        <v>0.68750000000000011</v>
      </c>
      <c r="CG30" s="39">
        <v>0.68750000000000011</v>
      </c>
      <c r="CH30" s="39">
        <v>0.68750000000000011</v>
      </c>
      <c r="CI30" s="39">
        <v>0.56250000000000011</v>
      </c>
      <c r="CJ30" s="39">
        <v>0.56250000000000011</v>
      </c>
      <c r="CK30" s="39">
        <v>0.5</v>
      </c>
      <c r="CL30" s="39">
        <v>0.5</v>
      </c>
      <c r="CM30" s="39">
        <v>0.5</v>
      </c>
      <c r="CN30" s="39">
        <v>0.5</v>
      </c>
      <c r="CO30" s="39">
        <v>0.5</v>
      </c>
      <c r="CP30" s="39">
        <v>0.5</v>
      </c>
      <c r="CQ30" s="39">
        <v>0.40625000000000006</v>
      </c>
      <c r="CR30" s="39">
        <v>0.40625000000000006</v>
      </c>
      <c r="CS30" s="39">
        <v>0.40625000000000006</v>
      </c>
      <c r="CT30" s="39">
        <v>0.40625000000000006</v>
      </c>
      <c r="CU30" s="39">
        <v>0.40625000000000006</v>
      </c>
      <c r="CV30" s="39">
        <v>0.40625000000000006</v>
      </c>
      <c r="CW30" s="39">
        <v>0.40625000000000006</v>
      </c>
      <c r="CX30" s="39">
        <v>0.40625000000000006</v>
      </c>
      <c r="CY30" s="39">
        <v>0.28125000000000006</v>
      </c>
      <c r="CZ30" s="39">
        <v>0.28125000000000006</v>
      </c>
      <c r="DA30" s="39">
        <v>0.25</v>
      </c>
      <c r="DB30" s="39">
        <v>0.25</v>
      </c>
      <c r="DC30" s="39">
        <v>0.125</v>
      </c>
      <c r="DD30" s="39">
        <v>0.125</v>
      </c>
      <c r="DE30" s="39">
        <v>0.125</v>
      </c>
      <c r="DF30" s="39">
        <v>0.125</v>
      </c>
      <c r="DG30" s="39">
        <v>0.125</v>
      </c>
      <c r="DH30" s="39">
        <v>0</v>
      </c>
      <c r="DI30" s="39">
        <v>0</v>
      </c>
      <c r="DJ30" s="39">
        <v>0</v>
      </c>
      <c r="DK30" s="39">
        <v>0</v>
      </c>
      <c r="DL30" s="39">
        <v>0</v>
      </c>
      <c r="DM30" s="39">
        <v>0</v>
      </c>
      <c r="DN30" s="39">
        <v>0</v>
      </c>
      <c r="DO30" s="39">
        <v>0</v>
      </c>
      <c r="DP30" s="39">
        <v>0</v>
      </c>
      <c r="DQ30" s="39">
        <v>0</v>
      </c>
      <c r="DR30" s="39">
        <v>0</v>
      </c>
      <c r="DS30" s="39">
        <v>0</v>
      </c>
      <c r="DT30" s="39">
        <v>0</v>
      </c>
      <c r="DU30" s="39">
        <v>0</v>
      </c>
      <c r="DV30" s="39">
        <v>0</v>
      </c>
      <c r="DW30" s="39">
        <v>0</v>
      </c>
      <c r="DX30" s="39">
        <v>0</v>
      </c>
      <c r="DY30" s="39">
        <v>0</v>
      </c>
      <c r="DZ30" s="39">
        <v>0</v>
      </c>
      <c r="EA30" s="39">
        <v>0</v>
      </c>
      <c r="EB30" s="39">
        <v>0</v>
      </c>
      <c r="EC30" s="39">
        <v>0</v>
      </c>
      <c r="ED30" s="39">
        <v>0</v>
      </c>
      <c r="EE30" s="39">
        <v>0</v>
      </c>
      <c r="EF30" s="39">
        <v>0</v>
      </c>
      <c r="EG30" s="39">
        <v>0</v>
      </c>
      <c r="EH30" s="39">
        <v>0</v>
      </c>
      <c r="EI30" s="39">
        <v>0</v>
      </c>
    </row>
    <row r="31" spans="1:139" hidden="1" outlineLevel="1">
      <c r="A31" s="33" t="s">
        <v>37</v>
      </c>
      <c r="B31" s="35">
        <v>-0.84490221237584817</v>
      </c>
      <c r="C31" s="35">
        <v>9.2162328912842872E-2</v>
      </c>
      <c r="D31" s="25">
        <v>0.20200805604583319</v>
      </c>
      <c r="E31" s="35">
        <v>1</v>
      </c>
      <c r="AL31" s="39" t="s">
        <v>247</v>
      </c>
      <c r="AM31" s="39">
        <v>0</v>
      </c>
      <c r="AN31" s="39">
        <v>0</v>
      </c>
      <c r="AO31" s="39">
        <v>0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0</v>
      </c>
      <c r="AX31" s="39">
        <v>0</v>
      </c>
      <c r="AY31" s="39">
        <v>0</v>
      </c>
      <c r="AZ31" s="39">
        <v>0</v>
      </c>
      <c r="BA31" s="39">
        <v>0</v>
      </c>
      <c r="BB31" s="39">
        <v>0</v>
      </c>
      <c r="BC31" s="39">
        <v>0</v>
      </c>
      <c r="BD31" s="39">
        <v>0</v>
      </c>
      <c r="BE31" s="39">
        <v>0</v>
      </c>
      <c r="BF31" s="39">
        <v>0</v>
      </c>
      <c r="BG31" s="39">
        <v>0</v>
      </c>
      <c r="BH31" s="39">
        <v>0</v>
      </c>
      <c r="BI31" s="39">
        <v>0</v>
      </c>
      <c r="BJ31" s="39">
        <v>0</v>
      </c>
      <c r="BK31" s="39">
        <v>0</v>
      </c>
      <c r="BL31" s="39">
        <v>0</v>
      </c>
      <c r="BM31" s="39">
        <v>0</v>
      </c>
      <c r="BN31" s="39">
        <v>0</v>
      </c>
      <c r="BO31" s="39">
        <v>0</v>
      </c>
      <c r="BP31" s="39">
        <v>0</v>
      </c>
      <c r="BQ31" s="39">
        <v>0</v>
      </c>
      <c r="BR31" s="39">
        <v>0</v>
      </c>
      <c r="BS31" s="39">
        <v>0.12354651162790686</v>
      </c>
      <c r="BT31" s="39">
        <v>2.9796511627906974E-2</v>
      </c>
      <c r="BU31" s="39">
        <v>0</v>
      </c>
      <c r="BV31" s="39">
        <v>0</v>
      </c>
      <c r="BW31" s="39">
        <v>0</v>
      </c>
      <c r="BX31" s="39">
        <v>0</v>
      </c>
      <c r="BY31" s="39">
        <v>0</v>
      </c>
      <c r="BZ31" s="39">
        <v>0</v>
      </c>
      <c r="CA31" s="39">
        <v>5.8139534883720929E-2</v>
      </c>
      <c r="CB31" s="39">
        <v>8.6119186046511628E-2</v>
      </c>
      <c r="CC31" s="39">
        <v>0</v>
      </c>
      <c r="CD31" s="39">
        <v>0</v>
      </c>
      <c r="CE31" s="39">
        <v>0</v>
      </c>
      <c r="CF31" s="39">
        <v>0</v>
      </c>
      <c r="CG31" s="39">
        <v>0</v>
      </c>
      <c r="CH31" s="39">
        <v>0.10755813953488372</v>
      </c>
      <c r="CI31" s="39">
        <v>0</v>
      </c>
      <c r="CJ31" s="39">
        <v>4.7965116279069853E-2</v>
      </c>
      <c r="CK31" s="39">
        <v>0</v>
      </c>
      <c r="CL31" s="39">
        <v>0</v>
      </c>
      <c r="CM31" s="39">
        <v>0</v>
      </c>
      <c r="CN31" s="39">
        <v>0</v>
      </c>
      <c r="CO31" s="39">
        <v>0</v>
      </c>
      <c r="CP31" s="39">
        <v>6.1046511627906946E-2</v>
      </c>
      <c r="CQ31" s="39">
        <v>0</v>
      </c>
      <c r="CR31" s="39">
        <v>0</v>
      </c>
      <c r="CS31" s="39">
        <v>0</v>
      </c>
      <c r="CT31" s="39">
        <v>0</v>
      </c>
      <c r="CU31" s="39">
        <v>0</v>
      </c>
      <c r="CV31" s="39">
        <v>0</v>
      </c>
      <c r="CW31" s="39">
        <v>0</v>
      </c>
      <c r="CX31" s="39">
        <v>6.6860465116279078E-2</v>
      </c>
      <c r="CY31" s="39">
        <v>0</v>
      </c>
      <c r="CZ31" s="39">
        <v>1.3081395348837231E-2</v>
      </c>
      <c r="DA31" s="39">
        <v>0</v>
      </c>
      <c r="DB31" s="39">
        <v>3.7790697674418602E-2</v>
      </c>
      <c r="DC31" s="39">
        <v>0</v>
      </c>
      <c r="DD31" s="39">
        <v>0</v>
      </c>
      <c r="DE31" s="39">
        <v>0</v>
      </c>
      <c r="DF31" s="39">
        <v>0</v>
      </c>
      <c r="DG31" s="39">
        <v>1.8895348837209301E-2</v>
      </c>
      <c r="DH31" s="39">
        <v>0</v>
      </c>
      <c r="DI31" s="39">
        <v>0</v>
      </c>
      <c r="DJ31" s="39">
        <v>0</v>
      </c>
      <c r="DK31" s="39">
        <v>0</v>
      </c>
      <c r="DL31" s="39">
        <v>0</v>
      </c>
      <c r="DM31" s="39">
        <v>0</v>
      </c>
      <c r="DN31" s="39">
        <v>0</v>
      </c>
      <c r="DO31" s="39">
        <v>0</v>
      </c>
      <c r="DP31" s="39">
        <v>0</v>
      </c>
      <c r="DQ31" s="39">
        <v>0</v>
      </c>
      <c r="DR31" s="39">
        <v>0</v>
      </c>
      <c r="DS31" s="39">
        <v>0</v>
      </c>
      <c r="DT31" s="39">
        <v>0</v>
      </c>
      <c r="DU31" s="39">
        <v>0</v>
      </c>
      <c r="DV31" s="39">
        <v>0</v>
      </c>
      <c r="DW31" s="39">
        <v>0</v>
      </c>
      <c r="DX31" s="39">
        <v>0</v>
      </c>
      <c r="DY31" s="39">
        <v>0</v>
      </c>
      <c r="DZ31" s="39">
        <v>0</v>
      </c>
      <c r="EA31" s="39">
        <v>0</v>
      </c>
      <c r="EB31" s="39">
        <v>0</v>
      </c>
      <c r="EC31" s="39">
        <v>0</v>
      </c>
      <c r="ED31" s="39">
        <v>0</v>
      </c>
      <c r="EE31" s="39">
        <v>0</v>
      </c>
      <c r="EF31" s="39">
        <v>0</v>
      </c>
      <c r="EG31" s="39">
        <v>0</v>
      </c>
      <c r="EH31" s="39">
        <v>0</v>
      </c>
      <c r="EI31" s="39">
        <v>0</v>
      </c>
    </row>
    <row r="32" spans="1:139" collapsed="1">
      <c r="A32" s="52"/>
      <c r="AL32" s="39" t="s">
        <v>248</v>
      </c>
      <c r="AM32" s="39">
        <f>SUM(AM31:EI31)</f>
        <v>0.65079941860465118</v>
      </c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</row>
    <row r="33" spans="1:139">
      <c r="A33" s="18" t="s">
        <v>322</v>
      </c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39"/>
      <c r="DD33" s="39"/>
      <c r="DE33" s="39"/>
      <c r="DF33" s="39"/>
      <c r="DG33" s="39"/>
      <c r="DH33" s="39"/>
      <c r="DI33" s="39"/>
      <c r="DJ33" s="39"/>
      <c r="DK33" s="39"/>
      <c r="DL33" s="39"/>
      <c r="DM33" s="39"/>
      <c r="DN33" s="39"/>
      <c r="DO33" s="39"/>
      <c r="DP33" s="39"/>
      <c r="DQ33" s="39"/>
      <c r="DR33" s="39"/>
      <c r="DS33" s="39"/>
      <c r="DT33" s="39"/>
      <c r="DU33" s="39"/>
      <c r="DV33" s="39"/>
      <c r="DW33" s="39"/>
      <c r="DX33" s="39"/>
      <c r="DY33" s="39"/>
      <c r="DZ33" s="39"/>
      <c r="EA33" s="39"/>
      <c r="EB33" s="39"/>
      <c r="EC33" s="39"/>
      <c r="ED33" s="39"/>
      <c r="EE33" s="39"/>
      <c r="EF33" s="39"/>
      <c r="EG33" s="39"/>
      <c r="EH33" s="39"/>
      <c r="EI33" s="39"/>
    </row>
    <row r="34" spans="1:139" outlineLevel="1">
      <c r="A34" s="16"/>
      <c r="B34" s="55"/>
      <c r="C34" s="61" t="str">
        <f>"Cutoff value for prediction of "&amp;$I$2&amp;":"</f>
        <v>Cutoff value for prediction of Yes:</v>
      </c>
      <c r="D34" s="62">
        <f>$AO$20/20</f>
        <v>0.5</v>
      </c>
      <c r="E34" s="61" t="s">
        <v>293</v>
      </c>
      <c r="F34" s="63">
        <v>0.47693952040565829</v>
      </c>
      <c r="G34" s="55"/>
      <c r="H34" s="55"/>
      <c r="I34" s="56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39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39"/>
      <c r="EI34" s="39"/>
    </row>
    <row r="35" spans="1:139" outlineLevel="1">
      <c r="A35" s="15"/>
      <c r="B35" s="64" t="s">
        <v>294</v>
      </c>
      <c r="C35" s="57"/>
      <c r="D35" s="57"/>
      <c r="E35" s="57"/>
      <c r="F35" s="57"/>
      <c r="G35" s="64" t="s">
        <v>294</v>
      </c>
      <c r="H35" s="57"/>
      <c r="I35" s="58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39"/>
      <c r="DH35" s="39"/>
      <c r="DI35" s="39"/>
      <c r="DJ35" s="39"/>
      <c r="DK35" s="39"/>
      <c r="DL35" s="39"/>
      <c r="DM35" s="39"/>
      <c r="DN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39"/>
      <c r="EH35" s="39"/>
      <c r="EI35" s="39"/>
    </row>
    <row r="36" spans="1:139" outlineLevel="1">
      <c r="A36" s="65" t="s">
        <v>295</v>
      </c>
      <c r="B36" s="57" t="str">
        <f>"# "&amp;$H$2</f>
        <v># No</v>
      </c>
      <c r="C36" s="57" t="str">
        <f>"# "&amp;$I$2</f>
        <v># Yes</v>
      </c>
      <c r="D36" s="57" t="s">
        <v>296</v>
      </c>
      <c r="E36" s="57"/>
      <c r="F36" s="64" t="s">
        <v>297</v>
      </c>
      <c r="G36" s="57" t="str">
        <f>"% "&amp;$H$2</f>
        <v>% No</v>
      </c>
      <c r="H36" s="57" t="str">
        <f>"% "&amp;$I$2</f>
        <v>% Yes</v>
      </c>
      <c r="I36" s="58" t="s">
        <v>296</v>
      </c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  <c r="CW36" s="39"/>
      <c r="CX36" s="39"/>
      <c r="CY36" s="39"/>
      <c r="CZ36" s="39"/>
      <c r="DA36" s="39"/>
      <c r="DB36" s="39"/>
      <c r="DC36" s="39"/>
      <c r="DD36" s="39"/>
      <c r="DE36" s="39"/>
      <c r="DF36" s="39"/>
      <c r="DG36" s="39"/>
      <c r="DH36" s="39"/>
      <c r="DI36" s="39"/>
      <c r="DJ36" s="39"/>
      <c r="DK36" s="39"/>
      <c r="DL36" s="39"/>
      <c r="DM36" s="39"/>
      <c r="DN36" s="39"/>
      <c r="DO36" s="39"/>
      <c r="DP36" s="39"/>
      <c r="DQ36" s="39"/>
      <c r="DR36" s="39"/>
      <c r="DS36" s="39"/>
      <c r="DT36" s="39"/>
      <c r="DU36" s="39"/>
      <c r="DV36" s="39"/>
      <c r="DW36" s="39"/>
      <c r="DX36" s="39"/>
      <c r="DY36" s="39"/>
      <c r="DZ36" s="39"/>
      <c r="EA36" s="39"/>
      <c r="EB36" s="39"/>
      <c r="EC36" s="39"/>
      <c r="ED36" s="39"/>
      <c r="EE36" s="39"/>
      <c r="EF36" s="39"/>
      <c r="EG36" s="39"/>
      <c r="EH36" s="39"/>
      <c r="EI36" s="39"/>
    </row>
    <row r="37" spans="1:139" outlineLevel="1">
      <c r="A37" s="66" t="str">
        <f>"# "&amp;$H$2</f>
        <v># No</v>
      </c>
      <c r="B37" s="71">
        <f>B39-B38</f>
        <v>16</v>
      </c>
      <c r="C37" s="72">
        <f>C39-C38</f>
        <v>16</v>
      </c>
      <c r="D37" s="73">
        <f>D39-D38</f>
        <v>32</v>
      </c>
      <c r="E37" s="57"/>
      <c r="F37" s="67" t="str">
        <f>"% "&amp;$H$2</f>
        <v>% No</v>
      </c>
      <c r="G37" s="76">
        <f>B37/D39</f>
        <v>0.21333333333333335</v>
      </c>
      <c r="H37" s="77">
        <f>C37/D39</f>
        <v>0.21333333333333335</v>
      </c>
      <c r="I37" s="78">
        <f>D37/D39</f>
        <v>0.42666666666666669</v>
      </c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  <c r="CW37" s="39"/>
      <c r="CX37" s="39"/>
      <c r="CY37" s="39"/>
      <c r="CZ37" s="39"/>
      <c r="DA37" s="39"/>
      <c r="DB37" s="39"/>
      <c r="DC37" s="39"/>
      <c r="DD37" s="39"/>
      <c r="DE37" s="39"/>
      <c r="DF37" s="39"/>
      <c r="DG37" s="39"/>
      <c r="DH37" s="39"/>
      <c r="DI37" s="39"/>
      <c r="DJ37" s="39"/>
      <c r="DK37" s="39"/>
      <c r="DL37" s="39"/>
      <c r="DM37" s="39"/>
      <c r="DN37" s="39"/>
      <c r="DO37" s="39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39"/>
      <c r="EH37" s="39"/>
      <c r="EI37" s="39"/>
    </row>
    <row r="38" spans="1:139" outlineLevel="1">
      <c r="A38" s="66" t="str">
        <f>"# "&amp;$I$2</f>
        <v># Yes</v>
      </c>
      <c r="B38" s="74">
        <f>D38-C38</f>
        <v>12</v>
      </c>
      <c r="C38" s="75">
        <f>INDEX($AM$23:$EI$23,MATCH(D34,$AM$21:$EI$21,1))</f>
        <v>31</v>
      </c>
      <c r="D38" s="73">
        <f>$E$11 * $F$11</f>
        <v>43</v>
      </c>
      <c r="E38" s="57"/>
      <c r="F38" s="67" t="str">
        <f>"% "&amp;$I$2</f>
        <v>% Yes</v>
      </c>
      <c r="G38" s="79">
        <f>B38/D39</f>
        <v>0.16</v>
      </c>
      <c r="H38" s="80">
        <f>C38/D39</f>
        <v>0.41333333333333333</v>
      </c>
      <c r="I38" s="78">
        <f>D38/D39</f>
        <v>0.57333333333333336</v>
      </c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CY38" s="39"/>
      <c r="CZ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K38" s="39"/>
      <c r="DL38" s="39"/>
      <c r="DM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X38" s="39"/>
      <c r="DY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</row>
    <row r="39" spans="1:139" outlineLevel="1">
      <c r="A39" s="66" t="s">
        <v>296</v>
      </c>
      <c r="B39" s="73">
        <f>D39-C39</f>
        <v>28</v>
      </c>
      <c r="C39" s="73">
        <f>INDEX($AM$22:$EI$22,MATCH(D34,$AM$21:$EI$21,1))</f>
        <v>47</v>
      </c>
      <c r="D39" s="73">
        <f>$F$11</f>
        <v>75</v>
      </c>
      <c r="E39" s="57"/>
      <c r="F39" s="67" t="s">
        <v>296</v>
      </c>
      <c r="G39" s="81">
        <f>B39/D39</f>
        <v>0.37333333333333335</v>
      </c>
      <c r="H39" s="81">
        <f>C39/D39</f>
        <v>0.62666666666666671</v>
      </c>
      <c r="I39" s="78">
        <f>D39/D39</f>
        <v>1</v>
      </c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39"/>
      <c r="CW39" s="39"/>
      <c r="CX39" s="39"/>
      <c r="CY39" s="39"/>
      <c r="CZ39" s="39"/>
      <c r="DA39" s="39"/>
      <c r="DB39" s="39"/>
      <c r="DC39" s="39"/>
      <c r="DD39" s="39"/>
      <c r="DE39" s="39"/>
      <c r="DF39" s="39"/>
      <c r="DG39" s="39"/>
      <c r="DH39" s="39"/>
      <c r="DI39" s="39"/>
      <c r="DJ39" s="39"/>
      <c r="DK39" s="39"/>
      <c r="DL39" s="39"/>
      <c r="DM39" s="39"/>
      <c r="DN39" s="39"/>
      <c r="DO39" s="39"/>
      <c r="DP39" s="39"/>
      <c r="DQ39" s="39"/>
      <c r="DR39" s="39"/>
      <c r="DS39" s="39"/>
      <c r="DT39" s="39"/>
      <c r="DU39" s="39"/>
      <c r="DV39" s="39"/>
      <c r="DW39" s="39"/>
      <c r="DX39" s="39"/>
      <c r="DY39" s="39"/>
      <c r="DZ39" s="39"/>
      <c r="EA39" s="39"/>
      <c r="EB39" s="39"/>
      <c r="EC39" s="39"/>
      <c r="ED39" s="39"/>
      <c r="EE39" s="39"/>
      <c r="EF39" s="39"/>
      <c r="EG39" s="39"/>
      <c r="EH39" s="39"/>
      <c r="EI39" s="39"/>
    </row>
    <row r="40" spans="1:139" outlineLevel="1">
      <c r="A40" s="68" t="s">
        <v>298</v>
      </c>
      <c r="B40" s="69">
        <f>G37+H38</f>
        <v>0.62666666666666671</v>
      </c>
      <c r="C40" s="59"/>
      <c r="D40" s="70" t="s">
        <v>299</v>
      </c>
      <c r="E40" s="69">
        <f>H38/I38</f>
        <v>0.72093023255813948</v>
      </c>
      <c r="F40" s="59"/>
      <c r="G40" s="70" t="s">
        <v>300</v>
      </c>
      <c r="H40" s="69">
        <f>G37/I37</f>
        <v>0.5</v>
      </c>
      <c r="I40" s="60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  <c r="DB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39"/>
      <c r="EI40" s="39"/>
    </row>
    <row r="41" spans="1:139">
      <c r="A41" s="52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39"/>
      <c r="CW41" s="39"/>
      <c r="CX41" s="39"/>
      <c r="CY41" s="39"/>
      <c r="CZ41" s="39"/>
      <c r="DA41" s="39"/>
      <c r="DB41" s="39"/>
      <c r="DC41" s="39"/>
      <c r="DD41" s="39"/>
      <c r="DE41" s="39"/>
      <c r="DF41" s="39"/>
      <c r="DG41" s="39"/>
      <c r="DH41" s="39"/>
      <c r="DI41" s="39"/>
      <c r="DJ41" s="39"/>
      <c r="DK41" s="39"/>
      <c r="DL41" s="39"/>
      <c r="DM41" s="39"/>
      <c r="DN41" s="39"/>
      <c r="DO41" s="39"/>
      <c r="DP41" s="39"/>
      <c r="DQ41" s="39"/>
      <c r="DR41" s="39"/>
      <c r="DS41" s="39"/>
      <c r="DT41" s="39"/>
      <c r="DU41" s="39"/>
      <c r="DV41" s="39"/>
      <c r="DW41" s="39"/>
      <c r="DX41" s="39"/>
      <c r="DY41" s="39"/>
      <c r="DZ41" s="39"/>
      <c r="EA41" s="39"/>
      <c r="EB41" s="39"/>
      <c r="EC41" s="39"/>
      <c r="ED41" s="39"/>
      <c r="EE41" s="39"/>
      <c r="EF41" s="39"/>
      <c r="EG41" s="39"/>
      <c r="EH41" s="39"/>
      <c r="EI41" s="39"/>
    </row>
    <row r="42" spans="1:139">
      <c r="A42" s="18" t="s">
        <v>210</v>
      </c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  <c r="CW42" s="39"/>
      <c r="CX42" s="39"/>
      <c r="CY42" s="39"/>
      <c r="CZ42" s="39"/>
      <c r="DA42" s="39"/>
      <c r="DB42" s="39"/>
      <c r="DC42" s="39"/>
      <c r="DD42" s="39"/>
      <c r="DE42" s="39"/>
      <c r="DF42" s="39"/>
      <c r="DG42" s="39"/>
      <c r="DH42" s="39"/>
      <c r="DI42" s="39"/>
      <c r="DJ42" s="39"/>
      <c r="DK42" s="39"/>
      <c r="DL42" s="39"/>
      <c r="DM42" s="39"/>
      <c r="DN42" s="39"/>
      <c r="DO42" s="39"/>
      <c r="DP42" s="39"/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39"/>
      <c r="EH42" s="39"/>
      <c r="EI42" s="39"/>
    </row>
    <row r="43" spans="1:139" outlineLevel="1">
      <c r="AL43" s="49" t="s">
        <v>213</v>
      </c>
      <c r="AM43" s="49">
        <v>1</v>
      </c>
      <c r="AN43" s="39" t="s">
        <v>218</v>
      </c>
      <c r="AO43" s="39" t="s">
        <v>25</v>
      </c>
      <c r="AP43" s="39" t="s">
        <v>35</v>
      </c>
      <c r="AQ43" s="39" t="s">
        <v>37</v>
      </c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  <c r="CU43" s="39"/>
      <c r="CV43" s="39"/>
      <c r="CW43" s="39"/>
      <c r="CX43" s="39"/>
      <c r="CY43" s="39"/>
      <c r="CZ43" s="39"/>
      <c r="DA43" s="39"/>
      <c r="DB43" s="39"/>
      <c r="DC43" s="39"/>
      <c r="DD43" s="39"/>
      <c r="DE43" s="39"/>
      <c r="DF43" s="39"/>
      <c r="DG43" s="39"/>
      <c r="DH43" s="39"/>
      <c r="DI43" s="39"/>
      <c r="DJ43" s="39"/>
      <c r="DK43" s="39"/>
      <c r="DL43" s="39"/>
      <c r="DM43" s="39"/>
      <c r="DN43" s="39"/>
      <c r="DO43" s="39"/>
      <c r="DP43" s="39"/>
      <c r="DQ43" s="39"/>
      <c r="DR43" s="39"/>
      <c r="DS43" s="39"/>
      <c r="DT43" s="39"/>
      <c r="DU43" s="39"/>
      <c r="DV43" s="39"/>
      <c r="DW43" s="39"/>
      <c r="DX43" s="39"/>
      <c r="DY43" s="39"/>
      <c r="DZ43" s="39"/>
      <c r="EA43" s="39"/>
      <c r="EB43" s="39"/>
      <c r="EC43" s="39"/>
      <c r="ED43" s="39"/>
      <c r="EE43" s="39"/>
      <c r="EF43" s="39"/>
      <c r="EG43" s="39"/>
      <c r="EH43" s="39"/>
      <c r="EI43" s="39"/>
    </row>
    <row r="44" spans="1:139" outlineLevel="1">
      <c r="J44" s="11" t="s">
        <v>256</v>
      </c>
      <c r="AL44" s="49" t="s">
        <v>214</v>
      </c>
      <c r="AM44" s="49" t="str">
        <f>INDEX($AO$43:$AQ$43,$AM$43)</f>
        <v>english1stLang</v>
      </c>
      <c r="AN44" s="39" t="s">
        <v>168</v>
      </c>
      <c r="AO44" s="39">
        <v>0.72</v>
      </c>
      <c r="AP44" s="39">
        <v>0.82666666666666666</v>
      </c>
      <c r="AQ44" s="39">
        <v>1.6</v>
      </c>
      <c r="AR44" s="39">
        <v>1</v>
      </c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39"/>
      <c r="CU44" s="39"/>
      <c r="CV44" s="39"/>
      <c r="CW44" s="39"/>
      <c r="CX44" s="39"/>
      <c r="CY44" s="39"/>
      <c r="CZ44" s="39"/>
      <c r="DA44" s="39"/>
      <c r="DB44" s="39"/>
      <c r="DC44" s="39"/>
      <c r="DD44" s="39"/>
      <c r="DE44" s="39"/>
      <c r="DF44" s="39"/>
      <c r="DG44" s="39"/>
      <c r="DH44" s="39"/>
      <c r="DI44" s="39"/>
      <c r="DJ44" s="39"/>
      <c r="DK44" s="39"/>
      <c r="DL44" s="39"/>
      <c r="DM44" s="39"/>
      <c r="DN44" s="39"/>
      <c r="DO44" s="39"/>
      <c r="DP44" s="39"/>
      <c r="DQ44" s="39"/>
      <c r="DR44" s="39"/>
      <c r="DS44" s="39"/>
      <c r="DT44" s="39"/>
      <c r="DU44" s="39"/>
      <c r="DV44" s="39"/>
      <c r="DW44" s="39"/>
      <c r="DX44" s="39"/>
      <c r="DY44" s="39"/>
      <c r="DZ44" s="39"/>
      <c r="EA44" s="39"/>
      <c r="EB44" s="39"/>
      <c r="EC44" s="39"/>
      <c r="ED44" s="39"/>
      <c r="EE44" s="39"/>
      <c r="EF44" s="39"/>
      <c r="EG44" s="39"/>
      <c r="EH44" s="39"/>
      <c r="EI44" s="39"/>
    </row>
    <row r="45" spans="1:139" outlineLevel="1">
      <c r="AL45" s="49"/>
      <c r="AM45" s="49" t="s">
        <v>215</v>
      </c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  <c r="DA45" s="39"/>
      <c r="DB45" s="39"/>
      <c r="DC45" s="39"/>
      <c r="DD45" s="39"/>
      <c r="DE45" s="39"/>
      <c r="DF45" s="39"/>
      <c r="DG45" s="39"/>
      <c r="DH45" s="39"/>
      <c r="DI45" s="39"/>
      <c r="DJ45" s="39"/>
      <c r="DK45" s="39"/>
      <c r="DL45" s="39"/>
      <c r="DM45" s="39"/>
      <c r="DN45" s="39"/>
      <c r="DO45" s="39"/>
      <c r="DP45" s="39"/>
      <c r="DQ45" s="39"/>
      <c r="DR45" s="39"/>
      <c r="DS45" s="39"/>
      <c r="DT45" s="39"/>
      <c r="DU45" s="39"/>
      <c r="DV45" s="39"/>
      <c r="DW45" s="39"/>
      <c r="DX45" s="39"/>
      <c r="DY45" s="39"/>
      <c r="DZ45" s="39"/>
      <c r="EA45" s="39"/>
      <c r="EB45" s="39"/>
      <c r="EC45" s="39"/>
      <c r="ED45" s="39"/>
      <c r="EE45" s="39"/>
      <c r="EF45" s="39"/>
      <c r="EG45" s="39"/>
      <c r="EH45" s="39"/>
      <c r="EI45" s="39"/>
    </row>
    <row r="46" spans="1:139" outlineLevel="1">
      <c r="AL46" s="49"/>
      <c r="AM46" s="49" t="str">
        <f xml:space="preserve"> "Logistic Regression Curve -vs- " &amp; $AM$44 &amp; " 
Model 3 for Choice.variable    (3 variables, n=75)"</f>
        <v>Logistic Regression Curve -vs- english1stLang 
Model 3 for Choice.variable    (3 variables, n=75)</v>
      </c>
      <c r="AN46" s="39" t="s">
        <v>219</v>
      </c>
      <c r="AO46" s="39">
        <v>0</v>
      </c>
      <c r="AP46" s="39">
        <v>-2</v>
      </c>
      <c r="AQ46" s="39">
        <v>1</v>
      </c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39"/>
      <c r="CW46" s="39"/>
      <c r="CX46" s="39"/>
      <c r="CY46" s="39"/>
      <c r="CZ46" s="39"/>
      <c r="DA46" s="39"/>
      <c r="DB46" s="39"/>
      <c r="DC46" s="39"/>
      <c r="DD46" s="39"/>
      <c r="DE46" s="39"/>
      <c r="DF46" s="39"/>
      <c r="DG46" s="39"/>
      <c r="DH46" s="39"/>
      <c r="DI46" s="39"/>
      <c r="DJ46" s="39"/>
      <c r="DK46" s="39"/>
      <c r="DL46" s="39"/>
      <c r="DM46" s="39"/>
      <c r="DN46" s="39"/>
      <c r="DO46" s="39"/>
      <c r="DP46" s="39"/>
      <c r="DQ46" s="39"/>
      <c r="DR46" s="39"/>
      <c r="DS46" s="39"/>
      <c r="DT46" s="39"/>
      <c r="DU46" s="39"/>
      <c r="DV46" s="39"/>
      <c r="DW46" s="39"/>
      <c r="DX46" s="39"/>
      <c r="DY46" s="39"/>
      <c r="DZ46" s="39"/>
      <c r="EA46" s="39"/>
      <c r="EB46" s="39"/>
      <c r="EC46" s="39"/>
      <c r="ED46" s="39"/>
      <c r="EE46" s="39"/>
      <c r="EF46" s="39"/>
      <c r="EG46" s="39"/>
      <c r="EH46" s="39"/>
      <c r="EI46" s="39"/>
    </row>
    <row r="47" spans="1:139" outlineLevel="1">
      <c r="A47" s="33" t="s">
        <v>168</v>
      </c>
      <c r="B47" s="8">
        <f>SUMPRODUCT($AO$44:$AQ$44,$AO$63:$AQ$63)</f>
        <v>0.72</v>
      </c>
      <c r="C47" s="8">
        <f>1/(1+EXP(-F47))</f>
        <v>0.57769769918481739</v>
      </c>
      <c r="D47" s="8">
        <f>1/(1+EXP(-(F47- $H$11*G47)))</f>
        <v>0.45946960150407812</v>
      </c>
      <c r="E47" s="8">
        <f>1/(1+EXP(-(F47+ $H$11*G47)))</f>
        <v>0.68764593598845669</v>
      </c>
      <c r="F47" s="8">
        <f>MMULT($AO$44:$AQ$44,$B$16:$B$18) + B15</f>
        <v>0.31332930984249074</v>
      </c>
      <c r="G47" s="8">
        <f t="array" ref="G47">SQRT(MMULT($AO$44:$AR$44,MMULT($AL$15:$AO$18,TRANSPOSE($AO$44:$AR$44))))</f>
        <v>0.24276333979430911</v>
      </c>
      <c r="AL47" s="49"/>
      <c r="AM47" s="49" t="str">
        <f xml:space="preserve"> $AM$44 &amp; " (min to max) " &amp; CHAR(10) &amp; "Other Variables = Means"</f>
        <v>english1stLang (min to max) 
Other Variables = Means</v>
      </c>
      <c r="AN47" s="39" t="s">
        <v>220</v>
      </c>
      <c r="AO47" s="39">
        <v>1</v>
      </c>
      <c r="AP47" s="39">
        <v>2</v>
      </c>
      <c r="AQ47" s="39">
        <v>2</v>
      </c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CV47" s="39"/>
      <c r="CW47" s="39"/>
      <c r="CX47" s="39"/>
      <c r="CY47" s="39"/>
      <c r="CZ47" s="39"/>
      <c r="DA47" s="39"/>
      <c r="DB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39"/>
      <c r="DS47" s="39"/>
      <c r="DT47" s="39"/>
      <c r="DU47" s="39"/>
      <c r="DV47" s="39"/>
      <c r="DW47" s="39"/>
      <c r="DX47" s="39"/>
      <c r="DY47" s="39"/>
      <c r="DZ47" s="39"/>
      <c r="EA47" s="39"/>
      <c r="EB47" s="39"/>
      <c r="EC47" s="39"/>
      <c r="ED47" s="39"/>
      <c r="EE47" s="39"/>
      <c r="EF47" s="39"/>
      <c r="EG47" s="39"/>
      <c r="EH47" s="39"/>
      <c r="EI47" s="39"/>
    </row>
    <row r="48" spans="1:139" outlineLevel="1">
      <c r="AL48" s="49"/>
      <c r="AM48" s="49" t="s">
        <v>216</v>
      </c>
      <c r="AN48" s="39" t="s">
        <v>221</v>
      </c>
      <c r="AO48" s="39">
        <f>AO46</f>
        <v>0</v>
      </c>
      <c r="AP48" s="39">
        <f>AP46</f>
        <v>-2</v>
      </c>
      <c r="AQ48" s="39">
        <f>AQ46</f>
        <v>1</v>
      </c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39"/>
      <c r="CW48" s="39"/>
      <c r="CX48" s="39"/>
      <c r="CY48" s="39"/>
      <c r="CZ48" s="39"/>
      <c r="DA48" s="39"/>
      <c r="DB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39"/>
      <c r="DS48" s="39"/>
      <c r="DT48" s="39"/>
      <c r="DU48" s="39"/>
      <c r="DV48" s="39"/>
      <c r="DW48" s="39"/>
      <c r="DX48" s="39"/>
      <c r="DY48" s="39"/>
      <c r="DZ48" s="39"/>
      <c r="EA48" s="39"/>
      <c r="EB48" s="39"/>
      <c r="EC48" s="39"/>
      <c r="ED48" s="39"/>
      <c r="EE48" s="39"/>
      <c r="EF48" s="39"/>
      <c r="EG48" s="39"/>
      <c r="EH48" s="39"/>
      <c r="EI48" s="39"/>
    </row>
    <row r="49" spans="1:139" outlineLevel="1">
      <c r="B49" s="32" t="str">
        <f>$AM$44</f>
        <v>english1stLang</v>
      </c>
      <c r="C49" s="32" t="s">
        <v>211</v>
      </c>
      <c r="D49" s="32" t="str">
        <f>IF($I$11&gt;99%,("Lower "&amp;TEXT($I$11,"0.0%")),("Lower "&amp;TEXT($I$11,"0%")))</f>
        <v>Lower 95%</v>
      </c>
      <c r="E49" s="32" t="str">
        <f>IF($I$11&gt;99%,("Upper "&amp;TEXT($I$11,"0.0%")),("Upper "&amp;TEXT($I$11,"0%")))</f>
        <v>Upper 95%</v>
      </c>
      <c r="F49" s="32" t="s">
        <v>212</v>
      </c>
      <c r="G49" s="32" t="s">
        <v>176</v>
      </c>
      <c r="AL49" s="49"/>
      <c r="AM49" s="49" t="s">
        <v>217</v>
      </c>
      <c r="AN49" s="39" t="s">
        <v>222</v>
      </c>
      <c r="AO49" s="39">
        <f>(AO47 - AO46)/12</f>
        <v>8.3333333333333329E-2</v>
      </c>
      <c r="AP49" s="39">
        <f>(AP47 - AP46)/12</f>
        <v>0.33333333333333331</v>
      </c>
      <c r="AQ49" s="39">
        <f>(AQ47 - AQ46)/12</f>
        <v>8.3333333333333329E-2</v>
      </c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CV49" s="39"/>
      <c r="CW49" s="39"/>
      <c r="CX49" s="39"/>
      <c r="CY49" s="39"/>
      <c r="CZ49" s="39"/>
      <c r="DA49" s="39"/>
      <c r="DB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DU49" s="39"/>
      <c r="DV49" s="39"/>
      <c r="DW49" s="39"/>
      <c r="DX49" s="39"/>
      <c r="DY49" s="39"/>
      <c r="DZ49" s="39"/>
      <c r="EA49" s="39"/>
      <c r="EB49" s="39"/>
      <c r="EC49" s="39"/>
      <c r="ED49" s="39"/>
      <c r="EE49" s="39"/>
      <c r="EF49" s="39"/>
      <c r="EG49" s="39"/>
      <c r="EH49" s="39"/>
      <c r="EI49" s="39"/>
    </row>
    <row r="50" spans="1:139" outlineLevel="1">
      <c r="B50" s="8">
        <f>SUMPRODUCT($AO$50:$AQ$50,$AO$63:$AQ$63)</f>
        <v>0</v>
      </c>
      <c r="C50" s="8">
        <f t="shared" ref="C50:C62" si="0">1/(1+EXP(-F50))</f>
        <v>0.47364003669408211</v>
      </c>
      <c r="D50" s="8">
        <f t="shared" ref="D50:D62" si="1">1/(1+EXP(-(F50- $H$11*G50)))</f>
        <v>0.25819108205854002</v>
      </c>
      <c r="E50" s="8">
        <f t="shared" ref="E50:E62" si="2">1/(1+EXP(-(F50+ $H$11*G50)))</f>
        <v>0.69937350819558086</v>
      </c>
      <c r="F50" s="8">
        <f>MMULT($AO$50:$AQ$50,$B$16:$B$18) + B15</f>
        <v>-0.10553770263376883</v>
      </c>
      <c r="G50" s="8">
        <f t="array" ref="G50">SQRT(MMULT($AO$50:$AR$50,MMULT($AL$15:$AO$18,TRANSPOSE($AO$50:$AR$50))))</f>
        <v>0.48462831610449647</v>
      </c>
      <c r="AL50" s="39"/>
      <c r="AM50" s="39">
        <v>1</v>
      </c>
      <c r="AN50" s="39"/>
      <c r="AO50" s="39">
        <f>IF($AO$64=$AM$43,$AO$48+($AM$50-1)*$AO$49,$AO$44)</f>
        <v>0</v>
      </c>
      <c r="AP50" s="39">
        <f>IF($AP$64=$AM$43,$AP$48+($AM$50-1)*$AP$49,$AP$44)</f>
        <v>0.82666666666666666</v>
      </c>
      <c r="AQ50" s="39">
        <f>IF($AQ$64=$AM$43,$AQ$48+($AM$50-1)*$AQ$49,$AQ$44)</f>
        <v>1.6</v>
      </c>
      <c r="AR50" s="39">
        <v>1</v>
      </c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39"/>
      <c r="CW50" s="39"/>
      <c r="CX50" s="39"/>
      <c r="CY50" s="39"/>
      <c r="CZ50" s="39"/>
      <c r="DA50" s="39"/>
      <c r="DB50" s="39"/>
      <c r="DC50" s="39"/>
      <c r="DD50" s="39"/>
      <c r="DE50" s="39"/>
      <c r="DF50" s="39"/>
      <c r="DG50" s="39"/>
      <c r="DH50" s="39"/>
      <c r="DI50" s="39"/>
      <c r="DJ50" s="39"/>
      <c r="DK50" s="39"/>
      <c r="DL50" s="39"/>
      <c r="DM50" s="39"/>
      <c r="DN50" s="39"/>
      <c r="DO50" s="39"/>
      <c r="DP50" s="39"/>
      <c r="DQ50" s="39"/>
      <c r="DR50" s="39"/>
      <c r="DS50" s="39"/>
      <c r="DT50" s="39"/>
      <c r="DU50" s="39"/>
      <c r="DV50" s="39"/>
      <c r="DW50" s="39"/>
      <c r="DX50" s="39"/>
      <c r="DY50" s="39"/>
      <c r="DZ50" s="39"/>
      <c r="EA50" s="39"/>
      <c r="EB50" s="39"/>
      <c r="EC50" s="39"/>
      <c r="ED50" s="39"/>
      <c r="EE50" s="39"/>
      <c r="EF50" s="39"/>
      <c r="EG50" s="39"/>
      <c r="EH50" s="39"/>
      <c r="EI50" s="39"/>
    </row>
    <row r="51" spans="1:139" outlineLevel="1">
      <c r="B51" s="8">
        <f>SUMPRODUCT($AO$51:$AQ$51,$AO$63:$AQ$63)</f>
        <v>8.3333333333333329E-2</v>
      </c>
      <c r="C51" s="8">
        <f t="shared" si="0"/>
        <v>0.48573943757707627</v>
      </c>
      <c r="D51" s="8">
        <f t="shared" si="1"/>
        <v>0.28390246042092837</v>
      </c>
      <c r="E51" s="8">
        <f t="shared" si="2"/>
        <v>0.69233751213802097</v>
      </c>
      <c r="F51" s="8">
        <f>MMULT($AO$51:$AQ$51,$B$16:$B$18) + B15</f>
        <v>-5.7057724337905458E-2</v>
      </c>
      <c r="G51" s="8">
        <f t="array" ref="G51">SQRT(MMULT($AO$51:$AR$51,MMULT($AL$15:$AO$18,TRANSPOSE($AO$51:$AR$51))))</f>
        <v>0.44293055316711305</v>
      </c>
      <c r="AL51" s="39"/>
      <c r="AM51" s="39">
        <v>2</v>
      </c>
      <c r="AN51" s="39"/>
      <c r="AO51" s="39">
        <f>IF($AO$64=$AM$43,$AO$48+($AM$51-1)*$AO$49,$AO$44)</f>
        <v>8.3333333333333329E-2</v>
      </c>
      <c r="AP51" s="39">
        <f>IF($AP$64=$AM$43,$AP$48+($AM$51-1)*$AP$49,$AP$44)</f>
        <v>0.82666666666666666</v>
      </c>
      <c r="AQ51" s="39">
        <f>IF($AQ$64=$AM$43,$AQ$48+($AM$51-1)*$AQ$49,$AQ$44)</f>
        <v>1.6</v>
      </c>
      <c r="AR51" s="39">
        <v>1</v>
      </c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R51" s="39"/>
      <c r="CS51" s="39"/>
      <c r="CT51" s="39"/>
      <c r="CU51" s="39"/>
      <c r="CV51" s="39"/>
      <c r="CW51" s="39"/>
      <c r="CX51" s="39"/>
      <c r="CY51" s="39"/>
      <c r="CZ51" s="39"/>
      <c r="DA51" s="39"/>
      <c r="DB51" s="39"/>
      <c r="DC51" s="39"/>
      <c r="DD51" s="39"/>
      <c r="DE51" s="39"/>
      <c r="DF51" s="39"/>
      <c r="DG51" s="39"/>
      <c r="DH51" s="39"/>
      <c r="DI51" s="39"/>
      <c r="DJ51" s="39"/>
      <c r="DK51" s="39"/>
      <c r="DL51" s="39"/>
      <c r="DM51" s="39"/>
      <c r="DN51" s="39"/>
      <c r="DO51" s="39"/>
      <c r="DP51" s="39"/>
      <c r="DQ51" s="39"/>
      <c r="DR51" s="39"/>
      <c r="DS51" s="39"/>
      <c r="DT51" s="39"/>
      <c r="DU51" s="39"/>
      <c r="DV51" s="39"/>
      <c r="DW51" s="39"/>
      <c r="DX51" s="39"/>
      <c r="DY51" s="39"/>
      <c r="DZ51" s="39"/>
      <c r="EA51" s="39"/>
      <c r="EB51" s="39"/>
      <c r="EC51" s="39"/>
      <c r="ED51" s="39"/>
      <c r="EE51" s="39"/>
      <c r="EF51" s="39"/>
      <c r="EG51" s="39"/>
      <c r="EH51" s="39"/>
      <c r="EI51" s="39"/>
    </row>
    <row r="52" spans="1:139" outlineLevel="1">
      <c r="B52" s="8">
        <f>SUMPRODUCT($AO$52:$AQ$52,$AO$63:$AQ$63)</f>
        <v>0.16666666666666666</v>
      </c>
      <c r="C52" s="8">
        <f t="shared" si="0"/>
        <v>0.49785557663795649</v>
      </c>
      <c r="D52" s="8">
        <f t="shared" si="1"/>
        <v>0.31041287295833458</v>
      </c>
      <c r="E52" s="8">
        <f t="shared" si="2"/>
        <v>0.6859029864895313</v>
      </c>
      <c r="F52" s="8">
        <f>MMULT($AO$52:$AQ$52,$B$16:$B$18) + B15</f>
        <v>-8.5777460420420892E-3</v>
      </c>
      <c r="G52" s="8">
        <f t="array" ref="G52">SQRT(MMULT($AO$52:$AR$52,MMULT($AL$15:$AO$18,TRANSPOSE($AO$52:$AR$52))))</f>
        <v>0.40287069174224449</v>
      </c>
      <c r="AL52" s="39"/>
      <c r="AM52" s="39">
        <v>3</v>
      </c>
      <c r="AN52" s="39"/>
      <c r="AO52" s="39">
        <f>IF($AO$64=$AM$43,$AO$48+($AM$52-1)*$AO$49,$AO$44)</f>
        <v>0.16666666666666666</v>
      </c>
      <c r="AP52" s="39">
        <f>IF($AP$64=$AM$43,$AP$48+($AM$52-1)*$AP$49,$AP$44)</f>
        <v>0.82666666666666666</v>
      </c>
      <c r="AQ52" s="39">
        <f>IF($AQ$64=$AM$43,$AQ$48+($AM$52-1)*$AQ$49,$AQ$44)</f>
        <v>1.6</v>
      </c>
      <c r="AR52" s="39">
        <v>1</v>
      </c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39"/>
      <c r="CW52" s="39"/>
      <c r="CX52" s="39"/>
      <c r="CY52" s="39"/>
      <c r="CZ52" s="39"/>
      <c r="DA52" s="39"/>
      <c r="DB52" s="39"/>
      <c r="DC52" s="39"/>
      <c r="DD52" s="39"/>
      <c r="DE52" s="39"/>
      <c r="DF52" s="39"/>
      <c r="DG52" s="39"/>
      <c r="DH52" s="39"/>
      <c r="DI52" s="39"/>
      <c r="DJ52" s="39"/>
      <c r="DK52" s="39"/>
      <c r="DL52" s="39"/>
      <c r="DM52" s="39"/>
      <c r="DN52" s="39"/>
      <c r="DO52" s="39"/>
      <c r="DP52" s="39"/>
      <c r="DQ52" s="39"/>
      <c r="DR52" s="39"/>
      <c r="DS52" s="39"/>
      <c r="DT52" s="39"/>
      <c r="DU52" s="39"/>
      <c r="DV52" s="39"/>
      <c r="DW52" s="39"/>
      <c r="DX52" s="39"/>
      <c r="DY52" s="39"/>
      <c r="DZ52" s="39"/>
      <c r="EA52" s="39"/>
      <c r="EB52" s="39"/>
      <c r="EC52" s="39"/>
      <c r="ED52" s="39"/>
      <c r="EE52" s="39"/>
      <c r="EF52" s="39"/>
      <c r="EG52" s="39"/>
      <c r="EH52" s="39"/>
      <c r="EI52" s="39"/>
    </row>
    <row r="53" spans="1:139" outlineLevel="1">
      <c r="B53" s="8">
        <f>SUMPRODUCT($AO$53:$AQ$53,$AO$63:$AQ$63)</f>
        <v>0.25</v>
      </c>
      <c r="C53" s="8">
        <f t="shared" si="0"/>
        <v>0.50997423469372472</v>
      </c>
      <c r="D53" s="8">
        <f t="shared" si="1"/>
        <v>0.33727489555336537</v>
      </c>
      <c r="E53" s="8">
        <f t="shared" si="2"/>
        <v>0.68032514415500001</v>
      </c>
      <c r="F53" s="8">
        <f>MMULT($AO$53:$AQ$53,$B$16:$B$18) + B15</f>
        <v>3.9902232253821279E-2</v>
      </c>
      <c r="G53" s="8">
        <f t="array" ref="G53">SQRT(MMULT($AO$53:$AR$53,MMULT($AL$15:$AO$18,TRANSPOSE($AO$53:$AR$53))))</f>
        <v>0.36498844197882407</v>
      </c>
      <c r="AL53" s="39"/>
      <c r="AM53" s="39">
        <v>4</v>
      </c>
      <c r="AN53" s="39"/>
      <c r="AO53" s="39">
        <f>IF($AO$64=$AM$43,$AO$48+($AM$53-1)*$AO$49,$AO$44)</f>
        <v>0.25</v>
      </c>
      <c r="AP53" s="39">
        <f>IF($AP$64=$AM$43,$AP$48+($AM$53-1)*$AP$49,$AP$44)</f>
        <v>0.82666666666666666</v>
      </c>
      <c r="AQ53" s="39">
        <f>IF($AQ$64=$AM$43,$AQ$48+($AM$53-1)*$AQ$49,$AQ$44)</f>
        <v>1.6</v>
      </c>
      <c r="AR53" s="39">
        <v>1</v>
      </c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39"/>
      <c r="CW53" s="39"/>
      <c r="CX53" s="39"/>
      <c r="CY53" s="39"/>
      <c r="CZ53" s="39"/>
      <c r="DA53" s="39"/>
      <c r="DB53" s="39"/>
      <c r="DC53" s="39"/>
      <c r="DD53" s="39"/>
      <c r="DE53" s="39"/>
      <c r="DF53" s="39"/>
      <c r="DG53" s="39"/>
      <c r="DH53" s="39"/>
      <c r="DI53" s="39"/>
      <c r="DJ53" s="39"/>
      <c r="DK53" s="39"/>
      <c r="DL53" s="39"/>
      <c r="DM53" s="39"/>
      <c r="DN53" s="39"/>
      <c r="DO53" s="39"/>
      <c r="DP53" s="39"/>
      <c r="DQ53" s="39"/>
      <c r="DR53" s="39"/>
      <c r="DS53" s="39"/>
      <c r="DT53" s="39"/>
      <c r="DU53" s="39"/>
      <c r="DV53" s="39"/>
      <c r="DW53" s="39"/>
      <c r="DX53" s="39"/>
      <c r="DY53" s="39"/>
      <c r="DZ53" s="39"/>
      <c r="EA53" s="39"/>
      <c r="EB53" s="39"/>
      <c r="EC53" s="39"/>
      <c r="ED53" s="39"/>
      <c r="EE53" s="39"/>
      <c r="EF53" s="39"/>
      <c r="EG53" s="39"/>
      <c r="EH53" s="39"/>
      <c r="EI53" s="39"/>
    </row>
    <row r="54" spans="1:139" outlineLevel="1">
      <c r="B54" s="8">
        <f>SUMPRODUCT($AO$54:$AQ$54,$AO$63:$AQ$63)</f>
        <v>0.33333333333333331</v>
      </c>
      <c r="C54" s="8">
        <f t="shared" si="0"/>
        <v>0.52208118073593612</v>
      </c>
      <c r="D54" s="8">
        <f t="shared" si="1"/>
        <v>0.36390072415458485</v>
      </c>
      <c r="E54" s="8">
        <f t="shared" si="2"/>
        <v>0.67595365531589724</v>
      </c>
      <c r="F54" s="8">
        <f>MMULT($AO$54:$AQ$54,$B$16:$B$18) + B15</f>
        <v>8.8382210549684648E-2</v>
      </c>
      <c r="G54" s="8">
        <f t="array" ref="G54">SQRT(MMULT($AO$54:$AR$54,MMULT($AL$15:$AO$18,TRANSPOSE($AO$54:$AR$54))))</f>
        <v>0.33003451405677148</v>
      </c>
      <c r="AL54" s="39"/>
      <c r="AM54" s="39">
        <v>5</v>
      </c>
      <c r="AN54" s="39"/>
      <c r="AO54" s="39">
        <f>IF($AO$64=$AM$43,$AO$48+($AM$54-1)*$AO$49,$AO$44)</f>
        <v>0.33333333333333331</v>
      </c>
      <c r="AP54" s="39">
        <f>IF($AP$64=$AM$43,$AP$48+($AM$54-1)*$AP$49,$AP$44)</f>
        <v>0.82666666666666666</v>
      </c>
      <c r="AQ54" s="39">
        <f>IF($AQ$64=$AM$43,$AQ$48+($AM$54-1)*$AQ$49,$AQ$44)</f>
        <v>1.6</v>
      </c>
      <c r="AR54" s="39">
        <v>1</v>
      </c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39"/>
      <c r="CW54" s="39"/>
      <c r="CX54" s="39"/>
      <c r="CY54" s="39"/>
      <c r="CZ54" s="39"/>
      <c r="DA54" s="39"/>
      <c r="DB54" s="39"/>
      <c r="DC54" s="39"/>
      <c r="DD54" s="39"/>
      <c r="DE54" s="39"/>
      <c r="DF54" s="39"/>
      <c r="DG54" s="39"/>
      <c r="DH54" s="39"/>
      <c r="DI54" s="39"/>
      <c r="DJ54" s="39"/>
      <c r="DK54" s="39"/>
      <c r="DL54" s="39"/>
      <c r="DM54" s="39"/>
      <c r="DN54" s="39"/>
      <c r="DO54" s="39"/>
      <c r="DP54" s="39"/>
      <c r="DQ54" s="39"/>
      <c r="DR54" s="39"/>
      <c r="DS54" s="39"/>
      <c r="DT54" s="39"/>
      <c r="DU54" s="39"/>
      <c r="DV54" s="39"/>
      <c r="DW54" s="39"/>
      <c r="DX54" s="39"/>
      <c r="DY54" s="39"/>
      <c r="DZ54" s="39"/>
      <c r="EA54" s="39"/>
      <c r="EB54" s="39"/>
      <c r="EC54" s="39"/>
      <c r="ED54" s="39"/>
      <c r="EE54" s="39"/>
      <c r="EF54" s="39"/>
      <c r="EG54" s="39"/>
      <c r="EH54" s="39"/>
      <c r="EI54" s="39"/>
    </row>
    <row r="55" spans="1:139" outlineLevel="1">
      <c r="B55" s="8">
        <f>SUMPRODUCT($AO$55:$AQ$55,$AO$63:$AQ$63)</f>
        <v>0.41666666666666663</v>
      </c>
      <c r="C55" s="8">
        <f t="shared" si="0"/>
        <v>0.53416223870706647</v>
      </c>
      <c r="D55" s="8">
        <f t="shared" si="1"/>
        <v>0.38954133304370442</v>
      </c>
      <c r="E55" s="8">
        <f t="shared" si="2"/>
        <v>0.67325959306963112</v>
      </c>
      <c r="F55" s="8">
        <f>MMULT($AO$55:$AQ$55,$B$16:$B$18) + B15</f>
        <v>0.13686218884554802</v>
      </c>
      <c r="G55" s="8">
        <f t="array" ref="G55">SQRT(MMULT($AO$55:$AR$55,MMULT($AL$15:$AO$18,TRANSPOSE($AO$55:$AR$55))))</f>
        <v>0.29903753499611729</v>
      </c>
      <c r="AL55" s="39"/>
      <c r="AM55" s="39">
        <v>6</v>
      </c>
      <c r="AN55" s="39"/>
      <c r="AO55" s="39">
        <f>IF($AO$64=$AM$43,$AO$48+($AM$55-1)*$AO$49,$AO$44)</f>
        <v>0.41666666666666663</v>
      </c>
      <c r="AP55" s="39">
        <f>IF($AP$64=$AM$43,$AP$48+($AM$55-1)*$AP$49,$AP$44)</f>
        <v>0.82666666666666666</v>
      </c>
      <c r="AQ55" s="39">
        <f>IF($AQ$64=$AM$43,$AQ$48+($AM$55-1)*$AQ$49,$AQ$44)</f>
        <v>1.6</v>
      </c>
      <c r="AR55" s="39">
        <v>1</v>
      </c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  <c r="DB55" s="39"/>
      <c r="DC55" s="39"/>
      <c r="DD55" s="39"/>
      <c r="DE55" s="39"/>
      <c r="DF55" s="39"/>
      <c r="DG55" s="39"/>
      <c r="DH55" s="39"/>
      <c r="DI55" s="39"/>
      <c r="DJ55" s="39"/>
      <c r="DK55" s="39"/>
      <c r="DL55" s="39"/>
      <c r="DM55" s="39"/>
      <c r="DN55" s="39"/>
      <c r="DO55" s="39"/>
      <c r="DP55" s="39"/>
      <c r="DQ55" s="39"/>
      <c r="DR55" s="39"/>
      <c r="DS55" s="39"/>
      <c r="DT55" s="39"/>
      <c r="DU55" s="39"/>
      <c r="DV55" s="39"/>
      <c r="DW55" s="39"/>
      <c r="DX55" s="39"/>
      <c r="DY55" s="39"/>
      <c r="DZ55" s="39"/>
      <c r="EA55" s="39"/>
      <c r="EB55" s="39"/>
      <c r="EC55" s="39"/>
      <c r="ED55" s="39"/>
      <c r="EE55" s="39"/>
      <c r="EF55" s="39"/>
      <c r="EG55" s="39"/>
      <c r="EH55" s="39"/>
      <c r="EI55" s="39"/>
    </row>
    <row r="56" spans="1:139" outlineLevel="1">
      <c r="B56" s="8">
        <f>SUMPRODUCT($AO$56:$AQ$56,$AO$63:$AQ$63)</f>
        <v>0.5</v>
      </c>
      <c r="C56" s="8">
        <f t="shared" si="0"/>
        <v>0.54620335372986206</v>
      </c>
      <c r="D56" s="8">
        <f t="shared" si="1"/>
        <v>0.41328347596208626</v>
      </c>
      <c r="E56" s="8">
        <f t="shared" si="2"/>
        <v>0.6728475199448013</v>
      </c>
      <c r="F56" s="8">
        <f>MMULT($AO$56:$AQ$56,$B$16:$B$18) + B15</f>
        <v>0.18534216714141138</v>
      </c>
      <c r="G56" s="8">
        <f t="array" ref="G56">SQRT(MMULT($AO$56:$AR$56,MMULT($AL$15:$AO$18,TRANSPOSE($AO$56:$AR$56))))</f>
        <v>0.2733469651957452</v>
      </c>
      <c r="AL56" s="39"/>
      <c r="AM56" s="39">
        <v>7</v>
      </c>
      <c r="AN56" s="39"/>
      <c r="AO56" s="39">
        <f>IF($AO$64=$AM$43,$AO$48+($AM$56-1)*$AO$49,$AO$44)</f>
        <v>0.5</v>
      </c>
      <c r="AP56" s="39">
        <f>IF($AP$64=$AM$43,$AP$48+($AM$56-1)*$AP$49,$AP$44)</f>
        <v>0.82666666666666666</v>
      </c>
      <c r="AQ56" s="39">
        <f>IF($AQ$64=$AM$43,$AQ$48+($AM$56-1)*$AQ$49,$AQ$44)</f>
        <v>1.6</v>
      </c>
      <c r="AR56" s="39">
        <v>1</v>
      </c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39"/>
      <c r="CP56" s="39"/>
      <c r="CQ56" s="39"/>
      <c r="CR56" s="39"/>
      <c r="CS56" s="39"/>
      <c r="CT56" s="39"/>
      <c r="CU56" s="39"/>
      <c r="CV56" s="39"/>
      <c r="CW56" s="39"/>
      <c r="CX56" s="39"/>
      <c r="CY56" s="39"/>
      <c r="CZ56" s="39"/>
      <c r="DA56" s="39"/>
      <c r="DB56" s="39"/>
      <c r="DC56" s="39"/>
      <c r="DD56" s="39"/>
      <c r="DE56" s="39"/>
      <c r="DF56" s="39"/>
      <c r="DG56" s="39"/>
      <c r="DH56" s="39"/>
      <c r="DI56" s="39"/>
      <c r="DJ56" s="39"/>
      <c r="DK56" s="39"/>
      <c r="DL56" s="39"/>
      <c r="DM56" s="39"/>
      <c r="DN56" s="39"/>
      <c r="DO56" s="39"/>
      <c r="DP56" s="39"/>
      <c r="DQ56" s="39"/>
      <c r="DR56" s="39"/>
      <c r="DS56" s="39"/>
      <c r="DT56" s="39"/>
      <c r="DU56" s="39"/>
      <c r="DV56" s="39"/>
      <c r="DW56" s="39"/>
      <c r="DX56" s="39"/>
      <c r="DY56" s="39"/>
      <c r="DZ56" s="39"/>
      <c r="EA56" s="39"/>
      <c r="EB56" s="39"/>
      <c r="EC56" s="39"/>
      <c r="ED56" s="39"/>
      <c r="EE56" s="39"/>
      <c r="EF56" s="39"/>
      <c r="EG56" s="39"/>
      <c r="EH56" s="39"/>
      <c r="EI56" s="39"/>
    </row>
    <row r="57" spans="1:139" outlineLevel="1">
      <c r="B57" s="8">
        <f>SUMPRODUCT($AO$57:$AQ$57,$AO$63:$AQ$63)</f>
        <v>0.58333333333333326</v>
      </c>
      <c r="C57" s="8">
        <f t="shared" si="0"/>
        <v>0.55819065713416849</v>
      </c>
      <c r="D57" s="8">
        <f t="shared" si="1"/>
        <v>0.43410195016070646</v>
      </c>
      <c r="E57" s="8">
        <f t="shared" si="2"/>
        <v>0.67541476777053455</v>
      </c>
      <c r="F57" s="8">
        <f>MMULT($AO$57:$AQ$57,$B$16:$B$18) + B15</f>
        <v>0.23382214543727475</v>
      </c>
      <c r="G57" s="8">
        <f t="array" ref="G57">SQRT(MMULT($AO$57:$AR$57,MMULT($AL$15:$AO$18,TRANSPOSE($AO$57:$AR$57))))</f>
        <v>0.2545744068130153</v>
      </c>
      <c r="AL57" s="39"/>
      <c r="AM57" s="39">
        <v>8</v>
      </c>
      <c r="AN57" s="39"/>
      <c r="AO57" s="39">
        <f>IF($AO$64=$AM$43,$AO$48+($AM$57-1)*$AO$49,$AO$44)</f>
        <v>0.58333333333333326</v>
      </c>
      <c r="AP57" s="39">
        <f>IF($AP$64=$AM$43,$AP$48+($AM$57-1)*$AP$49,$AP$44)</f>
        <v>0.82666666666666666</v>
      </c>
      <c r="AQ57" s="39">
        <f>IF($AQ$64=$AM$43,$AQ$48+($AM$57-1)*$AQ$49,$AQ$44)</f>
        <v>1.6</v>
      </c>
      <c r="AR57" s="39">
        <v>1</v>
      </c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  <c r="CX57" s="39"/>
      <c r="CY57" s="39"/>
      <c r="CZ57" s="39"/>
      <c r="DA57" s="39"/>
      <c r="DB57" s="39"/>
      <c r="DC57" s="39"/>
      <c r="DD57" s="39"/>
      <c r="DE57" s="39"/>
      <c r="DF57" s="39"/>
      <c r="DG57" s="39"/>
      <c r="DH57" s="39"/>
      <c r="DI57" s="39"/>
      <c r="DJ57" s="39"/>
      <c r="DK57" s="39"/>
      <c r="DL57" s="39"/>
      <c r="DM57" s="39"/>
      <c r="DN57" s="39"/>
      <c r="DO57" s="39"/>
      <c r="DP57" s="39"/>
      <c r="DQ57" s="39"/>
      <c r="DR57" s="39"/>
      <c r="DS57" s="39"/>
      <c r="DT57" s="39"/>
      <c r="DU57" s="39"/>
      <c r="DV57" s="39"/>
      <c r="DW57" s="39"/>
      <c r="DX57" s="39"/>
      <c r="DY57" s="39"/>
      <c r="DZ57" s="39"/>
      <c r="EA57" s="39"/>
      <c r="EB57" s="39"/>
      <c r="EC57" s="39"/>
      <c r="ED57" s="39"/>
      <c r="EE57" s="39"/>
      <c r="EF57" s="39"/>
      <c r="EG57" s="39"/>
      <c r="EH57" s="39"/>
      <c r="EI57" s="39"/>
    </row>
    <row r="58" spans="1:139" outlineLevel="1">
      <c r="B58" s="8">
        <f>SUMPRODUCT($AO$58:$AQ$58,$AO$63:$AQ$63)</f>
        <v>0.66666666666666663</v>
      </c>
      <c r="C58" s="8">
        <f t="shared" si="0"/>
        <v>0.57011052964616171</v>
      </c>
      <c r="D58" s="8">
        <f t="shared" si="1"/>
        <v>0.45101864524950541</v>
      </c>
      <c r="E58" s="8">
        <f t="shared" si="2"/>
        <v>0.68160553922659273</v>
      </c>
      <c r="F58" s="8">
        <f>MMULT($AO$58:$AQ$58,$B$16:$B$18) + B15</f>
        <v>0.28230212373313812</v>
      </c>
      <c r="G58" s="8">
        <f t="array" ref="G58">SQRT(MMULT($AO$58:$AR$58,MMULT($AL$15:$AO$18,TRANSPOSE($AO$58:$AR$58))))</f>
        <v>0.24431975565634953</v>
      </c>
      <c r="AL58" s="39"/>
      <c r="AM58" s="39">
        <v>9</v>
      </c>
      <c r="AN58" s="39"/>
      <c r="AO58" s="39">
        <f>IF($AO$64=$AM$43,$AO$48+($AM$58-1)*$AO$49,$AO$44)</f>
        <v>0.66666666666666663</v>
      </c>
      <c r="AP58" s="39">
        <f>IF($AP$64=$AM$43,$AP$48+($AM$58-1)*$AP$49,$AP$44)</f>
        <v>0.82666666666666666</v>
      </c>
      <c r="AQ58" s="39">
        <f>IF($AQ$64=$AM$43,$AQ$48+($AM$58-1)*$AQ$49,$AQ$44)</f>
        <v>1.6</v>
      </c>
      <c r="AR58" s="39">
        <v>1</v>
      </c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R58" s="39"/>
      <c r="CS58" s="39"/>
      <c r="CT58" s="39"/>
      <c r="CU58" s="39"/>
      <c r="CV58" s="39"/>
      <c r="CW58" s="39"/>
      <c r="CX58" s="39"/>
      <c r="CY58" s="39"/>
      <c r="CZ58" s="39"/>
      <c r="DA58" s="39"/>
      <c r="DB58" s="39"/>
      <c r="DC58" s="39"/>
      <c r="DD58" s="39"/>
      <c r="DE58" s="39"/>
      <c r="DF58" s="39"/>
      <c r="DG58" s="39"/>
      <c r="DH58" s="39"/>
      <c r="DI58" s="39"/>
      <c r="DJ58" s="39"/>
      <c r="DK58" s="39"/>
      <c r="DL58" s="39"/>
      <c r="DM58" s="39"/>
      <c r="DN58" s="39"/>
      <c r="DO58" s="39"/>
      <c r="DP58" s="39"/>
      <c r="DQ58" s="39"/>
      <c r="DR58" s="39"/>
      <c r="DS58" s="39"/>
      <c r="DT58" s="39"/>
      <c r="DU58" s="39"/>
      <c r="DV58" s="39"/>
      <c r="DW58" s="39"/>
      <c r="DX58" s="39"/>
      <c r="DY58" s="39"/>
      <c r="DZ58" s="39"/>
      <c r="EA58" s="39"/>
      <c r="EB58" s="39"/>
      <c r="EC58" s="39"/>
      <c r="ED58" s="39"/>
      <c r="EE58" s="39"/>
      <c r="EF58" s="39"/>
      <c r="EG58" s="39"/>
      <c r="EH58" s="39"/>
      <c r="EI58" s="39"/>
    </row>
    <row r="59" spans="1:139" outlineLevel="1">
      <c r="B59" s="8">
        <f>SUMPRODUCT($AO$59:$AQ$59,$AO$63:$AQ$63)</f>
        <v>0.75</v>
      </c>
      <c r="C59" s="8">
        <f t="shared" si="0"/>
        <v>0.58194966213588983</v>
      </c>
      <c r="D59" s="8">
        <f t="shared" si="1"/>
        <v>0.46336965128245039</v>
      </c>
      <c r="E59" s="8">
        <f t="shared" si="2"/>
        <v>0.6917574849900564</v>
      </c>
      <c r="F59" s="8">
        <f>MMULT($AO$59:$AQ$59,$B$16:$B$18) + B15</f>
        <v>0.3307821020290016</v>
      </c>
      <c r="G59" s="8">
        <f t="array" ref="G59">SQRT(MMULT($AO$59:$AR$59,MMULT($AL$15:$AO$18,TRANSPOSE($AO$59:$AR$59))))</f>
        <v>0.24366084334800925</v>
      </c>
      <c r="AL59" s="39"/>
      <c r="AM59" s="39">
        <v>10</v>
      </c>
      <c r="AN59" s="39"/>
      <c r="AO59" s="39">
        <f>IF($AO$64=$AM$43,$AO$48+($AM$59-1)*$AO$49,$AO$44)</f>
        <v>0.75</v>
      </c>
      <c r="AP59" s="39">
        <f>IF($AP$64=$AM$43,$AP$48+($AM$59-1)*$AP$49,$AP$44)</f>
        <v>0.82666666666666666</v>
      </c>
      <c r="AQ59" s="39">
        <f>IF($AQ$64=$AM$43,$AQ$48+($AM$59-1)*$AQ$49,$AQ$44)</f>
        <v>1.6</v>
      </c>
      <c r="AR59" s="39">
        <v>1</v>
      </c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  <c r="CU59" s="39"/>
      <c r="CV59" s="39"/>
      <c r="CW59" s="39"/>
      <c r="CX59" s="39"/>
      <c r="CY59" s="39"/>
      <c r="CZ59" s="39"/>
      <c r="DA59" s="39"/>
      <c r="DB59" s="39"/>
      <c r="DC59" s="39"/>
      <c r="DD59" s="39"/>
      <c r="DE59" s="39"/>
      <c r="DF59" s="39"/>
      <c r="DG59" s="39"/>
      <c r="DH59" s="39"/>
      <c r="DI59" s="39"/>
      <c r="DJ59" s="39"/>
      <c r="DK59" s="39"/>
      <c r="DL59" s="39"/>
      <c r="DM59" s="39"/>
      <c r="DN59" s="39"/>
      <c r="DO59" s="39"/>
      <c r="DP59" s="39"/>
      <c r="DQ59" s="39"/>
      <c r="DR59" s="39"/>
      <c r="DS59" s="39"/>
      <c r="DT59" s="39"/>
      <c r="DU59" s="39"/>
      <c r="DV59" s="39"/>
      <c r="DW59" s="39"/>
      <c r="DX59" s="39"/>
      <c r="DY59" s="39"/>
      <c r="DZ59" s="39"/>
      <c r="EA59" s="39"/>
      <c r="EB59" s="39"/>
      <c r="EC59" s="39"/>
      <c r="ED59" s="39"/>
      <c r="EE59" s="39"/>
      <c r="EF59" s="39"/>
      <c r="EG59" s="39"/>
      <c r="EH59" s="39"/>
      <c r="EI59" s="39"/>
    </row>
    <row r="60" spans="1:139" outlineLevel="1">
      <c r="B60" s="8">
        <f>SUMPRODUCT($AO$60:$AQ$60,$AO$63:$AQ$63)</f>
        <v>0.83333333333333326</v>
      </c>
      <c r="C60" s="8">
        <f t="shared" si="0"/>
        <v>0.59369511335979552</v>
      </c>
      <c r="D60" s="8">
        <f t="shared" si="1"/>
        <v>0.47104059452413755</v>
      </c>
      <c r="E60" s="8">
        <f t="shared" si="2"/>
        <v>0.70567944065987331</v>
      </c>
      <c r="F60" s="8">
        <f>MMULT($AO$60:$AQ$60,$B$16:$B$18) + B15</f>
        <v>0.37926208032486497</v>
      </c>
      <c r="G60" s="8">
        <f t="array" ref="G60">SQRT(MMULT($AO$60:$AR$60,MMULT($AL$15:$AO$18,TRANSPOSE($AO$60:$AR$60))))</f>
        <v>0.25267275147006402</v>
      </c>
      <c r="AL60" s="39"/>
      <c r="AM60" s="39">
        <v>11</v>
      </c>
      <c r="AN60" s="39"/>
      <c r="AO60" s="39">
        <f>IF($AO$64=$AM$43,$AO$48+($AM$60-1)*$AO$49,$AO$44)</f>
        <v>0.83333333333333326</v>
      </c>
      <c r="AP60" s="39">
        <f>IF($AP$64=$AM$43,$AP$48+($AM$60-1)*$AP$49,$AP$44)</f>
        <v>0.82666666666666666</v>
      </c>
      <c r="AQ60" s="39">
        <f>IF($AQ$64=$AM$43,$AQ$48+($AM$60-1)*$AQ$49,$AQ$44)</f>
        <v>1.6</v>
      </c>
      <c r="AR60" s="39">
        <v>1</v>
      </c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/>
      <c r="CR60" s="39"/>
      <c r="CS60" s="39"/>
      <c r="CT60" s="39"/>
      <c r="CU60" s="39"/>
      <c r="CV60" s="39"/>
      <c r="CW60" s="39"/>
      <c r="CX60" s="39"/>
      <c r="CY60" s="39"/>
      <c r="CZ60" s="39"/>
      <c r="DA60" s="39"/>
      <c r="DB60" s="39"/>
      <c r="DC60" s="39"/>
      <c r="DD60" s="39"/>
      <c r="DE60" s="39"/>
      <c r="DF60" s="39"/>
      <c r="DG60" s="39"/>
      <c r="DH60" s="39"/>
      <c r="DI60" s="39"/>
      <c r="DJ60" s="39"/>
      <c r="DK60" s="39"/>
      <c r="DL60" s="39"/>
      <c r="DM60" s="39"/>
      <c r="DN60" s="39"/>
      <c r="DO60" s="39"/>
      <c r="DP60" s="39"/>
      <c r="DQ60" s="39"/>
      <c r="DR60" s="39"/>
      <c r="DS60" s="39"/>
      <c r="DT60" s="39"/>
      <c r="DU60" s="39"/>
      <c r="DV60" s="39"/>
      <c r="DW60" s="39"/>
      <c r="DX60" s="39"/>
      <c r="DY60" s="39"/>
      <c r="DZ60" s="39"/>
      <c r="EA60" s="39"/>
      <c r="EB60" s="39"/>
      <c r="EC60" s="39"/>
      <c r="ED60" s="39"/>
      <c r="EE60" s="39"/>
      <c r="EF60" s="39"/>
      <c r="EG60" s="39"/>
      <c r="EH60" s="39"/>
      <c r="EI60" s="39"/>
    </row>
    <row r="61" spans="1:139" outlineLevel="1">
      <c r="B61" s="8">
        <f>SUMPRODUCT($AO$61:$AQ$61,$AO$63:$AQ$63)</f>
        <v>0.91666666666666663</v>
      </c>
      <c r="C61" s="8">
        <f t="shared" si="0"/>
        <v>0.6053343641843919</v>
      </c>
      <c r="D61" s="8">
        <f t="shared" si="1"/>
        <v>0.4744689562951161</v>
      </c>
      <c r="E61" s="8">
        <f t="shared" si="2"/>
        <v>0.72266050709144558</v>
      </c>
      <c r="F61" s="8">
        <f>MMULT($AO$61:$AQ$61,$B$16:$B$18) + B15</f>
        <v>0.42774205862072845</v>
      </c>
      <c r="G61" s="8">
        <f t="array" ref="G61">SQRT(MMULT($AO$61:$AR$61,MMULT($AL$15:$AO$18,TRANSPOSE($AO$61:$AR$61))))</f>
        <v>0.27039023885330515</v>
      </c>
      <c r="AL61" s="39"/>
      <c r="AM61" s="39">
        <v>12</v>
      </c>
      <c r="AN61" s="39"/>
      <c r="AO61" s="39">
        <f>IF($AO$64=$AM$43,$AO$48+($AM$61-1)*$AO$49,$AO$44)</f>
        <v>0.91666666666666663</v>
      </c>
      <c r="AP61" s="39">
        <f>IF($AP$64=$AM$43,$AP$48+($AM$61-1)*$AP$49,$AP$44)</f>
        <v>0.82666666666666666</v>
      </c>
      <c r="AQ61" s="39">
        <f>IF($AQ$64=$AM$43,$AQ$48+($AM$61-1)*$AQ$49,$AQ$44)</f>
        <v>1.6</v>
      </c>
      <c r="AR61" s="39">
        <v>1</v>
      </c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R61" s="39"/>
      <c r="CS61" s="39"/>
      <c r="CT61" s="39"/>
      <c r="CU61" s="39"/>
      <c r="CV61" s="39"/>
      <c r="CW61" s="39"/>
      <c r="CX61" s="39"/>
      <c r="CY61" s="39"/>
      <c r="CZ61" s="39"/>
      <c r="DA61" s="39"/>
      <c r="DB61" s="39"/>
      <c r="DC61" s="39"/>
      <c r="DD61" s="39"/>
      <c r="DE61" s="39"/>
      <c r="DF61" s="39"/>
      <c r="DG61" s="39"/>
      <c r="DH61" s="39"/>
      <c r="DI61" s="39"/>
      <c r="DJ61" s="39"/>
      <c r="DK61" s="39"/>
      <c r="DL61" s="39"/>
      <c r="DM61" s="39"/>
      <c r="DN61" s="39"/>
      <c r="DO61" s="39"/>
      <c r="DP61" s="39"/>
      <c r="DQ61" s="39"/>
      <c r="DR61" s="39"/>
      <c r="DS61" s="39"/>
      <c r="DT61" s="39"/>
      <c r="DU61" s="39"/>
      <c r="DV61" s="39"/>
      <c r="DW61" s="39"/>
      <c r="DX61" s="39"/>
      <c r="DY61" s="39"/>
      <c r="DZ61" s="39"/>
      <c r="EA61" s="39"/>
      <c r="EB61" s="39"/>
      <c r="EC61" s="39"/>
      <c r="ED61" s="39"/>
      <c r="EE61" s="39"/>
      <c r="EF61" s="39"/>
      <c r="EG61" s="39"/>
      <c r="EH61" s="39"/>
      <c r="EI61" s="39"/>
    </row>
    <row r="62" spans="1:139" outlineLevel="1">
      <c r="B62" s="8">
        <f>SUMPRODUCT($AO$62:$AQ$62,$AO$63:$AQ$63)</f>
        <v>1</v>
      </c>
      <c r="C62" s="8">
        <f t="shared" si="0"/>
        <v>0.61685536783426798</v>
      </c>
      <c r="D62" s="8">
        <f t="shared" si="1"/>
        <v>0.47440794384955548</v>
      </c>
      <c r="E62" s="8">
        <f t="shared" si="2"/>
        <v>0.74171507442445905</v>
      </c>
      <c r="F62" s="8">
        <f>MMULT($AO$62:$AQ$62,$B$16:$B$18) + B15</f>
        <v>0.47622203691659182</v>
      </c>
      <c r="G62" s="8">
        <f t="array" ref="G62">SQRT(MMULT($AO$62:$AR$62,MMULT($AL$15:$AO$18,TRANSPOSE($AO$62:$AR$62))))</f>
        <v>0.29525021994258882</v>
      </c>
      <c r="AL62" s="39"/>
      <c r="AM62" s="39">
        <v>13</v>
      </c>
      <c r="AN62" s="39"/>
      <c r="AO62" s="39">
        <f>IF($AO$64=$AM$43,$AO$48+($AM$62-1)*$AO$49,$AO$44)</f>
        <v>1</v>
      </c>
      <c r="AP62" s="39">
        <f>IF($AP$64=$AM$43,$AP$48+($AM$62-1)*$AP$49,$AP$44)</f>
        <v>0.82666666666666666</v>
      </c>
      <c r="AQ62" s="39">
        <f>IF($AQ$64=$AM$43,$AQ$48+($AM$62-1)*$AQ$49,$AQ$44)</f>
        <v>1.6</v>
      </c>
      <c r="AR62" s="39">
        <v>1</v>
      </c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  <c r="CW62" s="39"/>
      <c r="CX62" s="39"/>
      <c r="CY62" s="39"/>
      <c r="CZ62" s="39"/>
      <c r="DA62" s="39"/>
      <c r="DB62" s="39"/>
      <c r="DC62" s="39"/>
      <c r="DD62" s="39"/>
      <c r="DE62" s="39"/>
      <c r="DF62" s="39"/>
      <c r="DG62" s="39"/>
      <c r="DH62" s="39"/>
      <c r="DI62" s="39"/>
      <c r="DJ62" s="39"/>
      <c r="DK62" s="39"/>
      <c r="DL62" s="39"/>
      <c r="DM62" s="39"/>
      <c r="DN62" s="39"/>
      <c r="DO62" s="39"/>
      <c r="DP62" s="39"/>
      <c r="DQ62" s="39"/>
      <c r="DR62" s="39"/>
      <c r="DS62" s="39"/>
      <c r="DT62" s="39"/>
      <c r="DU62" s="39"/>
      <c r="DV62" s="39"/>
      <c r="DW62" s="39"/>
      <c r="DX62" s="39"/>
      <c r="DY62" s="39"/>
      <c r="DZ62" s="39"/>
      <c r="EA62" s="39"/>
      <c r="EB62" s="39"/>
      <c r="EC62" s="39"/>
      <c r="ED62" s="39"/>
      <c r="EE62" s="39"/>
      <c r="EF62" s="39"/>
      <c r="EG62" s="39"/>
      <c r="EH62" s="39"/>
      <c r="EI62" s="39"/>
    </row>
    <row r="63" spans="1:139" outlineLevel="1">
      <c r="AL63" s="39"/>
      <c r="AM63" s="39"/>
      <c r="AN63" s="39"/>
      <c r="AO63" s="39">
        <f>IF($AM$43 = $AO$64,1,0)</f>
        <v>1</v>
      </c>
      <c r="AP63" s="39">
        <f>IF($AM$43 = $AP$64,1,0)</f>
        <v>0</v>
      </c>
      <c r="AQ63" s="39">
        <f>IF($AM$43 = $AQ$64,1,0)</f>
        <v>0</v>
      </c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R63" s="39"/>
      <c r="CS63" s="39"/>
      <c r="CT63" s="39"/>
      <c r="CU63" s="39"/>
      <c r="CV63" s="39"/>
      <c r="CW63" s="39"/>
      <c r="CX63" s="39"/>
      <c r="CY63" s="39"/>
      <c r="CZ63" s="39"/>
      <c r="DA63" s="39"/>
      <c r="DB63" s="39"/>
      <c r="DC63" s="39"/>
      <c r="DD63" s="39"/>
      <c r="DE63" s="39"/>
      <c r="DF63" s="39"/>
      <c r="DG63" s="39"/>
      <c r="DH63" s="39"/>
      <c r="DI63" s="39"/>
      <c r="DJ63" s="39"/>
      <c r="DK63" s="39"/>
      <c r="DL63" s="39"/>
      <c r="DM63" s="39"/>
      <c r="DN63" s="39"/>
      <c r="DO63" s="39"/>
      <c r="DP63" s="39"/>
      <c r="DQ63" s="39"/>
      <c r="DR63" s="39"/>
      <c r="DS63" s="39"/>
      <c r="DT63" s="39"/>
      <c r="DU63" s="39"/>
      <c r="DV63" s="39"/>
      <c r="DW63" s="39"/>
      <c r="DX63" s="39"/>
      <c r="DY63" s="39"/>
      <c r="DZ63" s="39"/>
      <c r="EA63" s="39"/>
      <c r="EB63" s="39"/>
      <c r="EC63" s="39"/>
      <c r="ED63" s="39"/>
      <c r="EE63" s="39"/>
      <c r="EF63" s="39"/>
      <c r="EG63" s="39"/>
      <c r="EH63" s="39"/>
      <c r="EI63" s="39"/>
    </row>
    <row r="64" spans="1:139">
      <c r="A64" s="53"/>
      <c r="AL64" s="39"/>
      <c r="AM64" s="39"/>
      <c r="AN64" s="39"/>
      <c r="AO64" s="39">
        <v>1</v>
      </c>
      <c r="AP64" s="39">
        <v>2</v>
      </c>
      <c r="AQ64" s="39">
        <v>3</v>
      </c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  <c r="CU64" s="39"/>
      <c r="CV64" s="39"/>
      <c r="CW64" s="39"/>
      <c r="CX64" s="39"/>
      <c r="CY64" s="39"/>
      <c r="CZ64" s="39"/>
      <c r="DA64" s="39"/>
      <c r="DB64" s="39"/>
      <c r="DC64" s="39"/>
      <c r="DD64" s="39"/>
      <c r="DE64" s="39"/>
      <c r="DF64" s="39"/>
      <c r="DG64" s="39"/>
      <c r="DH64" s="39"/>
      <c r="DI64" s="39"/>
      <c r="DJ64" s="39"/>
      <c r="DK64" s="39"/>
      <c r="DL64" s="39"/>
      <c r="DM64" s="39"/>
      <c r="DN64" s="39"/>
      <c r="DO64" s="39"/>
      <c r="DP64" s="39"/>
      <c r="DQ64" s="39"/>
      <c r="DR64" s="39"/>
      <c r="DS64" s="39"/>
      <c r="DT64" s="39"/>
      <c r="DU64" s="39"/>
      <c r="DV64" s="39"/>
      <c r="DW64" s="39"/>
      <c r="DX64" s="39"/>
      <c r="DY64" s="39"/>
      <c r="DZ64" s="39"/>
      <c r="EA64" s="39"/>
      <c r="EB64" s="39"/>
      <c r="EC64" s="39"/>
      <c r="ED64" s="39"/>
      <c r="EE64" s="39"/>
      <c r="EF64" s="39"/>
      <c r="EG64" s="39"/>
      <c r="EH64" s="39"/>
      <c r="EI64" s="39"/>
    </row>
    <row r="65" spans="1:139">
      <c r="A65" s="18" t="s">
        <v>223</v>
      </c>
      <c r="AL65" s="49" t="s">
        <v>249</v>
      </c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R65" s="39"/>
      <c r="CS65" s="39"/>
      <c r="CT65" s="39"/>
      <c r="CU65" s="39"/>
      <c r="CV65" s="39"/>
      <c r="CW65" s="39"/>
      <c r="CX65" s="39"/>
      <c r="CY65" s="39"/>
      <c r="CZ65" s="39"/>
      <c r="DA65" s="39"/>
      <c r="DB65" s="39"/>
      <c r="DC65" s="39"/>
      <c r="DD65" s="39"/>
      <c r="DE65" s="39"/>
      <c r="DF65" s="39"/>
      <c r="DG65" s="39"/>
      <c r="DH65" s="39"/>
      <c r="DI65" s="39"/>
      <c r="DJ65" s="39"/>
      <c r="DK65" s="39"/>
      <c r="DL65" s="39"/>
      <c r="DM65" s="39"/>
      <c r="DN65" s="39"/>
      <c r="DO65" s="39"/>
      <c r="DP65" s="39"/>
      <c r="DQ65" s="39"/>
      <c r="DR65" s="39"/>
      <c r="DS65" s="39"/>
      <c r="DT65" s="39"/>
      <c r="DU65" s="39"/>
      <c r="DV65" s="39"/>
      <c r="DW65" s="39"/>
      <c r="DX65" s="39"/>
      <c r="DY65" s="39"/>
      <c r="DZ65" s="39"/>
      <c r="EA65" s="39"/>
      <c r="EB65" s="39"/>
      <c r="EC65" s="39"/>
      <c r="ED65" s="39"/>
      <c r="EE65" s="39"/>
      <c r="EF65" s="39"/>
      <c r="EG65" s="39"/>
      <c r="EH65" s="39"/>
      <c r="EI65" s="39"/>
    </row>
    <row r="66" spans="1:139" outlineLevel="1">
      <c r="AL66" s="49" t="s">
        <v>250</v>
      </c>
      <c r="AM66" s="39">
        <v>0</v>
      </c>
      <c r="AN66" s="39">
        <v>0.05</v>
      </c>
      <c r="AO66" s="39">
        <v>0.1</v>
      </c>
      <c r="AP66" s="39">
        <v>0.15000000000000002</v>
      </c>
      <c r="AQ66" s="39">
        <v>0.2</v>
      </c>
      <c r="AR66" s="39">
        <v>0.25</v>
      </c>
      <c r="AS66" s="39">
        <v>0.3</v>
      </c>
      <c r="AT66" s="39">
        <v>0.35</v>
      </c>
      <c r="AU66" s="39">
        <v>0.39999999999999997</v>
      </c>
      <c r="AV66" s="39">
        <v>0.44999999999999996</v>
      </c>
      <c r="AW66" s="39">
        <v>0.49999999999999994</v>
      </c>
      <c r="AX66" s="39">
        <v>0.54999999999999993</v>
      </c>
      <c r="AY66" s="39">
        <v>0.6</v>
      </c>
      <c r="AZ66" s="39">
        <v>0.65</v>
      </c>
      <c r="BA66" s="39">
        <v>0.70000000000000007</v>
      </c>
      <c r="BB66" s="39">
        <v>0.75000000000000011</v>
      </c>
      <c r="BC66" s="39">
        <v>0.80000000000000016</v>
      </c>
      <c r="BD66" s="39">
        <v>0.8500000000000002</v>
      </c>
      <c r="BE66" s="39">
        <v>0.90000000000000024</v>
      </c>
      <c r="BF66" s="39">
        <v>0.95000000000000029</v>
      </c>
      <c r="BG66" s="39">
        <v>1.0000000000000002</v>
      </c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9"/>
      <c r="CJ66" s="39"/>
      <c r="CK66" s="39"/>
      <c r="CL66" s="39"/>
      <c r="CM66" s="39"/>
      <c r="CN66" s="39"/>
      <c r="CO66" s="39"/>
      <c r="CP66" s="39"/>
      <c r="CQ66" s="39"/>
      <c r="CR66" s="39"/>
      <c r="CS66" s="39"/>
      <c r="CT66" s="39"/>
      <c r="CU66" s="39"/>
      <c r="CV66" s="39"/>
      <c r="CW66" s="39"/>
      <c r="CX66" s="39"/>
      <c r="CY66" s="39"/>
      <c r="CZ66" s="39"/>
      <c r="DA66" s="39"/>
      <c r="DB66" s="39"/>
      <c r="DC66" s="39"/>
      <c r="DD66" s="39"/>
      <c r="DE66" s="39"/>
      <c r="DF66" s="39"/>
      <c r="DG66" s="39"/>
      <c r="DH66" s="39"/>
      <c r="DI66" s="39"/>
      <c r="DJ66" s="39"/>
      <c r="DK66" s="39"/>
      <c r="DL66" s="39"/>
      <c r="DM66" s="39"/>
      <c r="DN66" s="39"/>
      <c r="DO66" s="39"/>
      <c r="DP66" s="39"/>
      <c r="DQ66" s="39"/>
      <c r="DR66" s="39"/>
      <c r="DS66" s="39"/>
      <c r="DT66" s="39"/>
      <c r="DU66" s="39"/>
      <c r="DV66" s="39"/>
      <c r="DW66" s="39"/>
      <c r="DX66" s="39"/>
      <c r="DY66" s="39"/>
      <c r="DZ66" s="39"/>
      <c r="EA66" s="39"/>
      <c r="EB66" s="39"/>
      <c r="EC66" s="39"/>
      <c r="ED66" s="39"/>
      <c r="EE66" s="39"/>
      <c r="EF66" s="39"/>
      <c r="EG66" s="39"/>
      <c r="EH66" s="39"/>
      <c r="EI66" s="39"/>
    </row>
    <row r="67" spans="1:139" outlineLevel="1">
      <c r="AL67" s="49" t="s">
        <v>251</v>
      </c>
      <c r="AM67" s="39">
        <v>0</v>
      </c>
      <c r="AN67" s="39">
        <v>0</v>
      </c>
      <c r="AO67" s="39">
        <v>0</v>
      </c>
      <c r="AP67" s="39">
        <v>0</v>
      </c>
      <c r="AQ67" s="39">
        <v>0</v>
      </c>
      <c r="AR67" s="39">
        <v>0</v>
      </c>
      <c r="AS67" s="39">
        <v>0</v>
      </c>
      <c r="AT67" s="39">
        <v>3</v>
      </c>
      <c r="AU67" s="39">
        <v>3</v>
      </c>
      <c r="AV67" s="39">
        <v>4</v>
      </c>
      <c r="AW67" s="39">
        <v>12</v>
      </c>
      <c r="AX67" s="39">
        <v>12</v>
      </c>
      <c r="AY67" s="39">
        <v>18</v>
      </c>
      <c r="AZ67" s="39">
        <v>22</v>
      </c>
      <c r="BA67" s="39">
        <v>32</v>
      </c>
      <c r="BB67" s="39">
        <v>41</v>
      </c>
      <c r="BC67" s="39">
        <v>43</v>
      </c>
      <c r="BD67" s="39">
        <v>43</v>
      </c>
      <c r="BE67" s="39">
        <v>43</v>
      </c>
      <c r="BF67" s="39">
        <v>43</v>
      </c>
      <c r="BG67" s="39">
        <v>43</v>
      </c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39"/>
      <c r="CW67" s="39"/>
      <c r="CX67" s="39"/>
      <c r="CY67" s="39"/>
      <c r="CZ67" s="39"/>
      <c r="DA67" s="39"/>
      <c r="DB67" s="39"/>
      <c r="DC67" s="39"/>
      <c r="DD67" s="39"/>
      <c r="DE67" s="39"/>
      <c r="DF67" s="39"/>
      <c r="DG67" s="39"/>
      <c r="DH67" s="39"/>
      <c r="DI67" s="39"/>
      <c r="DJ67" s="39"/>
      <c r="DK67" s="39"/>
      <c r="DL67" s="39"/>
      <c r="DM67" s="39"/>
      <c r="DN67" s="39"/>
      <c r="DO67" s="39"/>
      <c r="DP67" s="39"/>
      <c r="DQ67" s="39"/>
      <c r="DR67" s="39"/>
      <c r="DS67" s="39"/>
      <c r="DT67" s="39"/>
      <c r="DU67" s="39"/>
      <c r="DV67" s="39"/>
      <c r="DW67" s="39"/>
      <c r="DX67" s="39"/>
      <c r="DY67" s="39"/>
      <c r="DZ67" s="39"/>
      <c r="EA67" s="39"/>
      <c r="EB67" s="39"/>
      <c r="EC67" s="39"/>
      <c r="ED67" s="39"/>
      <c r="EE67" s="39"/>
      <c r="EF67" s="39"/>
      <c r="EG67" s="39"/>
      <c r="EH67" s="39"/>
      <c r="EI67" s="39"/>
    </row>
    <row r="68" spans="1:139" outlineLevel="1">
      <c r="AL68" s="49" t="s">
        <v>252</v>
      </c>
      <c r="AM68" s="39">
        <v>0</v>
      </c>
      <c r="AN68" s="39">
        <v>0</v>
      </c>
      <c r="AO68" s="39">
        <v>0</v>
      </c>
      <c r="AP68" s="39">
        <v>0</v>
      </c>
      <c r="AQ68" s="39">
        <v>0</v>
      </c>
      <c r="AR68" s="39">
        <v>0</v>
      </c>
      <c r="AS68" s="39">
        <v>0</v>
      </c>
      <c r="AT68" s="39">
        <v>5</v>
      </c>
      <c r="AU68" s="39">
        <v>5</v>
      </c>
      <c r="AV68" s="39">
        <v>10</v>
      </c>
      <c r="AW68" s="39">
        <v>16</v>
      </c>
      <c r="AX68" s="39">
        <v>16</v>
      </c>
      <c r="AY68" s="39">
        <v>19</v>
      </c>
      <c r="AZ68" s="39">
        <v>23</v>
      </c>
      <c r="BA68" s="39">
        <v>28</v>
      </c>
      <c r="BB68" s="39">
        <v>32</v>
      </c>
      <c r="BC68" s="39">
        <v>32</v>
      </c>
      <c r="BD68" s="39">
        <v>32</v>
      </c>
      <c r="BE68" s="39">
        <v>32</v>
      </c>
      <c r="BF68" s="39">
        <v>32</v>
      </c>
      <c r="BG68" s="39">
        <v>32</v>
      </c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  <c r="CJ68" s="39"/>
      <c r="CK68" s="39"/>
      <c r="CL68" s="39"/>
      <c r="CM68" s="39"/>
      <c r="CN68" s="39"/>
      <c r="CO68" s="39"/>
      <c r="CP68" s="39"/>
      <c r="CQ68" s="39"/>
      <c r="CR68" s="39"/>
      <c r="CS68" s="39"/>
      <c r="CT68" s="39"/>
      <c r="CU68" s="39"/>
      <c r="CV68" s="39"/>
      <c r="CW68" s="39"/>
      <c r="CX68" s="39"/>
      <c r="CY68" s="39"/>
      <c r="CZ68" s="39"/>
      <c r="DA68" s="39"/>
      <c r="DB68" s="39"/>
      <c r="DC68" s="39"/>
      <c r="DD68" s="39"/>
      <c r="DE68" s="39"/>
      <c r="DF68" s="39"/>
      <c r="DG68" s="39"/>
      <c r="DH68" s="39"/>
      <c r="DI68" s="39"/>
      <c r="DJ68" s="39"/>
      <c r="DK68" s="39"/>
      <c r="DL68" s="39"/>
      <c r="DM68" s="39"/>
      <c r="DN68" s="39"/>
      <c r="DO68" s="39"/>
      <c r="DP68" s="39"/>
      <c r="DQ68" s="39"/>
      <c r="DR68" s="39"/>
      <c r="DS68" s="39"/>
      <c r="DT68" s="39"/>
      <c r="DU68" s="39"/>
      <c r="DV68" s="39"/>
      <c r="DW68" s="39"/>
      <c r="DX68" s="39"/>
      <c r="DY68" s="39"/>
      <c r="DZ68" s="39"/>
      <c r="EA68" s="39"/>
      <c r="EB68" s="39"/>
      <c r="EC68" s="39"/>
      <c r="ED68" s="39"/>
      <c r="EE68" s="39"/>
      <c r="EF68" s="39"/>
      <c r="EG68" s="39"/>
      <c r="EH68" s="39"/>
      <c r="EI68" s="39"/>
    </row>
    <row r="69" spans="1:139" outlineLevel="1">
      <c r="AL69" s="4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/>
      <c r="CW69" s="39"/>
      <c r="CX69" s="39"/>
      <c r="CY69" s="39"/>
      <c r="CZ69" s="39"/>
      <c r="DA69" s="39"/>
      <c r="DB69" s="39"/>
      <c r="DC69" s="39"/>
      <c r="DD69" s="39"/>
      <c r="DE69" s="39"/>
      <c r="DF69" s="39"/>
      <c r="DG69" s="39"/>
      <c r="DH69" s="39"/>
      <c r="DI69" s="39"/>
      <c r="DJ69" s="39"/>
      <c r="DK69" s="39"/>
      <c r="DL69" s="39"/>
      <c r="DM69" s="39"/>
      <c r="DN69" s="39"/>
      <c r="DO69" s="39"/>
      <c r="DP69" s="39"/>
      <c r="DQ69" s="39"/>
      <c r="DR69" s="39"/>
      <c r="DS69" s="39"/>
      <c r="DT69" s="39"/>
      <c r="DU69" s="39"/>
      <c r="DV69" s="39"/>
      <c r="DW69" s="39"/>
      <c r="DX69" s="39"/>
      <c r="DY69" s="39"/>
      <c r="DZ69" s="39"/>
      <c r="EA69" s="39"/>
      <c r="EB69" s="39"/>
      <c r="EC69" s="39"/>
      <c r="ED69" s="39"/>
      <c r="EE69" s="39"/>
      <c r="EF69" s="39"/>
      <c r="EG69" s="39"/>
      <c r="EH69" s="39"/>
      <c r="EI69" s="39"/>
    </row>
    <row r="70" spans="1:139" outlineLevel="1">
      <c r="AL70" s="49" t="s">
        <v>253</v>
      </c>
      <c r="AM70" s="39">
        <v>0.05</v>
      </c>
      <c r="AN70" s="39">
        <v>0.1</v>
      </c>
      <c r="AO70" s="39">
        <v>0.15000000000000002</v>
      </c>
      <c r="AP70" s="39">
        <v>0.2</v>
      </c>
      <c r="AQ70" s="39">
        <v>0.25</v>
      </c>
      <c r="AR70" s="39">
        <v>0.3</v>
      </c>
      <c r="AS70" s="39">
        <v>0.35</v>
      </c>
      <c r="AT70" s="39">
        <v>0.39999999999999997</v>
      </c>
      <c r="AU70" s="39">
        <v>0.44999999999999996</v>
      </c>
      <c r="AV70" s="39">
        <v>0.49999999999999994</v>
      </c>
      <c r="AW70" s="39">
        <v>0.54999999999999993</v>
      </c>
      <c r="AX70" s="39">
        <v>0.6</v>
      </c>
      <c r="AY70" s="39">
        <v>0.65</v>
      </c>
      <c r="AZ70" s="39">
        <v>0.70000000000000007</v>
      </c>
      <c r="BA70" s="39">
        <v>0.75000000000000011</v>
      </c>
      <c r="BB70" s="39">
        <v>0.80000000000000016</v>
      </c>
      <c r="BC70" s="39">
        <v>0.8500000000000002</v>
      </c>
      <c r="BD70" s="39">
        <v>0.90000000000000024</v>
      </c>
      <c r="BE70" s="39">
        <v>0.95000000000000029</v>
      </c>
      <c r="BF70" s="39">
        <v>1.0000000000000002</v>
      </c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9"/>
      <c r="CZ70" s="39"/>
      <c r="DA70" s="39"/>
      <c r="DB70" s="39"/>
      <c r="DC70" s="39"/>
      <c r="DD70" s="39"/>
      <c r="DE70" s="39"/>
      <c r="DF70" s="39"/>
      <c r="DG70" s="39"/>
      <c r="DH70" s="39"/>
      <c r="DI70" s="39"/>
      <c r="DJ70" s="39"/>
      <c r="DK70" s="39"/>
      <c r="DL70" s="39"/>
      <c r="DM70" s="39"/>
      <c r="DN70" s="39"/>
      <c r="DO70" s="39"/>
      <c r="DP70" s="39"/>
      <c r="DQ70" s="39"/>
      <c r="DR70" s="39"/>
      <c r="DS70" s="39"/>
      <c r="DT70" s="39"/>
      <c r="DU70" s="39"/>
      <c r="DV70" s="39"/>
      <c r="DW70" s="39"/>
      <c r="DX70" s="39"/>
      <c r="DY70" s="39"/>
      <c r="DZ70" s="39"/>
      <c r="EA70" s="39"/>
      <c r="EB70" s="39"/>
      <c r="EC70" s="39"/>
      <c r="ED70" s="39"/>
      <c r="EE70" s="39"/>
      <c r="EF70" s="39"/>
      <c r="EG70" s="39"/>
      <c r="EH70" s="39"/>
      <c r="EI70" s="39"/>
    </row>
    <row r="71" spans="1:139" outlineLevel="1">
      <c r="AL71" s="49" t="s">
        <v>251</v>
      </c>
      <c r="AM71" s="39">
        <v>0</v>
      </c>
      <c r="AN71" s="39">
        <v>0</v>
      </c>
      <c r="AO71" s="39">
        <v>0</v>
      </c>
      <c r="AP71" s="39">
        <v>0</v>
      </c>
      <c r="AQ71" s="39">
        <v>0</v>
      </c>
      <c r="AR71" s="39">
        <v>0</v>
      </c>
      <c r="AS71" s="39">
        <v>3</v>
      </c>
      <c r="AT71" s="39">
        <v>0</v>
      </c>
      <c r="AU71" s="39">
        <v>1</v>
      </c>
      <c r="AV71" s="39">
        <v>8</v>
      </c>
      <c r="AW71" s="39">
        <v>0</v>
      </c>
      <c r="AX71" s="39">
        <v>6</v>
      </c>
      <c r="AY71" s="39">
        <v>4</v>
      </c>
      <c r="AZ71" s="39">
        <v>10</v>
      </c>
      <c r="BA71" s="39">
        <v>9</v>
      </c>
      <c r="BB71" s="39">
        <v>2</v>
      </c>
      <c r="BC71" s="39">
        <v>0</v>
      </c>
      <c r="BD71" s="39">
        <v>0</v>
      </c>
      <c r="BE71" s="39">
        <v>0</v>
      </c>
      <c r="BF71" s="39">
        <v>0</v>
      </c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  <c r="CW71" s="39"/>
      <c r="CX71" s="39"/>
      <c r="CY71" s="39"/>
      <c r="CZ71" s="39"/>
      <c r="DA71" s="39"/>
      <c r="DB71" s="39"/>
      <c r="DC71" s="39"/>
      <c r="DD71" s="39"/>
      <c r="DE71" s="39"/>
      <c r="DF71" s="39"/>
      <c r="DG71" s="39"/>
      <c r="DH71" s="39"/>
      <c r="DI71" s="39"/>
      <c r="DJ71" s="39"/>
      <c r="DK71" s="39"/>
      <c r="DL71" s="39"/>
      <c r="DM71" s="39"/>
      <c r="DN71" s="39"/>
      <c r="DO71" s="39"/>
      <c r="DP71" s="39"/>
      <c r="DQ71" s="39"/>
      <c r="DR71" s="39"/>
      <c r="DS71" s="39"/>
      <c r="DT71" s="39"/>
      <c r="DU71" s="39"/>
      <c r="DV71" s="39"/>
      <c r="DW71" s="39"/>
      <c r="DX71" s="39"/>
      <c r="DY71" s="39"/>
      <c r="DZ71" s="39"/>
      <c r="EA71" s="39"/>
      <c r="EB71" s="39"/>
      <c r="EC71" s="39"/>
      <c r="ED71" s="39"/>
      <c r="EE71" s="39"/>
      <c r="EF71" s="39"/>
      <c r="EG71" s="39"/>
      <c r="EH71" s="39"/>
      <c r="EI71" s="39"/>
    </row>
    <row r="72" spans="1:139" outlineLevel="1">
      <c r="AL72" s="49" t="s">
        <v>252</v>
      </c>
      <c r="AM72" s="39">
        <v>0</v>
      </c>
      <c r="AN72" s="39">
        <v>0</v>
      </c>
      <c r="AO72" s="39">
        <v>0</v>
      </c>
      <c r="AP72" s="39">
        <v>0</v>
      </c>
      <c r="AQ72" s="39">
        <v>0</v>
      </c>
      <c r="AR72" s="39">
        <v>0</v>
      </c>
      <c r="AS72" s="39">
        <v>-5</v>
      </c>
      <c r="AT72" s="39">
        <v>0</v>
      </c>
      <c r="AU72" s="39">
        <v>-5</v>
      </c>
      <c r="AV72" s="39">
        <v>-6</v>
      </c>
      <c r="AW72" s="39">
        <v>0</v>
      </c>
      <c r="AX72" s="39">
        <v>-3</v>
      </c>
      <c r="AY72" s="39">
        <v>-4</v>
      </c>
      <c r="AZ72" s="39">
        <v>-5</v>
      </c>
      <c r="BA72" s="39">
        <v>-4</v>
      </c>
      <c r="BB72" s="39">
        <v>0</v>
      </c>
      <c r="BC72" s="39">
        <v>0</v>
      </c>
      <c r="BD72" s="39">
        <v>0</v>
      </c>
      <c r="BE72" s="39">
        <v>0</v>
      </c>
      <c r="BF72" s="39">
        <v>0</v>
      </c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39"/>
      <c r="CN72" s="39"/>
      <c r="CO72" s="39"/>
      <c r="CP72" s="39"/>
      <c r="CQ72" s="39"/>
      <c r="CR72" s="39"/>
      <c r="CS72" s="39"/>
      <c r="CT72" s="39"/>
      <c r="CU72" s="39"/>
      <c r="CV72" s="39"/>
      <c r="CW72" s="39"/>
      <c r="CX72" s="39"/>
      <c r="CY72" s="39"/>
      <c r="CZ72" s="39"/>
      <c r="DA72" s="39"/>
      <c r="DB72" s="39"/>
      <c r="DC72" s="39"/>
      <c r="DD72" s="39"/>
      <c r="DE72" s="39"/>
      <c r="DF72" s="39"/>
      <c r="DG72" s="39"/>
      <c r="DH72" s="39"/>
      <c r="DI72" s="39"/>
      <c r="DJ72" s="39"/>
      <c r="DK72" s="39"/>
      <c r="DL72" s="39"/>
      <c r="DM72" s="39"/>
      <c r="DN72" s="39"/>
      <c r="DO72" s="39"/>
      <c r="DP72" s="39"/>
      <c r="DQ72" s="39"/>
      <c r="DR72" s="39"/>
      <c r="DS72" s="39"/>
      <c r="DT72" s="39"/>
      <c r="DU72" s="39"/>
      <c r="DV72" s="39"/>
      <c r="DW72" s="39"/>
      <c r="DX72" s="39"/>
      <c r="DY72" s="39"/>
      <c r="DZ72" s="39"/>
      <c r="EA72" s="39"/>
      <c r="EB72" s="39"/>
      <c r="EC72" s="39"/>
      <c r="ED72" s="39"/>
      <c r="EE72" s="39"/>
      <c r="EF72" s="39"/>
      <c r="EG72" s="39"/>
      <c r="EH72" s="39"/>
      <c r="EI72" s="39"/>
    </row>
    <row r="73" spans="1:139" outlineLevel="1"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39"/>
      <c r="CW73" s="39"/>
      <c r="CX73" s="39"/>
      <c r="CY73" s="39"/>
      <c r="CZ73" s="39"/>
      <c r="DA73" s="39"/>
      <c r="DB73" s="39"/>
      <c r="DC73" s="39"/>
      <c r="DD73" s="39"/>
      <c r="DE73" s="39"/>
      <c r="DF73" s="39"/>
      <c r="DG73" s="39"/>
      <c r="DH73" s="39"/>
      <c r="DI73" s="39"/>
      <c r="DJ73" s="39"/>
      <c r="DK73" s="39"/>
      <c r="DL73" s="39"/>
      <c r="DM73" s="39"/>
      <c r="DN73" s="39"/>
      <c r="DO73" s="39"/>
      <c r="DP73" s="39"/>
      <c r="DQ73" s="39"/>
      <c r="DR73" s="39"/>
      <c r="DS73" s="39"/>
      <c r="DT73" s="39"/>
      <c r="DU73" s="39"/>
      <c r="DV73" s="39"/>
      <c r="DW73" s="39"/>
      <c r="DX73" s="39"/>
      <c r="DY73" s="39"/>
      <c r="DZ73" s="39"/>
      <c r="EA73" s="39"/>
      <c r="EB73" s="39"/>
      <c r="EC73" s="39"/>
      <c r="ED73" s="39"/>
      <c r="EE73" s="39"/>
      <c r="EF73" s="39"/>
      <c r="EG73" s="39"/>
      <c r="EH73" s="39"/>
      <c r="EI73" s="39"/>
    </row>
    <row r="74" spans="1:139" outlineLevel="1"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  <c r="CU74" s="39"/>
      <c r="CV74" s="39"/>
      <c r="CW74" s="39"/>
      <c r="CX74" s="39"/>
      <c r="CY74" s="39"/>
      <c r="CZ74" s="39"/>
      <c r="DA74" s="39"/>
      <c r="DB74" s="39"/>
      <c r="DC74" s="39"/>
      <c r="DD74" s="39"/>
      <c r="DE74" s="39"/>
      <c r="DF74" s="39"/>
      <c r="DG74" s="39"/>
      <c r="DH74" s="39"/>
      <c r="DI74" s="39"/>
      <c r="DJ74" s="39"/>
      <c r="DK74" s="39"/>
      <c r="DL74" s="39"/>
      <c r="DM74" s="39"/>
      <c r="DN74" s="39"/>
      <c r="DO74" s="39"/>
      <c r="DP74" s="39"/>
      <c r="DQ74" s="39"/>
      <c r="DR74" s="39"/>
      <c r="DS74" s="39"/>
      <c r="DT74" s="39"/>
      <c r="DU74" s="39"/>
      <c r="DV74" s="39"/>
      <c r="DW74" s="39"/>
      <c r="DX74" s="39"/>
      <c r="DY74" s="39"/>
      <c r="DZ74" s="39"/>
      <c r="EA74" s="39"/>
      <c r="EB74" s="39"/>
      <c r="EC74" s="39"/>
      <c r="ED74" s="39"/>
      <c r="EE74" s="39"/>
      <c r="EF74" s="39"/>
      <c r="EG74" s="39"/>
      <c r="EH74" s="39"/>
      <c r="EI74" s="39"/>
    </row>
    <row r="75" spans="1:139" outlineLevel="1"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  <c r="DB75" s="39"/>
      <c r="DC75" s="39"/>
      <c r="DD75" s="39"/>
      <c r="DE75" s="39"/>
      <c r="DF75" s="39"/>
      <c r="DG75" s="39"/>
      <c r="DH75" s="39"/>
      <c r="DI75" s="39"/>
      <c r="DJ75" s="39"/>
      <c r="DK75" s="39"/>
      <c r="DL75" s="39"/>
      <c r="DM75" s="39"/>
      <c r="DN75" s="39"/>
      <c r="DO75" s="39"/>
      <c r="DP75" s="39"/>
      <c r="DQ75" s="39"/>
      <c r="DR75" s="39"/>
      <c r="DS75" s="39"/>
      <c r="DT75" s="39"/>
      <c r="DU75" s="39"/>
      <c r="DV75" s="39"/>
      <c r="DW75" s="39"/>
      <c r="DX75" s="39"/>
      <c r="DY75" s="39"/>
      <c r="DZ75" s="39"/>
      <c r="EA75" s="39"/>
      <c r="EB75" s="39"/>
      <c r="EC75" s="39"/>
      <c r="ED75" s="39"/>
      <c r="EE75" s="39"/>
      <c r="EF75" s="39"/>
      <c r="EG75" s="39"/>
      <c r="EH75" s="39"/>
      <c r="EI75" s="39"/>
    </row>
    <row r="76" spans="1:139" outlineLevel="1"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  <c r="CU76" s="39"/>
      <c r="CV76" s="39"/>
      <c r="CW76" s="39"/>
      <c r="CX76" s="39"/>
      <c r="CY76" s="39"/>
      <c r="CZ76" s="39"/>
      <c r="DA76" s="39"/>
      <c r="DB76" s="39"/>
      <c r="DC76" s="39"/>
      <c r="DD76" s="39"/>
      <c r="DE76" s="39"/>
      <c r="DF76" s="39"/>
      <c r="DG76" s="39"/>
      <c r="DH76" s="39"/>
      <c r="DI76" s="39"/>
      <c r="DJ76" s="39"/>
      <c r="DK76" s="39"/>
      <c r="DL76" s="39"/>
      <c r="DM76" s="39"/>
      <c r="DN76" s="39"/>
      <c r="DO76" s="39"/>
      <c r="DP76" s="39"/>
      <c r="DQ76" s="39"/>
      <c r="DR76" s="39"/>
      <c r="DS76" s="39"/>
      <c r="DT76" s="39"/>
      <c r="DU76" s="39"/>
      <c r="DV76" s="39"/>
      <c r="DW76" s="39"/>
      <c r="DX76" s="39"/>
      <c r="DY76" s="39"/>
      <c r="DZ76" s="39"/>
      <c r="EA76" s="39"/>
      <c r="EB76" s="39"/>
      <c r="EC76" s="39"/>
      <c r="ED76" s="39"/>
      <c r="EE76" s="39"/>
      <c r="EF76" s="39"/>
      <c r="EG76" s="39"/>
      <c r="EH76" s="39"/>
      <c r="EI76" s="39"/>
    </row>
    <row r="77" spans="1:139" outlineLevel="1"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  <c r="CU77" s="39"/>
      <c r="CV77" s="39"/>
      <c r="CW77" s="39"/>
      <c r="CX77" s="39"/>
      <c r="CY77" s="39"/>
      <c r="CZ77" s="39"/>
      <c r="DA77" s="39"/>
      <c r="DB77" s="39"/>
      <c r="DC77" s="39"/>
      <c r="DD77" s="39"/>
      <c r="DE77" s="39"/>
      <c r="DF77" s="39"/>
      <c r="DG77" s="39"/>
      <c r="DH77" s="39"/>
      <c r="DI77" s="39"/>
      <c r="DJ77" s="39"/>
      <c r="DK77" s="39"/>
      <c r="DL77" s="39"/>
      <c r="DM77" s="39"/>
      <c r="DN77" s="39"/>
      <c r="DO77" s="39"/>
      <c r="DP77" s="39"/>
      <c r="DQ77" s="39"/>
      <c r="DR77" s="39"/>
      <c r="DS77" s="39"/>
      <c r="DT77" s="39"/>
      <c r="DU77" s="39"/>
      <c r="DV77" s="39"/>
      <c r="DW77" s="39"/>
      <c r="DX77" s="39"/>
      <c r="DY77" s="39"/>
      <c r="DZ77" s="39"/>
      <c r="EA77" s="39"/>
      <c r="EB77" s="39"/>
      <c r="EC77" s="39"/>
      <c r="ED77" s="39"/>
      <c r="EE77" s="39"/>
      <c r="EF77" s="39"/>
      <c r="EG77" s="39"/>
      <c r="EH77" s="39"/>
      <c r="EI77" s="39"/>
    </row>
    <row r="78" spans="1:139" outlineLevel="1"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  <c r="CU78" s="39"/>
      <c r="CV78" s="39"/>
      <c r="CW78" s="39"/>
      <c r="CX78" s="39"/>
      <c r="CY78" s="39"/>
      <c r="CZ78" s="39"/>
      <c r="DA78" s="39"/>
      <c r="DB78" s="39"/>
      <c r="DC78" s="39"/>
      <c r="DD78" s="39"/>
      <c r="DE78" s="39"/>
      <c r="DF78" s="39"/>
      <c r="DG78" s="39"/>
      <c r="DH78" s="39"/>
      <c r="DI78" s="39"/>
      <c r="DJ78" s="39"/>
      <c r="DK78" s="39"/>
      <c r="DL78" s="39"/>
      <c r="DM78" s="39"/>
      <c r="DN78" s="39"/>
      <c r="DO78" s="39"/>
      <c r="DP78" s="39"/>
      <c r="DQ78" s="39"/>
      <c r="DR78" s="39"/>
      <c r="DS78" s="39"/>
      <c r="DT78" s="39"/>
      <c r="DU78" s="39"/>
      <c r="DV78" s="39"/>
      <c r="DW78" s="39"/>
      <c r="DX78" s="39"/>
      <c r="DY78" s="39"/>
      <c r="DZ78" s="39"/>
      <c r="EA78" s="39"/>
      <c r="EB78" s="39"/>
      <c r="EC78" s="39"/>
      <c r="ED78" s="39"/>
      <c r="EE78" s="39"/>
      <c r="EF78" s="39"/>
      <c r="EG78" s="39"/>
      <c r="EH78" s="39"/>
      <c r="EI78" s="39"/>
    </row>
    <row r="79" spans="1:139" outlineLevel="1"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  <c r="CU79" s="39"/>
      <c r="CV79" s="39"/>
      <c r="CW79" s="39"/>
      <c r="CX79" s="39"/>
      <c r="CY79" s="39"/>
      <c r="CZ79" s="39"/>
      <c r="DA79" s="39"/>
      <c r="DB79" s="39"/>
      <c r="DC79" s="39"/>
      <c r="DD79" s="39"/>
      <c r="DE79" s="39"/>
      <c r="DF79" s="39"/>
      <c r="DG79" s="39"/>
      <c r="DH79" s="39"/>
      <c r="DI79" s="39"/>
      <c r="DJ79" s="39"/>
      <c r="DK79" s="39"/>
      <c r="DL79" s="39"/>
      <c r="DM79" s="39"/>
      <c r="DN79" s="39"/>
      <c r="DO79" s="39"/>
      <c r="DP79" s="39"/>
      <c r="DQ79" s="39"/>
      <c r="DR79" s="39"/>
      <c r="DS79" s="39"/>
      <c r="DT79" s="39"/>
      <c r="DU79" s="39"/>
      <c r="DV79" s="39"/>
      <c r="DW79" s="39"/>
      <c r="DX79" s="39"/>
      <c r="DY79" s="39"/>
      <c r="DZ79" s="39"/>
      <c r="EA79" s="39"/>
      <c r="EB79" s="39"/>
      <c r="EC79" s="39"/>
      <c r="ED79" s="39"/>
      <c r="EE79" s="39"/>
      <c r="EF79" s="39"/>
      <c r="EG79" s="39"/>
      <c r="EH79" s="39"/>
      <c r="EI79" s="39"/>
    </row>
    <row r="80" spans="1:139" outlineLevel="1"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/>
      <c r="CT80" s="39"/>
      <c r="CU80" s="39"/>
      <c r="CV80" s="39"/>
      <c r="CW80" s="39"/>
      <c r="CX80" s="39"/>
      <c r="CY80" s="39"/>
      <c r="CZ80" s="39"/>
      <c r="DA80" s="39"/>
      <c r="DB80" s="39"/>
      <c r="DC80" s="39"/>
      <c r="DD80" s="39"/>
      <c r="DE80" s="39"/>
      <c r="DF80" s="39"/>
      <c r="DG80" s="39"/>
      <c r="DH80" s="39"/>
      <c r="DI80" s="39"/>
      <c r="DJ80" s="39"/>
      <c r="DK80" s="39"/>
      <c r="DL80" s="39"/>
      <c r="DM80" s="39"/>
      <c r="DN80" s="39"/>
      <c r="DO80" s="39"/>
      <c r="DP80" s="39"/>
      <c r="DQ80" s="39"/>
      <c r="DR80" s="39"/>
      <c r="DS80" s="39"/>
      <c r="DT80" s="39"/>
      <c r="DU80" s="39"/>
      <c r="DV80" s="39"/>
      <c r="DW80" s="39"/>
      <c r="DX80" s="39"/>
      <c r="DY80" s="39"/>
      <c r="DZ80" s="39"/>
      <c r="EA80" s="39"/>
      <c r="EB80" s="39"/>
      <c r="EC80" s="39"/>
      <c r="ED80" s="39"/>
      <c r="EE80" s="39"/>
      <c r="EF80" s="39"/>
      <c r="EG80" s="39"/>
      <c r="EH80" s="39"/>
      <c r="EI80" s="39"/>
    </row>
    <row r="81" spans="1:139" outlineLevel="1"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R81" s="39"/>
      <c r="CS81" s="39"/>
      <c r="CT81" s="39"/>
      <c r="CU81" s="39"/>
      <c r="CV81" s="39"/>
      <c r="CW81" s="39"/>
      <c r="CX81" s="39"/>
      <c r="CY81" s="39"/>
      <c r="CZ81" s="39"/>
      <c r="DA81" s="39"/>
      <c r="DB81" s="39"/>
      <c r="DC81" s="39"/>
      <c r="DD81" s="39"/>
      <c r="DE81" s="39"/>
      <c r="DF81" s="39"/>
      <c r="DG81" s="39"/>
      <c r="DH81" s="39"/>
      <c r="DI81" s="39"/>
      <c r="DJ81" s="39"/>
      <c r="DK81" s="39"/>
      <c r="DL81" s="39"/>
      <c r="DM81" s="39"/>
      <c r="DN81" s="39"/>
      <c r="DO81" s="39"/>
      <c r="DP81" s="39"/>
      <c r="DQ81" s="39"/>
      <c r="DR81" s="39"/>
      <c r="DS81" s="39"/>
      <c r="DT81" s="39"/>
      <c r="DU81" s="39"/>
      <c r="DV81" s="39"/>
      <c r="DW81" s="39"/>
      <c r="DX81" s="39"/>
      <c r="DY81" s="39"/>
      <c r="DZ81" s="39"/>
      <c r="EA81" s="39"/>
      <c r="EB81" s="39"/>
      <c r="EC81" s="39"/>
      <c r="ED81" s="39"/>
      <c r="EE81" s="39"/>
      <c r="EF81" s="39"/>
      <c r="EG81" s="39"/>
      <c r="EH81" s="39"/>
      <c r="EI81" s="39"/>
    </row>
    <row r="82" spans="1:139" outlineLevel="1"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R82" s="39"/>
      <c r="CS82" s="39"/>
      <c r="CT82" s="39"/>
      <c r="CU82" s="39"/>
      <c r="CV82" s="39"/>
      <c r="CW82" s="39"/>
      <c r="CX82" s="39"/>
      <c r="CY82" s="39"/>
      <c r="CZ82" s="39"/>
      <c r="DA82" s="39"/>
      <c r="DB82" s="39"/>
      <c r="DC82" s="39"/>
      <c r="DD82" s="39"/>
      <c r="DE82" s="39"/>
      <c r="DF82" s="39"/>
      <c r="DG82" s="39"/>
      <c r="DH82" s="39"/>
      <c r="DI82" s="39"/>
      <c r="DJ82" s="39"/>
      <c r="DK82" s="39"/>
      <c r="DL82" s="39"/>
      <c r="DM82" s="39"/>
      <c r="DN82" s="39"/>
      <c r="DO82" s="39"/>
      <c r="DP82" s="39"/>
      <c r="DQ82" s="39"/>
      <c r="DR82" s="39"/>
      <c r="DS82" s="39"/>
      <c r="DT82" s="39"/>
      <c r="DU82" s="39"/>
      <c r="DV82" s="39"/>
      <c r="DW82" s="39"/>
      <c r="DX82" s="39"/>
      <c r="DY82" s="39"/>
      <c r="DZ82" s="39"/>
      <c r="EA82" s="39"/>
      <c r="EB82" s="39"/>
      <c r="EC82" s="39"/>
      <c r="ED82" s="39"/>
      <c r="EE82" s="39"/>
      <c r="EF82" s="39"/>
      <c r="EG82" s="39"/>
      <c r="EH82" s="39"/>
      <c r="EI82" s="39"/>
    </row>
    <row r="83" spans="1:139" outlineLevel="1"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R83" s="39"/>
      <c r="CS83" s="39"/>
      <c r="CT83" s="39"/>
      <c r="CU83" s="39"/>
      <c r="CV83" s="39"/>
      <c r="CW83" s="39"/>
      <c r="CX83" s="39"/>
      <c r="CY83" s="39"/>
      <c r="CZ83" s="39"/>
      <c r="DA83" s="39"/>
      <c r="DB83" s="39"/>
      <c r="DC83" s="39"/>
      <c r="DD83" s="39"/>
      <c r="DE83" s="39"/>
      <c r="DF83" s="39"/>
      <c r="DG83" s="39"/>
      <c r="DH83" s="39"/>
      <c r="DI83" s="39"/>
      <c r="DJ83" s="39"/>
      <c r="DK83" s="39"/>
      <c r="DL83" s="39"/>
      <c r="DM83" s="39"/>
      <c r="DN83" s="39"/>
      <c r="DO83" s="39"/>
      <c r="DP83" s="39"/>
      <c r="DQ83" s="39"/>
      <c r="DR83" s="39"/>
      <c r="DS83" s="39"/>
      <c r="DT83" s="39"/>
      <c r="DU83" s="39"/>
      <c r="DV83" s="39"/>
      <c r="DW83" s="39"/>
      <c r="DX83" s="39"/>
      <c r="DY83" s="39"/>
      <c r="DZ83" s="39"/>
      <c r="EA83" s="39"/>
      <c r="EB83" s="39"/>
      <c r="EC83" s="39"/>
      <c r="ED83" s="39"/>
      <c r="EE83" s="39"/>
      <c r="EF83" s="39"/>
      <c r="EG83" s="39"/>
      <c r="EH83" s="39"/>
      <c r="EI83" s="39"/>
    </row>
    <row r="84" spans="1:139" outlineLevel="1"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  <c r="CU84" s="39"/>
      <c r="CV84" s="39"/>
      <c r="CW84" s="39"/>
      <c r="CX84" s="39"/>
      <c r="CY84" s="39"/>
      <c r="CZ84" s="39"/>
      <c r="DA84" s="39"/>
      <c r="DB84" s="39"/>
      <c r="DC84" s="39"/>
      <c r="DD84" s="39"/>
      <c r="DE84" s="39"/>
      <c r="DF84" s="39"/>
      <c r="DG84" s="39"/>
      <c r="DH84" s="39"/>
      <c r="DI84" s="39"/>
      <c r="DJ84" s="39"/>
      <c r="DK84" s="39"/>
      <c r="DL84" s="39"/>
      <c r="DM84" s="39"/>
      <c r="DN84" s="39"/>
      <c r="DO84" s="39"/>
      <c r="DP84" s="39"/>
      <c r="DQ84" s="39"/>
      <c r="DR84" s="39"/>
      <c r="DS84" s="39"/>
      <c r="DT84" s="39"/>
      <c r="DU84" s="39"/>
      <c r="DV84" s="39"/>
      <c r="DW84" s="39"/>
      <c r="DX84" s="39"/>
      <c r="DY84" s="39"/>
      <c r="DZ84" s="39"/>
      <c r="EA84" s="39"/>
      <c r="EB84" s="39"/>
      <c r="EC84" s="39"/>
      <c r="ED84" s="39"/>
      <c r="EE84" s="39"/>
      <c r="EF84" s="39"/>
      <c r="EG84" s="39"/>
      <c r="EH84" s="39"/>
      <c r="EI84" s="39"/>
    </row>
    <row r="85" spans="1:139" outlineLevel="1"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39"/>
      <c r="CO85" s="39"/>
      <c r="CP85" s="39"/>
      <c r="CQ85" s="39"/>
      <c r="CR85" s="39"/>
      <c r="CS85" s="39"/>
      <c r="CT85" s="39"/>
      <c r="CU85" s="39"/>
      <c r="CV85" s="39"/>
      <c r="CW85" s="39"/>
      <c r="CX85" s="39"/>
      <c r="CY85" s="39"/>
      <c r="CZ85" s="39"/>
      <c r="DA85" s="39"/>
      <c r="DB85" s="39"/>
      <c r="DC85" s="39"/>
      <c r="DD85" s="39"/>
      <c r="DE85" s="39"/>
      <c r="DF85" s="39"/>
      <c r="DG85" s="39"/>
      <c r="DH85" s="39"/>
      <c r="DI85" s="39"/>
      <c r="DJ85" s="39"/>
      <c r="DK85" s="39"/>
      <c r="DL85" s="39"/>
      <c r="DM85" s="39"/>
      <c r="DN85" s="39"/>
      <c r="DO85" s="39"/>
      <c r="DP85" s="39"/>
      <c r="DQ85" s="39"/>
      <c r="DR85" s="39"/>
      <c r="DS85" s="39"/>
      <c r="DT85" s="39"/>
      <c r="DU85" s="39"/>
      <c r="DV85" s="39"/>
      <c r="DW85" s="39"/>
      <c r="DX85" s="39"/>
      <c r="DY85" s="39"/>
      <c r="DZ85" s="39"/>
      <c r="EA85" s="39"/>
      <c r="EB85" s="39"/>
      <c r="EC85" s="39"/>
      <c r="ED85" s="39"/>
      <c r="EE85" s="39"/>
      <c r="EF85" s="39"/>
      <c r="EG85" s="39"/>
      <c r="EH85" s="39"/>
      <c r="EI85" s="39"/>
    </row>
    <row r="86" spans="1:139">
      <c r="A86" s="53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  <c r="CR86" s="39"/>
      <c r="CS86" s="39"/>
      <c r="CT86" s="39"/>
      <c r="CU86" s="39"/>
      <c r="CV86" s="39"/>
      <c r="CW86" s="39"/>
      <c r="CX86" s="39"/>
      <c r="CY86" s="39"/>
      <c r="CZ86" s="39"/>
      <c r="DA86" s="39"/>
      <c r="DB86" s="39"/>
      <c r="DC86" s="39"/>
      <c r="DD86" s="39"/>
      <c r="DE86" s="39"/>
      <c r="DF86" s="39"/>
      <c r="DG86" s="39"/>
      <c r="DH86" s="39"/>
      <c r="DI86" s="39"/>
      <c r="DJ86" s="39"/>
      <c r="DK86" s="39"/>
      <c r="DL86" s="39"/>
      <c r="DM86" s="39"/>
      <c r="DN86" s="39"/>
      <c r="DO86" s="39"/>
      <c r="DP86" s="39"/>
      <c r="DQ86" s="39"/>
      <c r="DR86" s="39"/>
      <c r="DS86" s="39"/>
      <c r="DT86" s="39"/>
      <c r="DU86" s="39"/>
      <c r="DV86" s="39"/>
      <c r="DW86" s="39"/>
      <c r="DX86" s="39"/>
      <c r="DY86" s="39"/>
      <c r="DZ86" s="39"/>
      <c r="EA86" s="39"/>
      <c r="EB86" s="39"/>
      <c r="EC86" s="39"/>
      <c r="ED86" s="39"/>
      <c r="EE86" s="39"/>
      <c r="EF86" s="39"/>
      <c r="EG86" s="39"/>
      <c r="EH86" s="39"/>
      <c r="EI86" s="39"/>
    </row>
    <row r="87" spans="1:139">
      <c r="A87" s="18" t="s">
        <v>224</v>
      </c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  <c r="CK87" s="39"/>
      <c r="CL87" s="39"/>
      <c r="CM87" s="39"/>
      <c r="CN87" s="39"/>
      <c r="CO87" s="39"/>
      <c r="CP87" s="39"/>
      <c r="CQ87" s="39"/>
      <c r="CR87" s="39"/>
      <c r="CS87" s="39"/>
      <c r="CT87" s="39"/>
      <c r="CU87" s="39"/>
      <c r="CV87" s="39"/>
      <c r="CW87" s="39"/>
      <c r="CX87" s="39"/>
      <c r="CY87" s="39"/>
      <c r="CZ87" s="39"/>
      <c r="DA87" s="39"/>
      <c r="DB87" s="39"/>
      <c r="DC87" s="39"/>
      <c r="DD87" s="39"/>
      <c r="DE87" s="39"/>
      <c r="DF87" s="39"/>
      <c r="DG87" s="39"/>
      <c r="DH87" s="39"/>
      <c r="DI87" s="39"/>
      <c r="DJ87" s="39"/>
      <c r="DK87" s="39"/>
      <c r="DL87" s="39"/>
      <c r="DM87" s="39"/>
      <c r="DN87" s="39"/>
      <c r="DO87" s="39"/>
      <c r="DP87" s="39"/>
      <c r="DQ87" s="39"/>
      <c r="DR87" s="39"/>
      <c r="DS87" s="39"/>
      <c r="DT87" s="39"/>
      <c r="DU87" s="39"/>
      <c r="DV87" s="39"/>
      <c r="DW87" s="39"/>
      <c r="DX87" s="39"/>
      <c r="DY87" s="39"/>
      <c r="DZ87" s="39"/>
      <c r="EA87" s="39"/>
      <c r="EB87" s="39"/>
      <c r="EC87" s="39"/>
      <c r="ED87" s="39"/>
      <c r="EE87" s="39"/>
      <c r="EF87" s="39"/>
      <c r="EG87" s="39"/>
      <c r="EH87" s="39"/>
      <c r="EI87" s="39"/>
    </row>
    <row r="88" spans="1:139" outlineLevel="1"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  <c r="DA88" s="39"/>
      <c r="DB88" s="39"/>
      <c r="DC88" s="39"/>
      <c r="DD88" s="39"/>
      <c r="DE88" s="39"/>
      <c r="DF88" s="39"/>
      <c r="DG88" s="39"/>
      <c r="DH88" s="39"/>
      <c r="DI88" s="39"/>
      <c r="DJ88" s="39"/>
      <c r="DK88" s="39"/>
      <c r="DL88" s="39"/>
      <c r="DM88" s="39"/>
      <c r="DN88" s="39"/>
      <c r="DO88" s="39"/>
      <c r="DP88" s="39"/>
      <c r="DQ88" s="39"/>
      <c r="DR88" s="39"/>
      <c r="DS88" s="39"/>
      <c r="DT88" s="39"/>
      <c r="DU88" s="39"/>
      <c r="DV88" s="39"/>
      <c r="DW88" s="39"/>
      <c r="DX88" s="39"/>
      <c r="DY88" s="39"/>
      <c r="DZ88" s="39"/>
      <c r="EA88" s="39"/>
      <c r="EB88" s="39"/>
      <c r="EC88" s="39"/>
      <c r="ED88" s="39"/>
      <c r="EE88" s="39"/>
      <c r="EF88" s="39"/>
      <c r="EG88" s="39"/>
      <c r="EH88" s="39"/>
      <c r="EI88" s="39"/>
    </row>
    <row r="89" spans="1:139" outlineLevel="1"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39"/>
      <c r="CL89" s="39"/>
      <c r="CM89" s="39"/>
      <c r="CN89" s="39"/>
      <c r="CO89" s="39"/>
      <c r="CP89" s="39"/>
      <c r="CQ89" s="39"/>
      <c r="CR89" s="39"/>
      <c r="CS89" s="39"/>
      <c r="CT89" s="39"/>
      <c r="CU89" s="39"/>
      <c r="CV89" s="39"/>
      <c r="CW89" s="39"/>
      <c r="CX89" s="39"/>
      <c r="CY89" s="39"/>
      <c r="CZ89" s="39"/>
      <c r="DA89" s="39"/>
      <c r="DB89" s="39"/>
      <c r="DC89" s="39"/>
      <c r="DD89" s="39"/>
      <c r="DE89" s="39"/>
      <c r="DF89" s="39"/>
      <c r="DG89" s="39"/>
      <c r="DH89" s="39"/>
      <c r="DI89" s="39"/>
      <c r="DJ89" s="39"/>
      <c r="DK89" s="39"/>
      <c r="DL89" s="39"/>
      <c r="DM89" s="39"/>
      <c r="DN89" s="39"/>
      <c r="DO89" s="39"/>
      <c r="DP89" s="39"/>
      <c r="DQ89" s="39"/>
      <c r="DR89" s="39"/>
      <c r="DS89" s="39"/>
      <c r="DT89" s="39"/>
      <c r="DU89" s="39"/>
      <c r="DV89" s="39"/>
      <c r="DW89" s="39"/>
      <c r="DX89" s="39"/>
      <c r="DY89" s="39"/>
      <c r="DZ89" s="39"/>
      <c r="EA89" s="39"/>
      <c r="EB89" s="39"/>
      <c r="EC89" s="39"/>
      <c r="ED89" s="39"/>
      <c r="EE89" s="39"/>
      <c r="EF89" s="39"/>
      <c r="EG89" s="39"/>
      <c r="EH89" s="39"/>
      <c r="EI89" s="39"/>
    </row>
    <row r="90" spans="1:139" outlineLevel="1"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39"/>
      <c r="CS90" s="39"/>
      <c r="CT90" s="39"/>
      <c r="CU90" s="39"/>
      <c r="CV90" s="39"/>
      <c r="CW90" s="39"/>
      <c r="CX90" s="39"/>
      <c r="CY90" s="39"/>
      <c r="CZ90" s="39"/>
      <c r="DA90" s="39"/>
      <c r="DB90" s="39"/>
      <c r="DC90" s="39"/>
      <c r="DD90" s="39"/>
      <c r="DE90" s="39"/>
      <c r="DF90" s="39"/>
      <c r="DG90" s="39"/>
      <c r="DH90" s="39"/>
      <c r="DI90" s="39"/>
      <c r="DJ90" s="39"/>
      <c r="DK90" s="39"/>
      <c r="DL90" s="39"/>
      <c r="DM90" s="39"/>
      <c r="DN90" s="39"/>
      <c r="DO90" s="39"/>
      <c r="DP90" s="39"/>
      <c r="DQ90" s="39"/>
      <c r="DR90" s="39"/>
      <c r="DS90" s="39"/>
      <c r="DT90" s="39"/>
      <c r="DU90" s="39"/>
      <c r="DV90" s="39"/>
      <c r="DW90" s="39"/>
      <c r="DX90" s="39"/>
      <c r="DY90" s="39"/>
      <c r="DZ90" s="39"/>
      <c r="EA90" s="39"/>
      <c r="EB90" s="39"/>
      <c r="EC90" s="39"/>
      <c r="ED90" s="39"/>
      <c r="EE90" s="39"/>
      <c r="EF90" s="39"/>
      <c r="EG90" s="39"/>
      <c r="EH90" s="39"/>
      <c r="EI90" s="39"/>
    </row>
    <row r="91" spans="1:139" outlineLevel="1"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39"/>
      <c r="CS91" s="39"/>
      <c r="CT91" s="39"/>
      <c r="CU91" s="39"/>
      <c r="CV91" s="39"/>
      <c r="CW91" s="39"/>
      <c r="CX91" s="39"/>
      <c r="CY91" s="39"/>
      <c r="CZ91" s="39"/>
      <c r="DA91" s="39"/>
      <c r="DB91" s="39"/>
      <c r="DC91" s="39"/>
      <c r="DD91" s="39"/>
      <c r="DE91" s="39"/>
      <c r="DF91" s="39"/>
      <c r="DG91" s="39"/>
      <c r="DH91" s="39"/>
      <c r="DI91" s="39"/>
      <c r="DJ91" s="39"/>
      <c r="DK91" s="39"/>
      <c r="DL91" s="39"/>
      <c r="DM91" s="39"/>
      <c r="DN91" s="39"/>
      <c r="DO91" s="39"/>
      <c r="DP91" s="39"/>
      <c r="DQ91" s="39"/>
      <c r="DR91" s="39"/>
      <c r="DS91" s="39"/>
      <c r="DT91" s="39"/>
      <c r="DU91" s="39"/>
      <c r="DV91" s="39"/>
      <c r="DW91" s="39"/>
      <c r="DX91" s="39"/>
      <c r="DY91" s="39"/>
      <c r="DZ91" s="39"/>
      <c r="EA91" s="39"/>
      <c r="EB91" s="39"/>
      <c r="EC91" s="39"/>
      <c r="ED91" s="39"/>
      <c r="EE91" s="39"/>
      <c r="EF91" s="39"/>
      <c r="EG91" s="39"/>
      <c r="EH91" s="39"/>
      <c r="EI91" s="39"/>
    </row>
    <row r="92" spans="1:139" outlineLevel="1"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39"/>
      <c r="CS92" s="39"/>
      <c r="CT92" s="39"/>
      <c r="CU92" s="39"/>
      <c r="CV92" s="39"/>
      <c r="CW92" s="39"/>
      <c r="CX92" s="39"/>
      <c r="CY92" s="39"/>
      <c r="CZ92" s="39"/>
      <c r="DA92" s="39"/>
      <c r="DB92" s="39"/>
      <c r="DC92" s="39"/>
      <c r="DD92" s="39"/>
      <c r="DE92" s="39"/>
      <c r="DF92" s="39"/>
      <c r="DG92" s="39"/>
      <c r="DH92" s="39"/>
      <c r="DI92" s="39"/>
      <c r="DJ92" s="39"/>
      <c r="DK92" s="39"/>
      <c r="DL92" s="39"/>
      <c r="DM92" s="39"/>
      <c r="DN92" s="39"/>
      <c r="DO92" s="39"/>
      <c r="DP92" s="39"/>
      <c r="DQ92" s="39"/>
      <c r="DR92" s="39"/>
      <c r="DS92" s="39"/>
      <c r="DT92" s="39"/>
      <c r="DU92" s="39"/>
      <c r="DV92" s="39"/>
      <c r="DW92" s="39"/>
      <c r="DX92" s="39"/>
      <c r="DY92" s="39"/>
      <c r="DZ92" s="39"/>
      <c r="EA92" s="39"/>
      <c r="EB92" s="39"/>
      <c r="EC92" s="39"/>
      <c r="ED92" s="39"/>
      <c r="EE92" s="39"/>
      <c r="EF92" s="39"/>
      <c r="EG92" s="39"/>
      <c r="EH92" s="39"/>
      <c r="EI92" s="39"/>
    </row>
    <row r="93" spans="1:139" outlineLevel="1"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  <c r="CX93" s="39"/>
      <c r="CY93" s="39"/>
      <c r="CZ93" s="39"/>
      <c r="DA93" s="39"/>
      <c r="DB93" s="39"/>
      <c r="DC93" s="39"/>
      <c r="DD93" s="39"/>
      <c r="DE93" s="39"/>
      <c r="DF93" s="39"/>
      <c r="DG93" s="39"/>
      <c r="DH93" s="39"/>
      <c r="DI93" s="39"/>
      <c r="DJ93" s="39"/>
      <c r="DK93" s="39"/>
      <c r="DL93" s="39"/>
      <c r="DM93" s="39"/>
      <c r="DN93" s="39"/>
      <c r="DO93" s="39"/>
      <c r="DP93" s="39"/>
      <c r="DQ93" s="39"/>
      <c r="DR93" s="39"/>
      <c r="DS93" s="39"/>
      <c r="DT93" s="39"/>
      <c r="DU93" s="39"/>
      <c r="DV93" s="39"/>
      <c r="DW93" s="39"/>
      <c r="DX93" s="39"/>
      <c r="DY93" s="39"/>
      <c r="DZ93" s="39"/>
      <c r="EA93" s="39"/>
      <c r="EB93" s="39"/>
      <c r="EC93" s="39"/>
      <c r="ED93" s="39"/>
      <c r="EE93" s="39"/>
      <c r="EF93" s="39"/>
      <c r="EG93" s="39"/>
      <c r="EH93" s="39"/>
      <c r="EI93" s="39"/>
    </row>
    <row r="94" spans="1:139" outlineLevel="1"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  <c r="CU94" s="39"/>
      <c r="CV94" s="39"/>
      <c r="CW94" s="39"/>
      <c r="CX94" s="39"/>
      <c r="CY94" s="39"/>
      <c r="CZ94" s="39"/>
      <c r="DA94" s="39"/>
      <c r="DB94" s="39"/>
      <c r="DC94" s="39"/>
      <c r="DD94" s="39"/>
      <c r="DE94" s="39"/>
      <c r="DF94" s="39"/>
      <c r="DG94" s="39"/>
      <c r="DH94" s="39"/>
      <c r="DI94" s="39"/>
      <c r="DJ94" s="39"/>
      <c r="DK94" s="39"/>
      <c r="DL94" s="39"/>
      <c r="DM94" s="39"/>
      <c r="DN94" s="39"/>
      <c r="DO94" s="39"/>
      <c r="DP94" s="39"/>
      <c r="DQ94" s="39"/>
      <c r="DR94" s="39"/>
      <c r="DS94" s="39"/>
      <c r="DT94" s="39"/>
      <c r="DU94" s="39"/>
      <c r="DV94" s="39"/>
      <c r="DW94" s="39"/>
      <c r="DX94" s="39"/>
      <c r="DY94" s="39"/>
      <c r="DZ94" s="39"/>
      <c r="EA94" s="39"/>
      <c r="EB94" s="39"/>
      <c r="EC94" s="39"/>
      <c r="ED94" s="39"/>
      <c r="EE94" s="39"/>
      <c r="EF94" s="39"/>
      <c r="EG94" s="39"/>
      <c r="EH94" s="39"/>
      <c r="EI94" s="39"/>
    </row>
    <row r="95" spans="1:139" outlineLevel="1"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  <c r="CU95" s="39"/>
      <c r="CV95" s="39"/>
      <c r="CW95" s="39"/>
      <c r="CX95" s="39"/>
      <c r="CY95" s="39"/>
      <c r="CZ95" s="39"/>
      <c r="DA95" s="39"/>
      <c r="DB95" s="39"/>
      <c r="DC95" s="39"/>
      <c r="DD95" s="39"/>
      <c r="DE95" s="39"/>
      <c r="DF95" s="39"/>
      <c r="DG95" s="39"/>
      <c r="DH95" s="39"/>
      <c r="DI95" s="39"/>
      <c r="DJ95" s="39"/>
      <c r="DK95" s="39"/>
      <c r="DL95" s="39"/>
      <c r="DM95" s="39"/>
      <c r="DN95" s="39"/>
      <c r="DO95" s="39"/>
      <c r="DP95" s="39"/>
      <c r="DQ95" s="39"/>
      <c r="DR95" s="39"/>
      <c r="DS95" s="39"/>
      <c r="DT95" s="39"/>
      <c r="DU95" s="39"/>
      <c r="DV95" s="39"/>
      <c r="DW95" s="39"/>
      <c r="DX95" s="39"/>
      <c r="DY95" s="39"/>
      <c r="DZ95" s="39"/>
      <c r="EA95" s="39"/>
      <c r="EB95" s="39"/>
      <c r="EC95" s="39"/>
      <c r="ED95" s="39"/>
      <c r="EE95" s="39"/>
      <c r="EF95" s="39"/>
      <c r="EG95" s="39"/>
      <c r="EH95" s="39"/>
      <c r="EI95" s="39"/>
    </row>
    <row r="96" spans="1:139" outlineLevel="1"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39"/>
      <c r="CS96" s="39"/>
      <c r="CT96" s="39"/>
      <c r="CU96" s="39"/>
      <c r="CV96" s="39"/>
      <c r="CW96" s="39"/>
      <c r="CX96" s="39"/>
      <c r="CY96" s="39"/>
      <c r="CZ96" s="39"/>
      <c r="DA96" s="39"/>
      <c r="DB96" s="39"/>
      <c r="DC96" s="39"/>
      <c r="DD96" s="39"/>
      <c r="DE96" s="39"/>
      <c r="DF96" s="39"/>
      <c r="DG96" s="39"/>
      <c r="DH96" s="39"/>
      <c r="DI96" s="39"/>
      <c r="DJ96" s="39"/>
      <c r="DK96" s="39"/>
      <c r="DL96" s="39"/>
      <c r="DM96" s="39"/>
      <c r="DN96" s="39"/>
      <c r="DO96" s="39"/>
      <c r="DP96" s="39"/>
      <c r="DQ96" s="39"/>
      <c r="DR96" s="39"/>
      <c r="DS96" s="39"/>
      <c r="DT96" s="39"/>
      <c r="DU96" s="39"/>
      <c r="DV96" s="39"/>
      <c r="DW96" s="39"/>
      <c r="DX96" s="39"/>
      <c r="DY96" s="39"/>
      <c r="DZ96" s="39"/>
      <c r="EA96" s="39"/>
      <c r="EB96" s="39"/>
      <c r="EC96" s="39"/>
      <c r="ED96" s="39"/>
      <c r="EE96" s="39"/>
      <c r="EF96" s="39"/>
      <c r="EG96" s="39"/>
      <c r="EH96" s="39"/>
      <c r="EI96" s="39"/>
    </row>
    <row r="97" spans="1:139" outlineLevel="1"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39"/>
      <c r="CS97" s="39"/>
      <c r="CT97" s="39"/>
      <c r="CU97" s="39"/>
      <c r="CV97" s="39"/>
      <c r="CW97" s="39"/>
      <c r="CX97" s="39"/>
      <c r="CY97" s="39"/>
      <c r="CZ97" s="39"/>
      <c r="DA97" s="39"/>
      <c r="DB97" s="39"/>
      <c r="DC97" s="39"/>
      <c r="DD97" s="39"/>
      <c r="DE97" s="39"/>
      <c r="DF97" s="39"/>
      <c r="DG97" s="39"/>
      <c r="DH97" s="39"/>
      <c r="DI97" s="39"/>
      <c r="DJ97" s="39"/>
      <c r="DK97" s="39"/>
      <c r="DL97" s="39"/>
      <c r="DM97" s="39"/>
      <c r="DN97" s="39"/>
      <c r="DO97" s="39"/>
      <c r="DP97" s="39"/>
      <c r="DQ97" s="39"/>
      <c r="DR97" s="39"/>
      <c r="DS97" s="39"/>
      <c r="DT97" s="39"/>
      <c r="DU97" s="39"/>
      <c r="DV97" s="39"/>
      <c r="DW97" s="39"/>
      <c r="DX97" s="39"/>
      <c r="DY97" s="39"/>
      <c r="DZ97" s="39"/>
      <c r="EA97" s="39"/>
      <c r="EB97" s="39"/>
      <c r="EC97" s="39"/>
      <c r="ED97" s="39"/>
      <c r="EE97" s="39"/>
      <c r="EF97" s="39"/>
      <c r="EG97" s="39"/>
      <c r="EH97" s="39"/>
      <c r="EI97" s="39"/>
    </row>
    <row r="98" spans="1:139" outlineLevel="1"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39"/>
      <c r="CS98" s="39"/>
      <c r="CT98" s="39"/>
      <c r="CU98" s="39"/>
      <c r="CV98" s="39"/>
      <c r="CW98" s="39"/>
      <c r="CX98" s="39"/>
      <c r="CY98" s="39"/>
      <c r="CZ98" s="39"/>
      <c r="DA98" s="39"/>
      <c r="DB98" s="39"/>
      <c r="DC98" s="39"/>
      <c r="DD98" s="39"/>
      <c r="DE98" s="39"/>
      <c r="DF98" s="39"/>
      <c r="DG98" s="39"/>
      <c r="DH98" s="39"/>
      <c r="DI98" s="39"/>
      <c r="DJ98" s="39"/>
      <c r="DK98" s="39"/>
      <c r="DL98" s="39"/>
      <c r="DM98" s="39"/>
      <c r="DN98" s="39"/>
      <c r="DO98" s="39"/>
      <c r="DP98" s="39"/>
      <c r="DQ98" s="39"/>
      <c r="DR98" s="39"/>
      <c r="DS98" s="39"/>
      <c r="DT98" s="39"/>
      <c r="DU98" s="39"/>
      <c r="DV98" s="39"/>
      <c r="DW98" s="39"/>
      <c r="DX98" s="39"/>
      <c r="DY98" s="39"/>
      <c r="DZ98" s="39"/>
      <c r="EA98" s="39"/>
      <c r="EB98" s="39"/>
      <c r="EC98" s="39"/>
      <c r="ED98" s="39"/>
      <c r="EE98" s="39"/>
      <c r="EF98" s="39"/>
      <c r="EG98" s="39"/>
      <c r="EH98" s="39"/>
      <c r="EI98" s="39"/>
    </row>
    <row r="99" spans="1:139" outlineLevel="1"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39"/>
      <c r="CS99" s="39"/>
      <c r="CT99" s="39"/>
      <c r="CU99" s="39"/>
      <c r="CV99" s="39"/>
      <c r="CW99" s="39"/>
      <c r="CX99" s="39"/>
      <c r="CY99" s="39"/>
      <c r="CZ99" s="39"/>
      <c r="DA99" s="39"/>
      <c r="DB99" s="39"/>
      <c r="DC99" s="39"/>
      <c r="DD99" s="39"/>
      <c r="DE99" s="39"/>
      <c r="DF99" s="39"/>
      <c r="DG99" s="39"/>
      <c r="DH99" s="39"/>
      <c r="DI99" s="39"/>
      <c r="DJ99" s="39"/>
      <c r="DK99" s="39"/>
      <c r="DL99" s="39"/>
      <c r="DM99" s="39"/>
      <c r="DN99" s="39"/>
      <c r="DO99" s="39"/>
      <c r="DP99" s="39"/>
      <c r="DQ99" s="39"/>
      <c r="DR99" s="39"/>
      <c r="DS99" s="39"/>
      <c r="DT99" s="39"/>
      <c r="DU99" s="39"/>
      <c r="DV99" s="39"/>
      <c r="DW99" s="39"/>
      <c r="DX99" s="39"/>
      <c r="DY99" s="39"/>
      <c r="DZ99" s="39"/>
      <c r="EA99" s="39"/>
      <c r="EB99" s="39"/>
      <c r="EC99" s="39"/>
      <c r="ED99" s="39"/>
      <c r="EE99" s="39"/>
      <c r="EF99" s="39"/>
      <c r="EG99" s="39"/>
      <c r="EH99" s="39"/>
      <c r="EI99" s="39"/>
    </row>
    <row r="100" spans="1:139" outlineLevel="1"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  <c r="CW100" s="39"/>
      <c r="CX100" s="39"/>
      <c r="CY100" s="39"/>
      <c r="CZ100" s="39"/>
      <c r="DA100" s="39"/>
      <c r="DB100" s="39"/>
      <c r="DC100" s="39"/>
      <c r="DD100" s="39"/>
      <c r="DE100" s="39"/>
      <c r="DF100" s="39"/>
      <c r="DG100" s="39"/>
      <c r="DH100" s="39"/>
      <c r="DI100" s="39"/>
      <c r="DJ100" s="39"/>
      <c r="DK100" s="39"/>
      <c r="DL100" s="39"/>
      <c r="DM100" s="39"/>
      <c r="DN100" s="39"/>
      <c r="DO100" s="39"/>
      <c r="DP100" s="39"/>
      <c r="DQ100" s="39"/>
      <c r="DR100" s="39"/>
      <c r="DS100" s="39"/>
      <c r="DT100" s="39"/>
      <c r="DU100" s="39"/>
      <c r="DV100" s="39"/>
      <c r="DW100" s="39"/>
      <c r="DX100" s="39"/>
      <c r="DY100" s="39"/>
      <c r="DZ100" s="39"/>
      <c r="EA100" s="39"/>
      <c r="EB100" s="39"/>
      <c r="EC100" s="39"/>
      <c r="ED100" s="39"/>
      <c r="EE100" s="39"/>
      <c r="EF100" s="39"/>
      <c r="EG100" s="39"/>
      <c r="EH100" s="39"/>
      <c r="EI100" s="39"/>
    </row>
    <row r="101" spans="1:139" outlineLevel="1"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9"/>
      <c r="CZ101" s="39"/>
      <c r="DA101" s="39"/>
      <c r="DB101" s="39"/>
      <c r="DC101" s="39"/>
      <c r="DD101" s="39"/>
      <c r="DE101" s="39"/>
      <c r="DF101" s="39"/>
      <c r="DG101" s="39"/>
      <c r="DH101" s="39"/>
      <c r="DI101" s="39"/>
      <c r="DJ101" s="39"/>
      <c r="DK101" s="39"/>
      <c r="DL101" s="39"/>
      <c r="DM101" s="39"/>
      <c r="DN101" s="39"/>
      <c r="DO101" s="39"/>
      <c r="DP101" s="39"/>
      <c r="DQ101" s="39"/>
      <c r="DR101" s="39"/>
      <c r="DS101" s="39"/>
      <c r="DT101" s="39"/>
      <c r="DU101" s="39"/>
      <c r="DV101" s="39"/>
      <c r="DW101" s="39"/>
      <c r="DX101" s="39"/>
      <c r="DY101" s="39"/>
      <c r="DZ101" s="39"/>
      <c r="EA101" s="39"/>
      <c r="EB101" s="39"/>
      <c r="EC101" s="39"/>
      <c r="ED101" s="39"/>
      <c r="EE101" s="39"/>
      <c r="EF101" s="39"/>
      <c r="EG101" s="39"/>
      <c r="EH101" s="39"/>
      <c r="EI101" s="39"/>
    </row>
    <row r="102" spans="1:139" outlineLevel="1"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  <c r="CW102" s="39"/>
      <c r="CX102" s="39"/>
      <c r="CY102" s="39"/>
      <c r="CZ102" s="39"/>
      <c r="DA102" s="39"/>
      <c r="DB102" s="39"/>
      <c r="DC102" s="39"/>
      <c r="DD102" s="39"/>
      <c r="DE102" s="39"/>
      <c r="DF102" s="39"/>
      <c r="DG102" s="39"/>
      <c r="DH102" s="39"/>
      <c r="DI102" s="39"/>
      <c r="DJ102" s="39"/>
      <c r="DK102" s="39"/>
      <c r="DL102" s="39"/>
      <c r="DM102" s="39"/>
      <c r="DN102" s="39"/>
      <c r="DO102" s="39"/>
      <c r="DP102" s="39"/>
      <c r="DQ102" s="39"/>
      <c r="DR102" s="39"/>
      <c r="DS102" s="39"/>
      <c r="DT102" s="39"/>
      <c r="DU102" s="39"/>
      <c r="DV102" s="39"/>
      <c r="DW102" s="39"/>
      <c r="DX102" s="39"/>
      <c r="DY102" s="39"/>
      <c r="DZ102" s="39"/>
      <c r="EA102" s="39"/>
      <c r="EB102" s="39"/>
      <c r="EC102" s="39"/>
      <c r="ED102" s="39"/>
      <c r="EE102" s="39"/>
      <c r="EF102" s="39"/>
      <c r="EG102" s="39"/>
      <c r="EH102" s="39"/>
      <c r="EI102" s="39"/>
    </row>
    <row r="103" spans="1:139" outlineLevel="1"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R103" s="39"/>
      <c r="CS103" s="39"/>
      <c r="CT103" s="39"/>
      <c r="CU103" s="39"/>
      <c r="CV103" s="39"/>
      <c r="CW103" s="39"/>
      <c r="CX103" s="39"/>
      <c r="CY103" s="39"/>
      <c r="CZ103" s="39"/>
      <c r="DA103" s="39"/>
      <c r="DB103" s="39"/>
      <c r="DC103" s="39"/>
      <c r="DD103" s="39"/>
      <c r="DE103" s="39"/>
      <c r="DF103" s="39"/>
      <c r="DG103" s="39"/>
      <c r="DH103" s="39"/>
      <c r="DI103" s="39"/>
      <c r="DJ103" s="39"/>
      <c r="DK103" s="39"/>
      <c r="DL103" s="39"/>
      <c r="DM103" s="39"/>
      <c r="DN103" s="39"/>
      <c r="DO103" s="39"/>
      <c r="DP103" s="39"/>
      <c r="DQ103" s="39"/>
      <c r="DR103" s="39"/>
      <c r="DS103" s="39"/>
      <c r="DT103" s="39"/>
      <c r="DU103" s="39"/>
      <c r="DV103" s="39"/>
      <c r="DW103" s="39"/>
      <c r="DX103" s="39"/>
      <c r="DY103" s="39"/>
      <c r="DZ103" s="39"/>
      <c r="EA103" s="39"/>
      <c r="EB103" s="39"/>
      <c r="EC103" s="39"/>
      <c r="ED103" s="39"/>
      <c r="EE103" s="39"/>
      <c r="EF103" s="39"/>
      <c r="EG103" s="39"/>
      <c r="EH103" s="39"/>
      <c r="EI103" s="39"/>
    </row>
    <row r="104" spans="1:139" outlineLevel="1"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39"/>
      <c r="CS104" s="39"/>
      <c r="CT104" s="39"/>
      <c r="CU104" s="39"/>
      <c r="CV104" s="39"/>
      <c r="CW104" s="39"/>
      <c r="CX104" s="39"/>
      <c r="CY104" s="39"/>
      <c r="CZ104" s="39"/>
      <c r="DA104" s="39"/>
      <c r="DB104" s="39"/>
      <c r="DC104" s="39"/>
      <c r="DD104" s="39"/>
      <c r="DE104" s="39"/>
      <c r="DF104" s="39"/>
      <c r="DG104" s="39"/>
      <c r="DH104" s="39"/>
      <c r="DI104" s="39"/>
      <c r="DJ104" s="39"/>
      <c r="DK104" s="39"/>
      <c r="DL104" s="39"/>
      <c r="DM104" s="39"/>
      <c r="DN104" s="39"/>
      <c r="DO104" s="39"/>
      <c r="DP104" s="39"/>
      <c r="DQ104" s="39"/>
      <c r="DR104" s="39"/>
      <c r="DS104" s="39"/>
      <c r="DT104" s="39"/>
      <c r="DU104" s="39"/>
      <c r="DV104" s="39"/>
      <c r="DW104" s="39"/>
      <c r="DX104" s="39"/>
      <c r="DY104" s="39"/>
      <c r="DZ104" s="39"/>
      <c r="EA104" s="39"/>
      <c r="EB104" s="39"/>
      <c r="EC104" s="39"/>
      <c r="ED104" s="39"/>
      <c r="EE104" s="39"/>
      <c r="EF104" s="39"/>
      <c r="EG104" s="39"/>
      <c r="EH104" s="39"/>
      <c r="EI104" s="39"/>
    </row>
    <row r="105" spans="1:139" outlineLevel="1"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39"/>
      <c r="CS105" s="39"/>
      <c r="CT105" s="39"/>
      <c r="CU105" s="39"/>
      <c r="CV105" s="39"/>
      <c r="CW105" s="39"/>
      <c r="CX105" s="39"/>
      <c r="CY105" s="39"/>
      <c r="CZ105" s="39"/>
      <c r="DA105" s="39"/>
      <c r="DB105" s="39"/>
      <c r="DC105" s="39"/>
      <c r="DD105" s="39"/>
      <c r="DE105" s="39"/>
      <c r="DF105" s="39"/>
      <c r="DG105" s="39"/>
      <c r="DH105" s="39"/>
      <c r="DI105" s="39"/>
      <c r="DJ105" s="39"/>
      <c r="DK105" s="39"/>
      <c r="DL105" s="39"/>
      <c r="DM105" s="39"/>
      <c r="DN105" s="39"/>
      <c r="DO105" s="39"/>
      <c r="DP105" s="39"/>
      <c r="DQ105" s="39"/>
      <c r="DR105" s="39"/>
      <c r="DS105" s="39"/>
      <c r="DT105" s="39"/>
      <c r="DU105" s="39"/>
      <c r="DV105" s="39"/>
      <c r="DW105" s="39"/>
      <c r="DX105" s="39"/>
      <c r="DY105" s="39"/>
      <c r="DZ105" s="39"/>
      <c r="EA105" s="39"/>
      <c r="EB105" s="39"/>
      <c r="EC105" s="39"/>
      <c r="ED105" s="39"/>
      <c r="EE105" s="39"/>
      <c r="EF105" s="39"/>
      <c r="EG105" s="39"/>
      <c r="EH105" s="39"/>
      <c r="EI105" s="39"/>
    </row>
    <row r="106" spans="1:139" outlineLevel="1"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39"/>
      <c r="CS106" s="39"/>
      <c r="CT106" s="39"/>
      <c r="CU106" s="39"/>
      <c r="CV106" s="39"/>
      <c r="CW106" s="39"/>
      <c r="CX106" s="39"/>
      <c r="CY106" s="39"/>
      <c r="CZ106" s="39"/>
      <c r="DA106" s="39"/>
      <c r="DB106" s="39"/>
      <c r="DC106" s="39"/>
      <c r="DD106" s="39"/>
      <c r="DE106" s="39"/>
      <c r="DF106" s="39"/>
      <c r="DG106" s="39"/>
      <c r="DH106" s="39"/>
      <c r="DI106" s="39"/>
      <c r="DJ106" s="39"/>
      <c r="DK106" s="39"/>
      <c r="DL106" s="39"/>
      <c r="DM106" s="39"/>
      <c r="DN106" s="39"/>
      <c r="DO106" s="39"/>
      <c r="DP106" s="39"/>
      <c r="DQ106" s="39"/>
      <c r="DR106" s="39"/>
      <c r="DS106" s="39"/>
      <c r="DT106" s="39"/>
      <c r="DU106" s="39"/>
      <c r="DV106" s="39"/>
      <c r="DW106" s="39"/>
      <c r="DX106" s="39"/>
      <c r="DY106" s="39"/>
      <c r="DZ106" s="39"/>
      <c r="EA106" s="39"/>
      <c r="EB106" s="39"/>
      <c r="EC106" s="39"/>
      <c r="ED106" s="39"/>
      <c r="EE106" s="39"/>
      <c r="EF106" s="39"/>
      <c r="EG106" s="39"/>
      <c r="EH106" s="39"/>
      <c r="EI106" s="39"/>
    </row>
    <row r="107" spans="1:139" outlineLevel="1"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39"/>
      <c r="CS107" s="39"/>
      <c r="CT107" s="39"/>
      <c r="CU107" s="39"/>
      <c r="CV107" s="39"/>
      <c r="CW107" s="39"/>
      <c r="CX107" s="39"/>
      <c r="CY107" s="39"/>
      <c r="CZ107" s="39"/>
      <c r="DA107" s="39"/>
      <c r="DB107" s="39"/>
      <c r="DC107" s="39"/>
      <c r="DD107" s="39"/>
      <c r="DE107" s="39"/>
      <c r="DF107" s="39"/>
      <c r="DG107" s="39"/>
      <c r="DH107" s="39"/>
      <c r="DI107" s="39"/>
      <c r="DJ107" s="39"/>
      <c r="DK107" s="39"/>
      <c r="DL107" s="39"/>
      <c r="DM107" s="39"/>
      <c r="DN107" s="39"/>
      <c r="DO107" s="39"/>
      <c r="DP107" s="39"/>
      <c r="DQ107" s="39"/>
      <c r="DR107" s="39"/>
      <c r="DS107" s="39"/>
      <c r="DT107" s="39"/>
      <c r="DU107" s="39"/>
      <c r="DV107" s="39"/>
      <c r="DW107" s="39"/>
      <c r="DX107" s="39"/>
      <c r="DY107" s="39"/>
      <c r="DZ107" s="39"/>
      <c r="EA107" s="39"/>
      <c r="EB107" s="39"/>
      <c r="EC107" s="39"/>
      <c r="ED107" s="39"/>
      <c r="EE107" s="39"/>
      <c r="EF107" s="39"/>
      <c r="EG107" s="39"/>
      <c r="EH107" s="39"/>
      <c r="EI107" s="39"/>
    </row>
    <row r="108" spans="1:139">
      <c r="A108" s="53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R108" s="39"/>
      <c r="CS108" s="39"/>
      <c r="CT108" s="39"/>
      <c r="CU108" s="39"/>
      <c r="CV108" s="39"/>
      <c r="CW108" s="39"/>
      <c r="CX108" s="39"/>
      <c r="CY108" s="39"/>
      <c r="CZ108" s="39"/>
      <c r="DA108" s="39"/>
      <c r="DB108" s="39"/>
      <c r="DC108" s="39"/>
      <c r="DD108" s="39"/>
      <c r="DE108" s="39"/>
      <c r="DF108" s="39"/>
      <c r="DG108" s="39"/>
      <c r="DH108" s="39"/>
      <c r="DI108" s="39"/>
      <c r="DJ108" s="39"/>
      <c r="DK108" s="39"/>
      <c r="DL108" s="39"/>
      <c r="DM108" s="39"/>
      <c r="DN108" s="39"/>
      <c r="DO108" s="39"/>
      <c r="DP108" s="39"/>
      <c r="DQ108" s="39"/>
      <c r="DR108" s="39"/>
      <c r="DS108" s="39"/>
      <c r="DT108" s="39"/>
      <c r="DU108" s="39"/>
      <c r="DV108" s="39"/>
      <c r="DW108" s="39"/>
      <c r="DX108" s="39"/>
      <c r="DY108" s="39"/>
      <c r="DZ108" s="39"/>
      <c r="EA108" s="39"/>
      <c r="EB108" s="39"/>
      <c r="EC108" s="39"/>
      <c r="ED108" s="39"/>
      <c r="EE108" s="39"/>
      <c r="EF108" s="39"/>
      <c r="EG108" s="39"/>
      <c r="EH108" s="39"/>
      <c r="EI108" s="39"/>
    </row>
    <row r="109" spans="1:139">
      <c r="A109" s="18" t="s">
        <v>301</v>
      </c>
      <c r="AL109" s="39" t="s">
        <v>305</v>
      </c>
      <c r="AM109" s="39"/>
      <c r="AN109" s="39"/>
      <c r="AO109" s="39">
        <v>10</v>
      </c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  <c r="CK109" s="39"/>
      <c r="CL109" s="39"/>
      <c r="CM109" s="39"/>
      <c r="CN109" s="39"/>
      <c r="CO109" s="39"/>
      <c r="CP109" s="39"/>
      <c r="CQ109" s="39"/>
      <c r="CR109" s="39"/>
      <c r="CS109" s="39"/>
      <c r="CT109" s="39"/>
      <c r="CU109" s="39"/>
      <c r="CV109" s="39"/>
      <c r="CW109" s="39"/>
      <c r="CX109" s="39"/>
      <c r="CY109" s="39"/>
      <c r="CZ109" s="39"/>
      <c r="DA109" s="39"/>
      <c r="DB109" s="39"/>
      <c r="DC109" s="39"/>
      <c r="DD109" s="39"/>
      <c r="DE109" s="39"/>
      <c r="DF109" s="39"/>
      <c r="DG109" s="39"/>
      <c r="DH109" s="39"/>
      <c r="DI109" s="39"/>
      <c r="DJ109" s="39"/>
      <c r="DK109" s="39"/>
      <c r="DL109" s="39"/>
      <c r="DM109" s="39"/>
      <c r="DN109" s="39"/>
      <c r="DO109" s="39"/>
      <c r="DP109" s="39"/>
      <c r="DQ109" s="39"/>
      <c r="DR109" s="39"/>
      <c r="DS109" s="39"/>
      <c r="DT109" s="39"/>
      <c r="DU109" s="39"/>
      <c r="DV109" s="39"/>
      <c r="DW109" s="39"/>
      <c r="DX109" s="39"/>
      <c r="DY109" s="39"/>
      <c r="DZ109" s="39"/>
      <c r="EA109" s="39"/>
      <c r="EB109" s="39"/>
      <c r="EC109" s="39"/>
      <c r="ED109" s="39"/>
      <c r="EE109" s="39"/>
      <c r="EF109" s="39"/>
      <c r="EG109" s="39"/>
      <c r="EH109" s="39"/>
      <c r="EI109" s="39"/>
    </row>
    <row r="110" spans="1:139" outlineLevel="1">
      <c r="E110" s="33" t="s">
        <v>304</v>
      </c>
      <c r="F110" s="82">
        <f>$AO$109/20</f>
        <v>0.5</v>
      </c>
      <c r="AL110" s="39" t="s">
        <v>238</v>
      </c>
      <c r="AM110" s="39">
        <v>0</v>
      </c>
      <c r="AN110" s="39">
        <v>0.01</v>
      </c>
      <c r="AO110" s="39">
        <v>0.02</v>
      </c>
      <c r="AP110" s="39">
        <v>0.03</v>
      </c>
      <c r="AQ110" s="39">
        <v>0.04</v>
      </c>
      <c r="AR110" s="39">
        <v>0.05</v>
      </c>
      <c r="AS110" s="39">
        <v>6.0000000000000005E-2</v>
      </c>
      <c r="AT110" s="39">
        <v>7.0000000000000007E-2</v>
      </c>
      <c r="AU110" s="39">
        <v>0.08</v>
      </c>
      <c r="AV110" s="39">
        <v>0.09</v>
      </c>
      <c r="AW110" s="39">
        <v>9.9999999999999992E-2</v>
      </c>
      <c r="AX110" s="39">
        <v>0.10999999999999999</v>
      </c>
      <c r="AY110" s="39">
        <v>0.11999999999999998</v>
      </c>
      <c r="AZ110" s="39">
        <v>0.12999999999999998</v>
      </c>
      <c r="BA110" s="39">
        <v>0.13999999999999999</v>
      </c>
      <c r="BB110" s="39">
        <v>0.15</v>
      </c>
      <c r="BC110" s="39">
        <v>0.16</v>
      </c>
      <c r="BD110" s="39">
        <v>0.17</v>
      </c>
      <c r="BE110" s="39">
        <v>0.18000000000000002</v>
      </c>
      <c r="BF110" s="39">
        <v>0.19000000000000003</v>
      </c>
      <c r="BG110" s="39">
        <v>0.20000000000000004</v>
      </c>
      <c r="BH110" s="39">
        <v>0.21000000000000005</v>
      </c>
      <c r="BI110" s="39">
        <v>0.22000000000000006</v>
      </c>
      <c r="BJ110" s="39">
        <v>0.23000000000000007</v>
      </c>
      <c r="BK110" s="39">
        <v>0.24000000000000007</v>
      </c>
      <c r="BL110" s="39">
        <v>0.25000000000000006</v>
      </c>
      <c r="BM110" s="39">
        <v>0.26000000000000006</v>
      </c>
      <c r="BN110" s="39">
        <v>0.27000000000000007</v>
      </c>
      <c r="BO110" s="39">
        <v>0.28000000000000008</v>
      </c>
      <c r="BP110" s="39">
        <v>0.29000000000000009</v>
      </c>
      <c r="BQ110" s="39">
        <v>0.3000000000000001</v>
      </c>
      <c r="BR110" s="39">
        <v>0.31000000000000011</v>
      </c>
      <c r="BS110" s="39">
        <v>0.32000000000000012</v>
      </c>
      <c r="BT110" s="39">
        <v>0.33000000000000013</v>
      </c>
      <c r="BU110" s="39">
        <v>0.34000000000000014</v>
      </c>
      <c r="BV110" s="39">
        <v>0.35000000000000014</v>
      </c>
      <c r="BW110" s="39">
        <v>0.36000000000000015</v>
      </c>
      <c r="BX110" s="39">
        <v>0.37000000000000016</v>
      </c>
      <c r="BY110" s="39">
        <v>0.38000000000000017</v>
      </c>
      <c r="BZ110" s="39">
        <v>0.39000000000000018</v>
      </c>
      <c r="CA110" s="39">
        <v>0.40000000000000019</v>
      </c>
      <c r="CB110" s="39">
        <v>0.4100000000000002</v>
      </c>
      <c r="CC110" s="39">
        <v>0.42000000000000021</v>
      </c>
      <c r="CD110" s="39">
        <v>0.43000000000000022</v>
      </c>
      <c r="CE110" s="39">
        <v>0.44000000000000022</v>
      </c>
      <c r="CF110" s="39">
        <v>0.45000000000000023</v>
      </c>
      <c r="CG110" s="39">
        <v>0.46000000000000024</v>
      </c>
      <c r="CH110" s="39">
        <v>0.47000000000000025</v>
      </c>
      <c r="CI110" s="39">
        <v>0.48000000000000026</v>
      </c>
      <c r="CJ110" s="39">
        <v>0.49000000000000027</v>
      </c>
      <c r="CK110" s="39">
        <v>0.50000000000000022</v>
      </c>
      <c r="CL110" s="39">
        <v>0.51000000000000023</v>
      </c>
      <c r="CM110" s="39">
        <v>0.52000000000000024</v>
      </c>
      <c r="CN110" s="39">
        <v>0.53000000000000025</v>
      </c>
      <c r="CO110" s="39">
        <v>0.54000000000000026</v>
      </c>
      <c r="CP110" s="39">
        <v>0.55000000000000027</v>
      </c>
      <c r="CQ110" s="39">
        <v>0.56000000000000028</v>
      </c>
      <c r="CR110" s="39">
        <v>0.57000000000000028</v>
      </c>
      <c r="CS110" s="39">
        <v>0.58000000000000029</v>
      </c>
      <c r="CT110" s="39">
        <v>0.5900000000000003</v>
      </c>
      <c r="CU110" s="39">
        <v>0.60000000000000031</v>
      </c>
      <c r="CV110" s="39">
        <v>0.61000000000000032</v>
      </c>
      <c r="CW110" s="39">
        <v>0.62000000000000033</v>
      </c>
      <c r="CX110" s="39">
        <v>0.63000000000000034</v>
      </c>
      <c r="CY110" s="39">
        <v>0.64000000000000035</v>
      </c>
      <c r="CZ110" s="39">
        <v>0.65000000000000036</v>
      </c>
      <c r="DA110" s="39">
        <v>0.66000000000000036</v>
      </c>
      <c r="DB110" s="39">
        <v>0.67000000000000037</v>
      </c>
      <c r="DC110" s="39">
        <v>0.68000000000000038</v>
      </c>
      <c r="DD110" s="39">
        <v>0.69000000000000039</v>
      </c>
      <c r="DE110" s="39">
        <v>0.7000000000000004</v>
      </c>
      <c r="DF110" s="39">
        <v>0.71000000000000041</v>
      </c>
      <c r="DG110" s="39">
        <v>0.72000000000000042</v>
      </c>
      <c r="DH110" s="39">
        <v>0.73000000000000043</v>
      </c>
      <c r="DI110" s="39">
        <v>0.74000000000000044</v>
      </c>
      <c r="DJ110" s="39">
        <v>0.75000000000000044</v>
      </c>
      <c r="DK110" s="39">
        <v>0.76000000000000045</v>
      </c>
      <c r="DL110" s="39">
        <v>0.77000000000000046</v>
      </c>
      <c r="DM110" s="39">
        <v>0.78000000000000047</v>
      </c>
      <c r="DN110" s="39">
        <v>0.79000000000000048</v>
      </c>
      <c r="DO110" s="39">
        <v>0.80000000000000049</v>
      </c>
      <c r="DP110" s="39">
        <v>0.8100000000000005</v>
      </c>
      <c r="DQ110" s="39">
        <v>0.82000000000000051</v>
      </c>
      <c r="DR110" s="39">
        <v>0.83000000000000052</v>
      </c>
      <c r="DS110" s="39">
        <v>0.84000000000000052</v>
      </c>
      <c r="DT110" s="39">
        <v>0.85000000000000053</v>
      </c>
      <c r="DU110" s="39">
        <v>0.86000000000000054</v>
      </c>
      <c r="DV110" s="39">
        <v>0.87000000000000055</v>
      </c>
      <c r="DW110" s="39">
        <v>0.88000000000000056</v>
      </c>
      <c r="DX110" s="39">
        <v>0.89000000000000057</v>
      </c>
      <c r="DY110" s="39">
        <v>0.90000000000000058</v>
      </c>
      <c r="DZ110" s="39">
        <v>0.91000000000000059</v>
      </c>
      <c r="EA110" s="39">
        <v>0.9200000000000006</v>
      </c>
      <c r="EB110" s="39">
        <v>0.9300000000000006</v>
      </c>
      <c r="EC110" s="39">
        <v>0.94000000000000061</v>
      </c>
      <c r="ED110" s="39">
        <v>0.95000000000000062</v>
      </c>
      <c r="EE110" s="39">
        <v>0.96000000000000063</v>
      </c>
      <c r="EF110" s="39">
        <v>0.97000000000000064</v>
      </c>
      <c r="EG110" s="39">
        <v>0.98000000000000065</v>
      </c>
      <c r="EH110" s="39">
        <v>0.99000000000000066</v>
      </c>
      <c r="EI110" s="39">
        <v>1.0000000000000007</v>
      </c>
    </row>
    <row r="111" spans="1:139" outlineLevel="1">
      <c r="AL111" s="39" t="s">
        <v>306</v>
      </c>
      <c r="AM111" s="39">
        <v>1</v>
      </c>
      <c r="AN111" s="39">
        <v>1</v>
      </c>
      <c r="AO111" s="39">
        <v>1</v>
      </c>
      <c r="AP111" s="39">
        <v>1</v>
      </c>
      <c r="AQ111" s="39">
        <v>1</v>
      </c>
      <c r="AR111" s="39">
        <v>1</v>
      </c>
      <c r="AS111" s="39">
        <v>1</v>
      </c>
      <c r="AT111" s="39">
        <v>1</v>
      </c>
      <c r="AU111" s="39">
        <v>1</v>
      </c>
      <c r="AV111" s="39">
        <v>1</v>
      </c>
      <c r="AW111" s="39">
        <v>1</v>
      </c>
      <c r="AX111" s="39">
        <v>1</v>
      </c>
      <c r="AY111" s="39">
        <v>1</v>
      </c>
      <c r="AZ111" s="39">
        <v>1</v>
      </c>
      <c r="BA111" s="39">
        <v>1</v>
      </c>
      <c r="BB111" s="39">
        <v>1</v>
      </c>
      <c r="BC111" s="39">
        <v>1</v>
      </c>
      <c r="BD111" s="39">
        <v>1</v>
      </c>
      <c r="BE111" s="39">
        <v>1</v>
      </c>
      <c r="BF111" s="39">
        <v>1</v>
      </c>
      <c r="BG111" s="39">
        <v>1</v>
      </c>
      <c r="BH111" s="39">
        <v>1</v>
      </c>
      <c r="BI111" s="39">
        <v>1</v>
      </c>
      <c r="BJ111" s="39">
        <v>1</v>
      </c>
      <c r="BK111" s="39">
        <v>1</v>
      </c>
      <c r="BL111" s="39">
        <v>1</v>
      </c>
      <c r="BM111" s="39">
        <v>1</v>
      </c>
      <c r="BN111" s="39">
        <v>1</v>
      </c>
      <c r="BO111" s="39">
        <v>1</v>
      </c>
      <c r="BP111" s="39">
        <v>1</v>
      </c>
      <c r="BQ111" s="39">
        <v>1</v>
      </c>
      <c r="BR111" s="39">
        <v>1</v>
      </c>
      <c r="BS111" s="39">
        <v>0.99224806201550386</v>
      </c>
      <c r="BT111" s="39">
        <v>0.96899224806201545</v>
      </c>
      <c r="BU111" s="39">
        <v>0.94573643410852704</v>
      </c>
      <c r="BV111" s="39">
        <v>0.93023255813953487</v>
      </c>
      <c r="BW111" s="39">
        <v>0.93023255813953487</v>
      </c>
      <c r="BX111" s="39">
        <v>0.93023255813953487</v>
      </c>
      <c r="BY111" s="39">
        <v>0.93023255813953487</v>
      </c>
      <c r="BZ111" s="39">
        <v>0.93023255813953487</v>
      </c>
      <c r="CA111" s="39">
        <v>0.93023255813953487</v>
      </c>
      <c r="CB111" s="39">
        <v>0.92248062015503873</v>
      </c>
      <c r="CC111" s="39">
        <v>0.91472868217054271</v>
      </c>
      <c r="CD111" s="39">
        <v>0.90697674418604646</v>
      </c>
      <c r="CE111" s="39">
        <v>0.90697674418604646</v>
      </c>
      <c r="CF111" s="39">
        <v>0.90697674418604646</v>
      </c>
      <c r="CG111" s="39">
        <v>0.90697674418604646</v>
      </c>
      <c r="CH111" s="39">
        <v>0.87596899224806191</v>
      </c>
      <c r="CI111" s="39">
        <v>0.84496124031007758</v>
      </c>
      <c r="CJ111" s="39">
        <v>0.78294573643410847</v>
      </c>
      <c r="CK111" s="39">
        <v>0.75193798449612403</v>
      </c>
      <c r="CL111" s="39">
        <v>0.72093023255813948</v>
      </c>
      <c r="CM111" s="39">
        <v>0.72093023255813948</v>
      </c>
      <c r="CN111" s="39">
        <v>0.72093023255813948</v>
      </c>
      <c r="CO111" s="39">
        <v>0.72093023255813948</v>
      </c>
      <c r="CP111" s="39">
        <v>0.67441860465116277</v>
      </c>
      <c r="CQ111" s="39">
        <v>0.62790697674418605</v>
      </c>
      <c r="CR111" s="39">
        <v>0.58139534883720934</v>
      </c>
      <c r="CS111" s="39">
        <v>0.58139534883720934</v>
      </c>
      <c r="CT111" s="39">
        <v>0.58139534883720934</v>
      </c>
      <c r="CU111" s="39">
        <v>0.58139534883720934</v>
      </c>
      <c r="CV111" s="39">
        <v>0.58139534883720934</v>
      </c>
      <c r="CW111" s="39">
        <v>0.58139534883720934</v>
      </c>
      <c r="CX111" s="39">
        <v>0.55038759689922478</v>
      </c>
      <c r="CY111" s="39">
        <v>0.51937984496124023</v>
      </c>
      <c r="CZ111" s="39">
        <v>0.44186046511627908</v>
      </c>
      <c r="DA111" s="39">
        <v>0.39534883720930231</v>
      </c>
      <c r="DB111" s="39">
        <v>0.31782945736434109</v>
      </c>
      <c r="DC111" s="39">
        <v>0.2868217054263566</v>
      </c>
      <c r="DD111" s="39">
        <v>0.2558139534883721</v>
      </c>
      <c r="DE111" s="39">
        <v>0.2558139534883721</v>
      </c>
      <c r="DF111" s="39">
        <v>0.2558139534883721</v>
      </c>
      <c r="DG111" s="39">
        <v>0.18604651162790697</v>
      </c>
      <c r="DH111" s="39">
        <v>0.11627906976744186</v>
      </c>
      <c r="DI111" s="39">
        <v>4.6511627906976744E-2</v>
      </c>
      <c r="DJ111" s="39">
        <v>4.6511627906976744E-2</v>
      </c>
      <c r="DK111" s="39">
        <v>4.6511627906976744E-2</v>
      </c>
      <c r="DL111" s="39">
        <v>4.6511627906976744E-2</v>
      </c>
      <c r="DM111" s="39">
        <v>3.1007751937984496E-2</v>
      </c>
      <c r="DN111" s="39">
        <v>1.5503875968992248E-2</v>
      </c>
      <c r="DO111" s="39">
        <v>0</v>
      </c>
      <c r="DP111" s="39">
        <v>0</v>
      </c>
      <c r="DQ111" s="39">
        <v>0</v>
      </c>
      <c r="DR111" s="39">
        <v>0</v>
      </c>
      <c r="DS111" s="39">
        <v>0</v>
      </c>
      <c r="DT111" s="39">
        <v>0</v>
      </c>
      <c r="DU111" s="39">
        <v>0</v>
      </c>
      <c r="DV111" s="39">
        <v>0</v>
      </c>
      <c r="DW111" s="39">
        <v>0</v>
      </c>
      <c r="DX111" s="39">
        <v>0</v>
      </c>
      <c r="DY111" s="39">
        <v>0</v>
      </c>
      <c r="DZ111" s="39">
        <v>0</v>
      </c>
      <c r="EA111" s="39">
        <v>0</v>
      </c>
      <c r="EB111" s="39">
        <v>0</v>
      </c>
      <c r="EC111" s="39">
        <v>0</v>
      </c>
      <c r="ED111" s="39">
        <v>0</v>
      </c>
      <c r="EE111" s="39">
        <v>0</v>
      </c>
      <c r="EF111" s="39">
        <v>0</v>
      </c>
      <c r="EG111" s="39">
        <v>0</v>
      </c>
      <c r="EH111" s="39">
        <v>0</v>
      </c>
      <c r="EI111" s="39">
        <v>0</v>
      </c>
    </row>
    <row r="112" spans="1:139" outlineLevel="1">
      <c r="AL112" s="39" t="s">
        <v>307</v>
      </c>
      <c r="AM112" s="39">
        <v>0</v>
      </c>
      <c r="AN112" s="39">
        <v>0</v>
      </c>
      <c r="AO112" s="39">
        <v>0</v>
      </c>
      <c r="AP112" s="39">
        <v>0</v>
      </c>
      <c r="AQ112" s="39">
        <v>0</v>
      </c>
      <c r="AR112" s="39">
        <v>0</v>
      </c>
      <c r="AS112" s="39">
        <v>0</v>
      </c>
      <c r="AT112" s="39">
        <v>0</v>
      </c>
      <c r="AU112" s="39">
        <v>0</v>
      </c>
      <c r="AV112" s="39">
        <v>0</v>
      </c>
      <c r="AW112" s="39">
        <v>0</v>
      </c>
      <c r="AX112" s="39">
        <v>0</v>
      </c>
      <c r="AY112" s="39">
        <v>0</v>
      </c>
      <c r="AZ112" s="39">
        <v>0</v>
      </c>
      <c r="BA112" s="39">
        <v>0</v>
      </c>
      <c r="BB112" s="39">
        <v>0</v>
      </c>
      <c r="BC112" s="39">
        <v>0</v>
      </c>
      <c r="BD112" s="39">
        <v>0</v>
      </c>
      <c r="BE112" s="39">
        <v>0</v>
      </c>
      <c r="BF112" s="39">
        <v>0</v>
      </c>
      <c r="BG112" s="39">
        <v>0</v>
      </c>
      <c r="BH112" s="39">
        <v>0</v>
      </c>
      <c r="BI112" s="39">
        <v>0</v>
      </c>
      <c r="BJ112" s="39">
        <v>0</v>
      </c>
      <c r="BK112" s="39">
        <v>0</v>
      </c>
      <c r="BL112" s="39">
        <v>0</v>
      </c>
      <c r="BM112" s="39">
        <v>0</v>
      </c>
      <c r="BN112" s="39">
        <v>0</v>
      </c>
      <c r="BO112" s="39">
        <v>0</v>
      </c>
      <c r="BP112" s="39">
        <v>0</v>
      </c>
      <c r="BQ112" s="39">
        <v>0</v>
      </c>
      <c r="BR112" s="39">
        <v>0</v>
      </c>
      <c r="BS112" s="39">
        <v>4.1666666666666637E-2</v>
      </c>
      <c r="BT112" s="39">
        <v>9.3749999999999944E-2</v>
      </c>
      <c r="BU112" s="39">
        <v>0.14583333333333326</v>
      </c>
      <c r="BV112" s="39">
        <v>0.15624999999999992</v>
      </c>
      <c r="BW112" s="39">
        <v>0.15624999999999992</v>
      </c>
      <c r="BX112" s="39">
        <v>0.15624999999999992</v>
      </c>
      <c r="BY112" s="39">
        <v>0.15624999999999992</v>
      </c>
      <c r="BZ112" s="39">
        <v>0.15624999999999992</v>
      </c>
      <c r="CA112" s="39">
        <v>0.17708333333333326</v>
      </c>
      <c r="CB112" s="39">
        <v>0.22916666666666657</v>
      </c>
      <c r="CC112" s="39">
        <v>0.28124999999999994</v>
      </c>
      <c r="CD112" s="39">
        <v>0.31249999999999994</v>
      </c>
      <c r="CE112" s="39">
        <v>0.31249999999999994</v>
      </c>
      <c r="CF112" s="39">
        <v>0.31249999999999994</v>
      </c>
      <c r="CG112" s="39">
        <v>0.31249999999999994</v>
      </c>
      <c r="CH112" s="39">
        <v>0.35416666666666657</v>
      </c>
      <c r="CI112" s="39">
        <v>0.39583333333333326</v>
      </c>
      <c r="CJ112" s="39">
        <v>0.45833333333333326</v>
      </c>
      <c r="CK112" s="39">
        <v>0.47916666666666657</v>
      </c>
      <c r="CL112" s="39">
        <v>0.49999999999999989</v>
      </c>
      <c r="CM112" s="39">
        <v>0.49999999999999989</v>
      </c>
      <c r="CN112" s="39">
        <v>0.49999999999999989</v>
      </c>
      <c r="CO112" s="39">
        <v>0.49999999999999989</v>
      </c>
      <c r="CP112" s="39">
        <v>0.53125</v>
      </c>
      <c r="CQ112" s="39">
        <v>0.5625</v>
      </c>
      <c r="CR112" s="39">
        <v>0.59375</v>
      </c>
      <c r="CS112" s="39">
        <v>0.59375</v>
      </c>
      <c r="CT112" s="39">
        <v>0.59375</v>
      </c>
      <c r="CU112" s="39">
        <v>0.59375</v>
      </c>
      <c r="CV112" s="39">
        <v>0.59375</v>
      </c>
      <c r="CW112" s="39">
        <v>0.59375</v>
      </c>
      <c r="CX112" s="39">
        <v>0.63541666666666663</v>
      </c>
      <c r="CY112" s="39">
        <v>0.67708333333333326</v>
      </c>
      <c r="CZ112" s="39">
        <v>0.72916666666666663</v>
      </c>
      <c r="DA112" s="39">
        <v>0.73958333333333326</v>
      </c>
      <c r="DB112" s="39">
        <v>0.79166666666666663</v>
      </c>
      <c r="DC112" s="39">
        <v>0.83333333333333326</v>
      </c>
      <c r="DD112" s="39">
        <v>0.875</v>
      </c>
      <c r="DE112" s="39">
        <v>0.875</v>
      </c>
      <c r="DF112" s="39">
        <v>0.875</v>
      </c>
      <c r="DG112" s="39">
        <v>0.91666666666666663</v>
      </c>
      <c r="DH112" s="39">
        <v>0.95833333333333326</v>
      </c>
      <c r="DI112" s="39">
        <v>1</v>
      </c>
      <c r="DJ112" s="39">
        <v>1</v>
      </c>
      <c r="DK112" s="39">
        <v>1</v>
      </c>
      <c r="DL112" s="39">
        <v>1</v>
      </c>
      <c r="DM112" s="39">
        <v>1</v>
      </c>
      <c r="DN112" s="39">
        <v>1</v>
      </c>
      <c r="DO112" s="39">
        <v>1</v>
      </c>
      <c r="DP112" s="39">
        <v>1</v>
      </c>
      <c r="DQ112" s="39">
        <v>1</v>
      </c>
      <c r="DR112" s="39">
        <v>1</v>
      </c>
      <c r="DS112" s="39">
        <v>1</v>
      </c>
      <c r="DT112" s="39">
        <v>1</v>
      </c>
      <c r="DU112" s="39">
        <v>1</v>
      </c>
      <c r="DV112" s="39">
        <v>1</v>
      </c>
      <c r="DW112" s="39">
        <v>1</v>
      </c>
      <c r="DX112" s="39">
        <v>1</v>
      </c>
      <c r="DY112" s="39">
        <v>1</v>
      </c>
      <c r="DZ112" s="39">
        <v>1</v>
      </c>
      <c r="EA112" s="39">
        <v>1</v>
      </c>
      <c r="EB112" s="39">
        <v>1</v>
      </c>
      <c r="EC112" s="39">
        <v>1</v>
      </c>
      <c r="ED112" s="39">
        <v>1</v>
      </c>
      <c r="EE112" s="39">
        <v>1</v>
      </c>
      <c r="EF112" s="39">
        <v>1</v>
      </c>
      <c r="EG112" s="39">
        <v>1</v>
      </c>
      <c r="EH112" s="39">
        <v>1</v>
      </c>
      <c r="EI112" s="39">
        <v>1</v>
      </c>
    </row>
    <row r="113" spans="38:139" outlineLevel="1">
      <c r="AL113" s="39" t="str">
        <f xml:space="preserve"> TEXT($F$110,"0%") &amp; " Wtd.Avg."</f>
        <v>50% Wtd.Avg.</v>
      </c>
      <c r="AM113" s="39">
        <f>$F$110*AM111+(1-$F$110)*AM112</f>
        <v>0.5</v>
      </c>
      <c r="AN113" s="39">
        <f>$F$110*AN111+(1-$F$110)*AN112</f>
        <v>0.5</v>
      </c>
      <c r="AO113" s="39">
        <f>$F$110*AO111+(1-$F$110)*AO112</f>
        <v>0.5</v>
      </c>
      <c r="AP113" s="39">
        <f t="shared" ref="AP113:DA113" si="3">$F$110*AP111+(1-$F$110)*AP112</f>
        <v>0.5</v>
      </c>
      <c r="AQ113" s="39">
        <f t="shared" si="3"/>
        <v>0.5</v>
      </c>
      <c r="AR113" s="39">
        <f t="shared" si="3"/>
        <v>0.5</v>
      </c>
      <c r="AS113" s="39">
        <f t="shared" si="3"/>
        <v>0.5</v>
      </c>
      <c r="AT113" s="39">
        <f t="shared" si="3"/>
        <v>0.5</v>
      </c>
      <c r="AU113" s="39">
        <f t="shared" si="3"/>
        <v>0.5</v>
      </c>
      <c r="AV113" s="39">
        <f t="shared" si="3"/>
        <v>0.5</v>
      </c>
      <c r="AW113" s="39">
        <f t="shared" si="3"/>
        <v>0.5</v>
      </c>
      <c r="AX113" s="39">
        <f t="shared" si="3"/>
        <v>0.5</v>
      </c>
      <c r="AY113" s="39">
        <f t="shared" si="3"/>
        <v>0.5</v>
      </c>
      <c r="AZ113" s="39">
        <f t="shared" si="3"/>
        <v>0.5</v>
      </c>
      <c r="BA113" s="39">
        <f t="shared" si="3"/>
        <v>0.5</v>
      </c>
      <c r="BB113" s="39">
        <f t="shared" si="3"/>
        <v>0.5</v>
      </c>
      <c r="BC113" s="39">
        <f t="shared" si="3"/>
        <v>0.5</v>
      </c>
      <c r="BD113" s="39">
        <f t="shared" si="3"/>
        <v>0.5</v>
      </c>
      <c r="BE113" s="39">
        <f t="shared" si="3"/>
        <v>0.5</v>
      </c>
      <c r="BF113" s="39">
        <f t="shared" si="3"/>
        <v>0.5</v>
      </c>
      <c r="BG113" s="39">
        <f t="shared" si="3"/>
        <v>0.5</v>
      </c>
      <c r="BH113" s="39">
        <f t="shared" si="3"/>
        <v>0.5</v>
      </c>
      <c r="BI113" s="39">
        <f t="shared" si="3"/>
        <v>0.5</v>
      </c>
      <c r="BJ113" s="39">
        <f t="shared" si="3"/>
        <v>0.5</v>
      </c>
      <c r="BK113" s="39">
        <f t="shared" si="3"/>
        <v>0.5</v>
      </c>
      <c r="BL113" s="39">
        <f t="shared" si="3"/>
        <v>0.5</v>
      </c>
      <c r="BM113" s="39">
        <f t="shared" si="3"/>
        <v>0.5</v>
      </c>
      <c r="BN113" s="39">
        <f t="shared" si="3"/>
        <v>0.5</v>
      </c>
      <c r="BO113" s="39">
        <f t="shared" si="3"/>
        <v>0.5</v>
      </c>
      <c r="BP113" s="39">
        <f t="shared" si="3"/>
        <v>0.5</v>
      </c>
      <c r="BQ113" s="39">
        <f t="shared" si="3"/>
        <v>0.5</v>
      </c>
      <c r="BR113" s="39">
        <f t="shared" si="3"/>
        <v>0.5</v>
      </c>
      <c r="BS113" s="39">
        <f t="shared" si="3"/>
        <v>0.5169573643410853</v>
      </c>
      <c r="BT113" s="39">
        <f t="shared" si="3"/>
        <v>0.53137112403100772</v>
      </c>
      <c r="BU113" s="39">
        <f t="shared" si="3"/>
        <v>0.54578488372093015</v>
      </c>
      <c r="BV113" s="39">
        <f t="shared" si="3"/>
        <v>0.54324127906976738</v>
      </c>
      <c r="BW113" s="39">
        <f t="shared" si="3"/>
        <v>0.54324127906976738</v>
      </c>
      <c r="BX113" s="39">
        <f t="shared" si="3"/>
        <v>0.54324127906976738</v>
      </c>
      <c r="BY113" s="39">
        <f t="shared" si="3"/>
        <v>0.54324127906976738</v>
      </c>
      <c r="BZ113" s="39">
        <f t="shared" si="3"/>
        <v>0.54324127906976738</v>
      </c>
      <c r="CA113" s="39">
        <f t="shared" si="3"/>
        <v>0.55365794573643412</v>
      </c>
      <c r="CB113" s="39">
        <f t="shared" si="3"/>
        <v>0.57582364341085268</v>
      </c>
      <c r="CC113" s="39">
        <f t="shared" si="3"/>
        <v>0.59798934108527135</v>
      </c>
      <c r="CD113" s="39">
        <f t="shared" si="3"/>
        <v>0.60973837209302317</v>
      </c>
      <c r="CE113" s="39">
        <f t="shared" si="3"/>
        <v>0.60973837209302317</v>
      </c>
      <c r="CF113" s="39">
        <f t="shared" si="3"/>
        <v>0.60973837209302317</v>
      </c>
      <c r="CG113" s="39">
        <f t="shared" si="3"/>
        <v>0.60973837209302317</v>
      </c>
      <c r="CH113" s="39">
        <f t="shared" si="3"/>
        <v>0.61506782945736427</v>
      </c>
      <c r="CI113" s="39">
        <f t="shared" si="3"/>
        <v>0.62039728682170536</v>
      </c>
      <c r="CJ113" s="39">
        <f t="shared" si="3"/>
        <v>0.62063953488372081</v>
      </c>
      <c r="CK113" s="39">
        <f t="shared" si="3"/>
        <v>0.61555232558139528</v>
      </c>
      <c r="CL113" s="39">
        <f t="shared" si="3"/>
        <v>0.61046511627906974</v>
      </c>
      <c r="CM113" s="39">
        <f t="shared" si="3"/>
        <v>0.61046511627906974</v>
      </c>
      <c r="CN113" s="39">
        <f t="shared" si="3"/>
        <v>0.61046511627906974</v>
      </c>
      <c r="CO113" s="39">
        <f t="shared" si="3"/>
        <v>0.61046511627906974</v>
      </c>
      <c r="CP113" s="39">
        <f t="shared" si="3"/>
        <v>0.60283430232558133</v>
      </c>
      <c r="CQ113" s="39">
        <f t="shared" si="3"/>
        <v>0.59520348837209303</v>
      </c>
      <c r="CR113" s="39">
        <f t="shared" si="3"/>
        <v>0.58757267441860472</v>
      </c>
      <c r="CS113" s="39">
        <f t="shared" si="3"/>
        <v>0.58757267441860472</v>
      </c>
      <c r="CT113" s="39">
        <f t="shared" si="3"/>
        <v>0.58757267441860472</v>
      </c>
      <c r="CU113" s="39">
        <f t="shared" si="3"/>
        <v>0.58757267441860472</v>
      </c>
      <c r="CV113" s="39">
        <f t="shared" si="3"/>
        <v>0.58757267441860472</v>
      </c>
      <c r="CW113" s="39">
        <f t="shared" si="3"/>
        <v>0.58757267441860472</v>
      </c>
      <c r="CX113" s="39">
        <f t="shared" si="3"/>
        <v>0.59290213178294571</v>
      </c>
      <c r="CY113" s="39">
        <f t="shared" si="3"/>
        <v>0.59823158914728669</v>
      </c>
      <c r="CZ113" s="39">
        <f t="shared" si="3"/>
        <v>0.58551356589147285</v>
      </c>
      <c r="DA113" s="39">
        <f t="shared" si="3"/>
        <v>0.56746608527131781</v>
      </c>
      <c r="DB113" s="39">
        <f t="shared" ref="DB113:EG113" si="4">$F$110*DB111+(1-$F$110)*DB112</f>
        <v>0.55474806201550386</v>
      </c>
      <c r="DC113" s="39">
        <f t="shared" si="4"/>
        <v>0.56007751937984496</v>
      </c>
      <c r="DD113" s="39">
        <f t="shared" si="4"/>
        <v>0.56540697674418605</v>
      </c>
      <c r="DE113" s="39">
        <f t="shared" si="4"/>
        <v>0.56540697674418605</v>
      </c>
      <c r="DF113" s="39">
        <f t="shared" si="4"/>
        <v>0.56540697674418605</v>
      </c>
      <c r="DG113" s="39">
        <f t="shared" si="4"/>
        <v>0.5513565891472868</v>
      </c>
      <c r="DH113" s="39">
        <f t="shared" si="4"/>
        <v>0.53730620155038755</v>
      </c>
      <c r="DI113" s="39">
        <f t="shared" si="4"/>
        <v>0.52325581395348841</v>
      </c>
      <c r="DJ113" s="39">
        <f t="shared" si="4"/>
        <v>0.52325581395348841</v>
      </c>
      <c r="DK113" s="39">
        <f t="shared" si="4"/>
        <v>0.52325581395348841</v>
      </c>
      <c r="DL113" s="39">
        <f t="shared" si="4"/>
        <v>0.52325581395348841</v>
      </c>
      <c r="DM113" s="39">
        <f t="shared" si="4"/>
        <v>0.51550387596899228</v>
      </c>
      <c r="DN113" s="39">
        <f t="shared" si="4"/>
        <v>0.50775193798449614</v>
      </c>
      <c r="DO113" s="39">
        <f t="shared" si="4"/>
        <v>0.5</v>
      </c>
      <c r="DP113" s="39">
        <f t="shared" si="4"/>
        <v>0.5</v>
      </c>
      <c r="DQ113" s="39">
        <f t="shared" si="4"/>
        <v>0.5</v>
      </c>
      <c r="DR113" s="39">
        <f t="shared" si="4"/>
        <v>0.5</v>
      </c>
      <c r="DS113" s="39">
        <f t="shared" si="4"/>
        <v>0.5</v>
      </c>
      <c r="DT113" s="39">
        <f t="shared" si="4"/>
        <v>0.5</v>
      </c>
      <c r="DU113" s="39">
        <f t="shared" si="4"/>
        <v>0.5</v>
      </c>
      <c r="DV113" s="39">
        <f t="shared" si="4"/>
        <v>0.5</v>
      </c>
      <c r="DW113" s="39">
        <f t="shared" si="4"/>
        <v>0.5</v>
      </c>
      <c r="DX113" s="39">
        <f t="shared" si="4"/>
        <v>0.5</v>
      </c>
      <c r="DY113" s="39">
        <f t="shared" si="4"/>
        <v>0.5</v>
      </c>
      <c r="DZ113" s="39">
        <f t="shared" si="4"/>
        <v>0.5</v>
      </c>
      <c r="EA113" s="39">
        <f t="shared" si="4"/>
        <v>0.5</v>
      </c>
      <c r="EB113" s="39">
        <f t="shared" si="4"/>
        <v>0.5</v>
      </c>
      <c r="EC113" s="39">
        <f t="shared" si="4"/>
        <v>0.5</v>
      </c>
      <c r="ED113" s="39">
        <f t="shared" si="4"/>
        <v>0.5</v>
      </c>
      <c r="EE113" s="39">
        <f t="shared" si="4"/>
        <v>0.5</v>
      </c>
      <c r="EF113" s="39">
        <f t="shared" si="4"/>
        <v>0.5</v>
      </c>
      <c r="EG113" s="39">
        <f t="shared" si="4"/>
        <v>0.5</v>
      </c>
      <c r="EH113" s="39">
        <f>$F$110*EH111+(1-$F$110)*EH112</f>
        <v>0.5</v>
      </c>
      <c r="EI113" s="39">
        <f>$F$110*EI111+(1-$F$110)*EI112</f>
        <v>0.5</v>
      </c>
    </row>
    <row r="114" spans="38:139" outlineLevel="1"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9"/>
      <c r="CJ114" s="39"/>
      <c r="CK114" s="39"/>
      <c r="CL114" s="39"/>
      <c r="CM114" s="39"/>
      <c r="CN114" s="39"/>
      <c r="CO114" s="39"/>
      <c r="CP114" s="39"/>
      <c r="CQ114" s="39"/>
      <c r="CR114" s="39"/>
      <c r="CS114" s="39"/>
      <c r="CT114" s="39"/>
      <c r="CU114" s="39"/>
      <c r="CV114" s="39"/>
      <c r="CW114" s="39"/>
      <c r="CX114" s="39"/>
      <c r="CY114" s="39"/>
      <c r="CZ114" s="39"/>
      <c r="DA114" s="39"/>
      <c r="DB114" s="39"/>
      <c r="DC114" s="39"/>
      <c r="DD114" s="39"/>
      <c r="DE114" s="39"/>
      <c r="DF114" s="39"/>
      <c r="DG114" s="39"/>
      <c r="DH114" s="39"/>
      <c r="DI114" s="39"/>
      <c r="DJ114" s="39"/>
      <c r="DK114" s="39"/>
      <c r="DL114" s="39"/>
      <c r="DM114" s="39"/>
      <c r="DN114" s="39"/>
      <c r="DO114" s="39"/>
      <c r="DP114" s="39"/>
      <c r="DQ114" s="39"/>
      <c r="DR114" s="39"/>
      <c r="DS114" s="39"/>
      <c r="DT114" s="39"/>
      <c r="DU114" s="39"/>
      <c r="DV114" s="39"/>
      <c r="DW114" s="39"/>
      <c r="DX114" s="39"/>
      <c r="DY114" s="39"/>
      <c r="DZ114" s="39"/>
      <c r="EA114" s="39"/>
      <c r="EB114" s="39"/>
      <c r="EC114" s="39"/>
      <c r="ED114" s="39"/>
      <c r="EE114" s="39"/>
      <c r="EF114" s="39"/>
      <c r="EG114" s="39"/>
      <c r="EH114" s="39"/>
      <c r="EI114" s="39"/>
    </row>
    <row r="115" spans="38:139" outlineLevel="1"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  <c r="CM115" s="39"/>
      <c r="CN115" s="39"/>
      <c r="CO115" s="39"/>
      <c r="CP115" s="39"/>
      <c r="CQ115" s="39"/>
      <c r="CR115" s="39"/>
      <c r="CS115" s="39"/>
      <c r="CT115" s="39"/>
      <c r="CU115" s="39"/>
      <c r="CV115" s="39"/>
      <c r="CW115" s="39"/>
      <c r="CX115" s="39"/>
      <c r="CY115" s="39"/>
      <c r="CZ115" s="39"/>
      <c r="DA115" s="39"/>
      <c r="DB115" s="39"/>
      <c r="DC115" s="39"/>
      <c r="DD115" s="39"/>
      <c r="DE115" s="39"/>
      <c r="DF115" s="39"/>
      <c r="DG115" s="39"/>
      <c r="DH115" s="39"/>
      <c r="DI115" s="39"/>
      <c r="DJ115" s="39"/>
      <c r="DK115" s="39"/>
      <c r="DL115" s="39"/>
      <c r="DM115" s="39"/>
      <c r="DN115" s="39"/>
      <c r="DO115" s="39"/>
      <c r="DP115" s="39"/>
      <c r="DQ115" s="39"/>
      <c r="DR115" s="39"/>
      <c r="DS115" s="39"/>
      <c r="DT115" s="39"/>
      <c r="DU115" s="39"/>
      <c r="DV115" s="39"/>
      <c r="DW115" s="39"/>
      <c r="DX115" s="39"/>
      <c r="DY115" s="39"/>
      <c r="DZ115" s="39"/>
      <c r="EA115" s="39"/>
      <c r="EB115" s="39"/>
      <c r="EC115" s="39"/>
      <c r="ED115" s="39"/>
      <c r="EE115" s="39"/>
      <c r="EF115" s="39"/>
      <c r="EG115" s="39"/>
      <c r="EH115" s="39"/>
      <c r="EI115" s="39"/>
    </row>
    <row r="116" spans="38:139" outlineLevel="1"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39"/>
      <c r="CR116" s="39"/>
      <c r="CS116" s="39"/>
      <c r="CT116" s="39"/>
      <c r="CU116" s="39"/>
      <c r="CV116" s="39"/>
      <c r="CW116" s="39"/>
      <c r="CX116" s="39"/>
      <c r="CY116" s="39"/>
      <c r="CZ116" s="39"/>
      <c r="DA116" s="39"/>
      <c r="DB116" s="39"/>
      <c r="DC116" s="39"/>
      <c r="DD116" s="39"/>
      <c r="DE116" s="39"/>
      <c r="DF116" s="39"/>
      <c r="DG116" s="39"/>
      <c r="DH116" s="39"/>
      <c r="DI116" s="39"/>
      <c r="DJ116" s="39"/>
      <c r="DK116" s="39"/>
      <c r="DL116" s="39"/>
      <c r="DM116" s="39"/>
      <c r="DN116" s="39"/>
      <c r="DO116" s="39"/>
      <c r="DP116" s="39"/>
      <c r="DQ116" s="39"/>
      <c r="DR116" s="39"/>
      <c r="DS116" s="39"/>
      <c r="DT116" s="39"/>
      <c r="DU116" s="39"/>
      <c r="DV116" s="39"/>
      <c r="DW116" s="39"/>
      <c r="DX116" s="39"/>
      <c r="DY116" s="39"/>
      <c r="DZ116" s="39"/>
      <c r="EA116" s="39"/>
      <c r="EB116" s="39"/>
      <c r="EC116" s="39"/>
      <c r="ED116" s="39"/>
      <c r="EE116" s="39"/>
      <c r="EF116" s="39"/>
      <c r="EG116" s="39"/>
      <c r="EH116" s="39"/>
      <c r="EI116" s="39"/>
    </row>
    <row r="117" spans="38:139" outlineLevel="1"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  <c r="CP117" s="39"/>
      <c r="CQ117" s="39"/>
      <c r="CR117" s="39"/>
      <c r="CS117" s="39"/>
      <c r="CT117" s="39"/>
      <c r="CU117" s="39"/>
      <c r="CV117" s="39"/>
      <c r="CW117" s="39"/>
      <c r="CX117" s="39"/>
      <c r="CY117" s="39"/>
      <c r="CZ117" s="39"/>
      <c r="DA117" s="39"/>
      <c r="DB117" s="39"/>
      <c r="DC117" s="39"/>
      <c r="DD117" s="39"/>
      <c r="DE117" s="39"/>
      <c r="DF117" s="39"/>
      <c r="DG117" s="39"/>
      <c r="DH117" s="39"/>
      <c r="DI117" s="39"/>
      <c r="DJ117" s="39"/>
      <c r="DK117" s="39"/>
      <c r="DL117" s="39"/>
      <c r="DM117" s="39"/>
      <c r="DN117" s="39"/>
      <c r="DO117" s="39"/>
      <c r="DP117" s="39"/>
      <c r="DQ117" s="39"/>
      <c r="DR117" s="39"/>
      <c r="DS117" s="39"/>
      <c r="DT117" s="39"/>
      <c r="DU117" s="39"/>
      <c r="DV117" s="39"/>
      <c r="DW117" s="39"/>
      <c r="DX117" s="39"/>
      <c r="DY117" s="39"/>
      <c r="DZ117" s="39"/>
      <c r="EA117" s="39"/>
      <c r="EB117" s="39"/>
      <c r="EC117" s="39"/>
      <c r="ED117" s="39"/>
      <c r="EE117" s="39"/>
      <c r="EF117" s="39"/>
      <c r="EG117" s="39"/>
      <c r="EH117" s="39"/>
      <c r="EI117" s="39"/>
    </row>
    <row r="118" spans="38:139" outlineLevel="1"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  <c r="CP118" s="39"/>
      <c r="CQ118" s="39"/>
      <c r="CR118" s="39"/>
      <c r="CS118" s="39"/>
      <c r="CT118" s="39"/>
      <c r="CU118" s="39"/>
      <c r="CV118" s="39"/>
      <c r="CW118" s="39"/>
      <c r="CX118" s="39"/>
      <c r="CY118" s="39"/>
      <c r="CZ118" s="39"/>
      <c r="DA118" s="39"/>
      <c r="DB118" s="39"/>
      <c r="DC118" s="39"/>
      <c r="DD118" s="39"/>
      <c r="DE118" s="39"/>
      <c r="DF118" s="39"/>
      <c r="DG118" s="39"/>
      <c r="DH118" s="39"/>
      <c r="DI118" s="39"/>
      <c r="DJ118" s="39"/>
      <c r="DK118" s="39"/>
      <c r="DL118" s="39"/>
      <c r="DM118" s="39"/>
      <c r="DN118" s="39"/>
      <c r="DO118" s="39"/>
      <c r="DP118" s="39"/>
      <c r="DQ118" s="39"/>
      <c r="DR118" s="39"/>
      <c r="DS118" s="39"/>
      <c r="DT118" s="39"/>
      <c r="DU118" s="39"/>
      <c r="DV118" s="39"/>
      <c r="DW118" s="39"/>
      <c r="DX118" s="39"/>
      <c r="DY118" s="39"/>
      <c r="DZ118" s="39"/>
      <c r="EA118" s="39"/>
      <c r="EB118" s="39"/>
      <c r="EC118" s="39"/>
      <c r="ED118" s="39"/>
      <c r="EE118" s="39"/>
      <c r="EF118" s="39"/>
      <c r="EG118" s="39"/>
      <c r="EH118" s="39"/>
      <c r="EI118" s="39"/>
    </row>
    <row r="119" spans="38:139" outlineLevel="1"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  <c r="CM119" s="39"/>
      <c r="CN119" s="39"/>
      <c r="CO119" s="39"/>
      <c r="CP119" s="39"/>
      <c r="CQ119" s="39"/>
      <c r="CR119" s="39"/>
      <c r="CS119" s="39"/>
      <c r="CT119" s="39"/>
      <c r="CU119" s="39"/>
      <c r="CV119" s="39"/>
      <c r="CW119" s="39"/>
      <c r="CX119" s="39"/>
      <c r="CY119" s="39"/>
      <c r="CZ119" s="39"/>
      <c r="DA119" s="39"/>
      <c r="DB119" s="39"/>
      <c r="DC119" s="39"/>
      <c r="DD119" s="39"/>
      <c r="DE119" s="39"/>
      <c r="DF119" s="39"/>
      <c r="DG119" s="39"/>
      <c r="DH119" s="39"/>
      <c r="DI119" s="39"/>
      <c r="DJ119" s="39"/>
      <c r="DK119" s="39"/>
      <c r="DL119" s="39"/>
      <c r="DM119" s="39"/>
      <c r="DN119" s="39"/>
      <c r="DO119" s="39"/>
      <c r="DP119" s="39"/>
      <c r="DQ119" s="39"/>
      <c r="DR119" s="39"/>
      <c r="DS119" s="39"/>
      <c r="DT119" s="39"/>
      <c r="DU119" s="39"/>
      <c r="DV119" s="39"/>
      <c r="DW119" s="39"/>
      <c r="DX119" s="39"/>
      <c r="DY119" s="39"/>
      <c r="DZ119" s="39"/>
      <c r="EA119" s="39"/>
      <c r="EB119" s="39"/>
      <c r="EC119" s="39"/>
      <c r="ED119" s="39"/>
      <c r="EE119" s="39"/>
      <c r="EF119" s="39"/>
      <c r="EG119" s="39"/>
      <c r="EH119" s="39"/>
      <c r="EI119" s="39"/>
    </row>
    <row r="120" spans="38:139" outlineLevel="1"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  <c r="CJ120" s="39"/>
      <c r="CK120" s="39"/>
      <c r="CL120" s="39"/>
      <c r="CM120" s="39"/>
      <c r="CN120" s="39"/>
      <c r="CO120" s="39"/>
      <c r="CP120" s="39"/>
      <c r="CQ120" s="39"/>
      <c r="CR120" s="39"/>
      <c r="CS120" s="39"/>
      <c r="CT120" s="39"/>
      <c r="CU120" s="39"/>
      <c r="CV120" s="39"/>
      <c r="CW120" s="39"/>
      <c r="CX120" s="39"/>
      <c r="CY120" s="39"/>
      <c r="CZ120" s="39"/>
      <c r="DA120" s="39"/>
      <c r="DB120" s="39"/>
      <c r="DC120" s="39"/>
      <c r="DD120" s="39"/>
      <c r="DE120" s="39"/>
      <c r="DF120" s="39"/>
      <c r="DG120" s="39"/>
      <c r="DH120" s="39"/>
      <c r="DI120" s="39"/>
      <c r="DJ120" s="39"/>
      <c r="DK120" s="39"/>
      <c r="DL120" s="39"/>
      <c r="DM120" s="39"/>
      <c r="DN120" s="39"/>
      <c r="DO120" s="39"/>
      <c r="DP120" s="39"/>
      <c r="DQ120" s="39"/>
      <c r="DR120" s="39"/>
      <c r="DS120" s="39"/>
      <c r="DT120" s="39"/>
      <c r="DU120" s="39"/>
      <c r="DV120" s="39"/>
      <c r="DW120" s="39"/>
      <c r="DX120" s="39"/>
      <c r="DY120" s="39"/>
      <c r="DZ120" s="39"/>
      <c r="EA120" s="39"/>
      <c r="EB120" s="39"/>
      <c r="EC120" s="39"/>
      <c r="ED120" s="39"/>
      <c r="EE120" s="39"/>
      <c r="EF120" s="39"/>
      <c r="EG120" s="39"/>
      <c r="EH120" s="39"/>
      <c r="EI120" s="39"/>
    </row>
    <row r="121" spans="38:139" outlineLevel="1"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39"/>
      <c r="CO121" s="39"/>
      <c r="CP121" s="39"/>
      <c r="CQ121" s="39"/>
      <c r="CR121" s="39"/>
      <c r="CS121" s="39"/>
      <c r="CT121" s="39"/>
      <c r="CU121" s="39"/>
      <c r="CV121" s="39"/>
      <c r="CW121" s="39"/>
      <c r="CX121" s="39"/>
      <c r="CY121" s="39"/>
      <c r="CZ121" s="39"/>
      <c r="DA121" s="39"/>
      <c r="DB121" s="39"/>
      <c r="DC121" s="39"/>
      <c r="DD121" s="39"/>
      <c r="DE121" s="39"/>
      <c r="DF121" s="39"/>
      <c r="DG121" s="39"/>
      <c r="DH121" s="39"/>
      <c r="DI121" s="39"/>
      <c r="DJ121" s="39"/>
      <c r="DK121" s="39"/>
      <c r="DL121" s="39"/>
      <c r="DM121" s="39"/>
      <c r="DN121" s="39"/>
      <c r="DO121" s="39"/>
      <c r="DP121" s="39"/>
      <c r="DQ121" s="39"/>
      <c r="DR121" s="39"/>
      <c r="DS121" s="39"/>
      <c r="DT121" s="39"/>
      <c r="DU121" s="39"/>
      <c r="DV121" s="39"/>
      <c r="DW121" s="39"/>
      <c r="DX121" s="39"/>
      <c r="DY121" s="39"/>
      <c r="DZ121" s="39"/>
      <c r="EA121" s="39"/>
      <c r="EB121" s="39"/>
      <c r="EC121" s="39"/>
      <c r="ED121" s="39"/>
      <c r="EE121" s="39"/>
      <c r="EF121" s="39"/>
      <c r="EG121" s="39"/>
      <c r="EH121" s="39"/>
      <c r="EI121" s="39"/>
    </row>
    <row r="122" spans="38:139" outlineLevel="1"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  <c r="CM122" s="39"/>
      <c r="CN122" s="39"/>
      <c r="CO122" s="39"/>
      <c r="CP122" s="39"/>
      <c r="CQ122" s="39"/>
      <c r="CR122" s="39"/>
      <c r="CS122" s="39"/>
      <c r="CT122" s="39"/>
      <c r="CU122" s="39"/>
      <c r="CV122" s="39"/>
      <c r="CW122" s="39"/>
      <c r="CX122" s="39"/>
      <c r="CY122" s="39"/>
      <c r="CZ122" s="39"/>
      <c r="DA122" s="39"/>
      <c r="DB122" s="39"/>
      <c r="DC122" s="39"/>
      <c r="DD122" s="39"/>
      <c r="DE122" s="39"/>
      <c r="DF122" s="39"/>
      <c r="DG122" s="39"/>
      <c r="DH122" s="39"/>
      <c r="DI122" s="39"/>
      <c r="DJ122" s="39"/>
      <c r="DK122" s="39"/>
      <c r="DL122" s="39"/>
      <c r="DM122" s="39"/>
      <c r="DN122" s="39"/>
      <c r="DO122" s="39"/>
      <c r="DP122" s="39"/>
      <c r="DQ122" s="39"/>
      <c r="DR122" s="39"/>
      <c r="DS122" s="39"/>
      <c r="DT122" s="39"/>
      <c r="DU122" s="39"/>
      <c r="DV122" s="39"/>
      <c r="DW122" s="39"/>
      <c r="DX122" s="39"/>
      <c r="DY122" s="39"/>
      <c r="DZ122" s="39"/>
      <c r="EA122" s="39"/>
      <c r="EB122" s="39"/>
      <c r="EC122" s="39"/>
      <c r="ED122" s="39"/>
      <c r="EE122" s="39"/>
      <c r="EF122" s="39"/>
      <c r="EG122" s="39"/>
      <c r="EH122" s="39"/>
      <c r="EI122" s="39"/>
    </row>
    <row r="123" spans="38:139" outlineLevel="1"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  <c r="CM123" s="39"/>
      <c r="CN123" s="39"/>
      <c r="CO123" s="39"/>
      <c r="CP123" s="39"/>
      <c r="CQ123" s="39"/>
      <c r="CR123" s="39"/>
      <c r="CS123" s="39"/>
      <c r="CT123" s="39"/>
      <c r="CU123" s="39"/>
      <c r="CV123" s="39"/>
      <c r="CW123" s="39"/>
      <c r="CX123" s="39"/>
      <c r="CY123" s="39"/>
      <c r="CZ123" s="39"/>
      <c r="DA123" s="39"/>
      <c r="DB123" s="39"/>
      <c r="DC123" s="39"/>
      <c r="DD123" s="39"/>
      <c r="DE123" s="39"/>
      <c r="DF123" s="39"/>
      <c r="DG123" s="39"/>
      <c r="DH123" s="39"/>
      <c r="DI123" s="39"/>
      <c r="DJ123" s="39"/>
      <c r="DK123" s="39"/>
      <c r="DL123" s="39"/>
      <c r="DM123" s="39"/>
      <c r="DN123" s="39"/>
      <c r="DO123" s="39"/>
      <c r="DP123" s="39"/>
      <c r="DQ123" s="39"/>
      <c r="DR123" s="39"/>
      <c r="DS123" s="39"/>
      <c r="DT123" s="39"/>
      <c r="DU123" s="39"/>
      <c r="DV123" s="39"/>
      <c r="DW123" s="39"/>
      <c r="DX123" s="39"/>
      <c r="DY123" s="39"/>
      <c r="DZ123" s="39"/>
      <c r="EA123" s="39"/>
      <c r="EB123" s="39"/>
      <c r="EC123" s="39"/>
      <c r="ED123" s="39"/>
      <c r="EE123" s="39"/>
      <c r="EF123" s="39"/>
      <c r="EG123" s="39"/>
      <c r="EH123" s="39"/>
      <c r="EI123" s="39"/>
    </row>
    <row r="124" spans="38:139" outlineLevel="1"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  <c r="CK124" s="39"/>
      <c r="CL124" s="39"/>
      <c r="CM124" s="39"/>
      <c r="CN124" s="39"/>
      <c r="CO124" s="39"/>
      <c r="CP124" s="39"/>
      <c r="CQ124" s="39"/>
      <c r="CR124" s="39"/>
      <c r="CS124" s="39"/>
      <c r="CT124" s="39"/>
      <c r="CU124" s="39"/>
      <c r="CV124" s="39"/>
      <c r="CW124" s="39"/>
      <c r="CX124" s="39"/>
      <c r="CY124" s="39"/>
      <c r="CZ124" s="39"/>
      <c r="DA124" s="39"/>
      <c r="DB124" s="39"/>
      <c r="DC124" s="39"/>
      <c r="DD124" s="39"/>
      <c r="DE124" s="39"/>
      <c r="DF124" s="39"/>
      <c r="DG124" s="39"/>
      <c r="DH124" s="39"/>
      <c r="DI124" s="39"/>
      <c r="DJ124" s="39"/>
      <c r="DK124" s="39"/>
      <c r="DL124" s="39"/>
      <c r="DM124" s="39"/>
      <c r="DN124" s="39"/>
      <c r="DO124" s="39"/>
      <c r="DP124" s="39"/>
      <c r="DQ124" s="39"/>
      <c r="DR124" s="39"/>
      <c r="DS124" s="39"/>
      <c r="DT124" s="39"/>
      <c r="DU124" s="39"/>
      <c r="DV124" s="39"/>
      <c r="DW124" s="39"/>
      <c r="DX124" s="39"/>
      <c r="DY124" s="39"/>
      <c r="DZ124" s="39"/>
      <c r="EA124" s="39"/>
      <c r="EB124" s="39"/>
      <c r="EC124" s="39"/>
      <c r="ED124" s="39"/>
      <c r="EE124" s="39"/>
      <c r="EF124" s="39"/>
      <c r="EG124" s="39"/>
      <c r="EH124" s="39"/>
      <c r="EI124" s="39"/>
    </row>
    <row r="125" spans="38:139" outlineLevel="1"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39"/>
      <c r="BL125" s="39"/>
      <c r="BM125" s="39"/>
      <c r="BN125" s="39"/>
      <c r="BO125" s="39"/>
      <c r="BP125" s="39"/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  <c r="CE125" s="39"/>
      <c r="CF125" s="39"/>
      <c r="CG125" s="39"/>
      <c r="CH125" s="39"/>
      <c r="CI125" s="39"/>
      <c r="CJ125" s="39"/>
      <c r="CK125" s="39"/>
      <c r="CL125" s="39"/>
      <c r="CM125" s="39"/>
      <c r="CN125" s="39"/>
      <c r="CO125" s="39"/>
      <c r="CP125" s="39"/>
      <c r="CQ125" s="39"/>
      <c r="CR125" s="39"/>
      <c r="CS125" s="39"/>
      <c r="CT125" s="39"/>
      <c r="CU125" s="39"/>
      <c r="CV125" s="39"/>
      <c r="CW125" s="39"/>
      <c r="CX125" s="39"/>
      <c r="CY125" s="39"/>
      <c r="CZ125" s="39"/>
      <c r="DA125" s="39"/>
      <c r="DB125" s="39"/>
      <c r="DC125" s="39"/>
      <c r="DD125" s="39"/>
      <c r="DE125" s="39"/>
      <c r="DF125" s="39"/>
      <c r="DG125" s="39"/>
      <c r="DH125" s="39"/>
      <c r="DI125" s="39"/>
      <c r="DJ125" s="39"/>
      <c r="DK125" s="39"/>
      <c r="DL125" s="39"/>
      <c r="DM125" s="39"/>
      <c r="DN125" s="39"/>
      <c r="DO125" s="39"/>
      <c r="DP125" s="39"/>
      <c r="DQ125" s="39"/>
      <c r="DR125" s="39"/>
      <c r="DS125" s="39"/>
      <c r="DT125" s="39"/>
      <c r="DU125" s="39"/>
      <c r="DV125" s="39"/>
      <c r="DW125" s="39"/>
      <c r="DX125" s="39"/>
      <c r="DY125" s="39"/>
      <c r="DZ125" s="39"/>
      <c r="EA125" s="39"/>
      <c r="EB125" s="39"/>
      <c r="EC125" s="39"/>
      <c r="ED125" s="39"/>
      <c r="EE125" s="39"/>
      <c r="EF125" s="39"/>
      <c r="EG125" s="39"/>
      <c r="EH125" s="39"/>
      <c r="EI125" s="39"/>
    </row>
    <row r="126" spans="38:139" outlineLevel="1"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  <c r="BL126" s="39"/>
      <c r="BM126" s="39"/>
      <c r="BN126" s="39"/>
      <c r="BO126" s="39"/>
      <c r="BP126" s="39"/>
      <c r="BQ126" s="39"/>
      <c r="BR126" s="39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39"/>
      <c r="CD126" s="39"/>
      <c r="CE126" s="39"/>
      <c r="CF126" s="39"/>
      <c r="CG126" s="39"/>
      <c r="CH126" s="39"/>
      <c r="CI126" s="39"/>
      <c r="CJ126" s="39"/>
      <c r="CK126" s="39"/>
      <c r="CL126" s="39"/>
      <c r="CM126" s="39"/>
      <c r="CN126" s="39"/>
      <c r="CO126" s="39"/>
      <c r="CP126" s="39"/>
      <c r="CQ126" s="39"/>
      <c r="CR126" s="39"/>
      <c r="CS126" s="39"/>
      <c r="CT126" s="39"/>
      <c r="CU126" s="39"/>
      <c r="CV126" s="39"/>
      <c r="CW126" s="39"/>
      <c r="CX126" s="39"/>
      <c r="CY126" s="39"/>
      <c r="CZ126" s="39"/>
      <c r="DA126" s="39"/>
      <c r="DB126" s="39"/>
      <c r="DC126" s="39"/>
      <c r="DD126" s="39"/>
      <c r="DE126" s="39"/>
      <c r="DF126" s="39"/>
      <c r="DG126" s="39"/>
      <c r="DH126" s="39"/>
      <c r="DI126" s="39"/>
      <c r="DJ126" s="39"/>
      <c r="DK126" s="39"/>
      <c r="DL126" s="39"/>
      <c r="DM126" s="39"/>
      <c r="DN126" s="39"/>
      <c r="DO126" s="39"/>
      <c r="DP126" s="39"/>
      <c r="DQ126" s="39"/>
      <c r="DR126" s="39"/>
      <c r="DS126" s="39"/>
      <c r="DT126" s="39"/>
      <c r="DU126" s="39"/>
      <c r="DV126" s="39"/>
      <c r="DW126" s="39"/>
      <c r="DX126" s="39"/>
      <c r="DY126" s="39"/>
      <c r="DZ126" s="39"/>
      <c r="EA126" s="39"/>
      <c r="EB126" s="39"/>
      <c r="EC126" s="39"/>
      <c r="ED126" s="39"/>
      <c r="EE126" s="39"/>
      <c r="EF126" s="39"/>
      <c r="EG126" s="39"/>
      <c r="EH126" s="39"/>
      <c r="EI126" s="39"/>
    </row>
    <row r="127" spans="38:139" outlineLevel="1"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9"/>
      <c r="BJ127" s="39"/>
      <c r="BK127" s="39"/>
      <c r="BL127" s="39"/>
      <c r="BM127" s="39"/>
      <c r="BN127" s="39"/>
      <c r="BO127" s="39"/>
      <c r="BP127" s="39"/>
      <c r="BQ127" s="39"/>
      <c r="BR127" s="39"/>
      <c r="BS127" s="39"/>
      <c r="BT127" s="39"/>
      <c r="BU127" s="39"/>
      <c r="BV127" s="39"/>
      <c r="BW127" s="39"/>
      <c r="BX127" s="39"/>
      <c r="BY127" s="39"/>
      <c r="BZ127" s="39"/>
      <c r="CA127" s="39"/>
      <c r="CB127" s="39"/>
      <c r="CC127" s="39"/>
      <c r="CD127" s="39"/>
      <c r="CE127" s="39"/>
      <c r="CF127" s="39"/>
      <c r="CG127" s="39"/>
      <c r="CH127" s="39"/>
      <c r="CI127" s="39"/>
      <c r="CJ127" s="39"/>
      <c r="CK127" s="39"/>
      <c r="CL127" s="39"/>
      <c r="CM127" s="39"/>
      <c r="CN127" s="39"/>
      <c r="CO127" s="39"/>
      <c r="CP127" s="39"/>
      <c r="CQ127" s="39"/>
      <c r="CR127" s="39"/>
      <c r="CS127" s="39"/>
      <c r="CT127" s="39"/>
      <c r="CU127" s="39"/>
      <c r="CV127" s="39"/>
      <c r="CW127" s="39"/>
      <c r="CX127" s="39"/>
      <c r="CY127" s="39"/>
      <c r="CZ127" s="39"/>
      <c r="DA127" s="39"/>
      <c r="DB127" s="39"/>
      <c r="DC127" s="39"/>
      <c r="DD127" s="39"/>
      <c r="DE127" s="39"/>
      <c r="DF127" s="39"/>
      <c r="DG127" s="39"/>
      <c r="DH127" s="39"/>
      <c r="DI127" s="39"/>
      <c r="DJ127" s="39"/>
      <c r="DK127" s="39"/>
      <c r="DL127" s="39"/>
      <c r="DM127" s="39"/>
      <c r="DN127" s="39"/>
      <c r="DO127" s="39"/>
      <c r="DP127" s="39"/>
      <c r="DQ127" s="39"/>
      <c r="DR127" s="39"/>
      <c r="DS127" s="39"/>
      <c r="DT127" s="39"/>
      <c r="DU127" s="39"/>
      <c r="DV127" s="39"/>
      <c r="DW127" s="39"/>
      <c r="DX127" s="39"/>
      <c r="DY127" s="39"/>
      <c r="DZ127" s="39"/>
      <c r="EA127" s="39"/>
      <c r="EB127" s="39"/>
      <c r="EC127" s="39"/>
      <c r="ED127" s="39"/>
      <c r="EE127" s="39"/>
      <c r="EF127" s="39"/>
      <c r="EG127" s="39"/>
      <c r="EH127" s="39"/>
      <c r="EI127" s="39"/>
    </row>
    <row r="128" spans="38:139" outlineLevel="1"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  <c r="CM128" s="39"/>
      <c r="CN128" s="39"/>
      <c r="CO128" s="39"/>
      <c r="CP128" s="39"/>
      <c r="CQ128" s="39"/>
      <c r="CR128" s="39"/>
      <c r="CS128" s="39"/>
      <c r="CT128" s="39"/>
      <c r="CU128" s="39"/>
      <c r="CV128" s="39"/>
      <c r="CW128" s="39"/>
      <c r="CX128" s="39"/>
      <c r="CY128" s="39"/>
      <c r="CZ128" s="39"/>
      <c r="DA128" s="39"/>
      <c r="DB128" s="39"/>
      <c r="DC128" s="39"/>
      <c r="DD128" s="39"/>
      <c r="DE128" s="39"/>
      <c r="DF128" s="39"/>
      <c r="DG128" s="39"/>
      <c r="DH128" s="39"/>
      <c r="DI128" s="39"/>
      <c r="DJ128" s="39"/>
      <c r="DK128" s="39"/>
      <c r="DL128" s="39"/>
      <c r="DM128" s="39"/>
      <c r="DN128" s="39"/>
      <c r="DO128" s="39"/>
      <c r="DP128" s="39"/>
      <c r="DQ128" s="39"/>
      <c r="DR128" s="39"/>
      <c r="DS128" s="39"/>
      <c r="DT128" s="39"/>
      <c r="DU128" s="39"/>
      <c r="DV128" s="39"/>
      <c r="DW128" s="39"/>
      <c r="DX128" s="39"/>
      <c r="DY128" s="39"/>
      <c r="DZ128" s="39"/>
      <c r="EA128" s="39"/>
      <c r="EB128" s="39"/>
      <c r="EC128" s="39"/>
      <c r="ED128" s="39"/>
      <c r="EE128" s="39"/>
      <c r="EF128" s="39"/>
      <c r="EG128" s="39"/>
      <c r="EH128" s="39"/>
      <c r="EI128" s="39"/>
    </row>
    <row r="129" spans="1:139" outlineLevel="1"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  <c r="CE129" s="39"/>
      <c r="CF129" s="39"/>
      <c r="CG129" s="39"/>
      <c r="CH129" s="39"/>
      <c r="CI129" s="39"/>
      <c r="CJ129" s="39"/>
      <c r="CK129" s="39"/>
      <c r="CL129" s="39"/>
      <c r="CM129" s="39"/>
      <c r="CN129" s="39"/>
      <c r="CO129" s="39"/>
      <c r="CP129" s="39"/>
      <c r="CQ129" s="39"/>
      <c r="CR129" s="39"/>
      <c r="CS129" s="39"/>
      <c r="CT129" s="39"/>
      <c r="CU129" s="39"/>
      <c r="CV129" s="39"/>
      <c r="CW129" s="39"/>
      <c r="CX129" s="39"/>
      <c r="CY129" s="39"/>
      <c r="CZ129" s="39"/>
      <c r="DA129" s="39"/>
      <c r="DB129" s="39"/>
      <c r="DC129" s="39"/>
      <c r="DD129" s="39"/>
      <c r="DE129" s="39"/>
      <c r="DF129" s="39"/>
      <c r="DG129" s="39"/>
      <c r="DH129" s="39"/>
      <c r="DI129" s="39"/>
      <c r="DJ129" s="39"/>
      <c r="DK129" s="39"/>
      <c r="DL129" s="39"/>
      <c r="DM129" s="39"/>
      <c r="DN129" s="39"/>
      <c r="DO129" s="39"/>
      <c r="DP129" s="39"/>
      <c r="DQ129" s="39"/>
      <c r="DR129" s="39"/>
      <c r="DS129" s="39"/>
      <c r="DT129" s="39"/>
      <c r="DU129" s="39"/>
      <c r="DV129" s="39"/>
      <c r="DW129" s="39"/>
      <c r="DX129" s="39"/>
      <c r="DY129" s="39"/>
      <c r="DZ129" s="39"/>
      <c r="EA129" s="39"/>
      <c r="EB129" s="39"/>
      <c r="EC129" s="39"/>
      <c r="ED129" s="39"/>
      <c r="EE129" s="39"/>
      <c r="EF129" s="39"/>
      <c r="EG129" s="39"/>
      <c r="EH129" s="39"/>
      <c r="EI129" s="39"/>
    </row>
    <row r="130" spans="1:139" outlineLevel="1"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  <c r="CE130" s="39"/>
      <c r="CF130" s="39"/>
      <c r="CG130" s="39"/>
      <c r="CH130" s="39"/>
      <c r="CI130" s="39"/>
      <c r="CJ130" s="39"/>
      <c r="CK130" s="39"/>
      <c r="CL130" s="39"/>
      <c r="CM130" s="39"/>
      <c r="CN130" s="39"/>
      <c r="CO130" s="39"/>
      <c r="CP130" s="39"/>
      <c r="CQ130" s="39"/>
      <c r="CR130" s="39"/>
      <c r="CS130" s="39"/>
      <c r="CT130" s="39"/>
      <c r="CU130" s="39"/>
      <c r="CV130" s="39"/>
      <c r="CW130" s="39"/>
      <c r="CX130" s="39"/>
      <c r="CY130" s="39"/>
      <c r="CZ130" s="39"/>
      <c r="DA130" s="39"/>
      <c r="DB130" s="39"/>
      <c r="DC130" s="39"/>
      <c r="DD130" s="39"/>
      <c r="DE130" s="39"/>
      <c r="DF130" s="39"/>
      <c r="DG130" s="39"/>
      <c r="DH130" s="39"/>
      <c r="DI130" s="39"/>
      <c r="DJ130" s="39"/>
      <c r="DK130" s="39"/>
      <c r="DL130" s="39"/>
      <c r="DM130" s="39"/>
      <c r="DN130" s="39"/>
      <c r="DO130" s="39"/>
      <c r="DP130" s="39"/>
      <c r="DQ130" s="39"/>
      <c r="DR130" s="39"/>
      <c r="DS130" s="39"/>
      <c r="DT130" s="39"/>
      <c r="DU130" s="39"/>
      <c r="DV130" s="39"/>
      <c r="DW130" s="39"/>
      <c r="DX130" s="39"/>
      <c r="DY130" s="39"/>
      <c r="DZ130" s="39"/>
      <c r="EA130" s="39"/>
      <c r="EB130" s="39"/>
      <c r="EC130" s="39"/>
      <c r="ED130" s="39"/>
      <c r="EE130" s="39"/>
      <c r="EF130" s="39"/>
      <c r="EG130" s="39"/>
      <c r="EH130" s="39"/>
      <c r="EI130" s="39"/>
    </row>
    <row r="131" spans="1:139">
      <c r="A131" s="53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  <c r="CE131" s="39"/>
      <c r="CF131" s="39"/>
      <c r="CG131" s="39"/>
      <c r="CH131" s="39"/>
      <c r="CI131" s="39"/>
      <c r="CJ131" s="39"/>
      <c r="CK131" s="39"/>
      <c r="CL131" s="39"/>
      <c r="CM131" s="39"/>
      <c r="CN131" s="39"/>
      <c r="CO131" s="39"/>
      <c r="CP131" s="39"/>
      <c r="CQ131" s="39"/>
      <c r="CR131" s="39"/>
      <c r="CS131" s="39"/>
      <c r="CT131" s="39"/>
      <c r="CU131" s="39"/>
      <c r="CV131" s="39"/>
      <c r="CW131" s="39"/>
      <c r="CX131" s="39"/>
      <c r="CY131" s="39"/>
      <c r="CZ131" s="39"/>
      <c r="DA131" s="39"/>
      <c r="DB131" s="39"/>
      <c r="DC131" s="39"/>
      <c r="DD131" s="39"/>
      <c r="DE131" s="39"/>
      <c r="DF131" s="39"/>
      <c r="DG131" s="39"/>
      <c r="DH131" s="39"/>
      <c r="DI131" s="39"/>
      <c r="DJ131" s="39"/>
      <c r="DK131" s="39"/>
      <c r="DL131" s="39"/>
      <c r="DM131" s="39"/>
      <c r="DN131" s="39"/>
      <c r="DO131" s="39"/>
      <c r="DP131" s="39"/>
      <c r="DQ131" s="39"/>
      <c r="DR131" s="39"/>
      <c r="DS131" s="39"/>
      <c r="DT131" s="39"/>
      <c r="DU131" s="39"/>
      <c r="DV131" s="39"/>
      <c r="DW131" s="39"/>
      <c r="DX131" s="39"/>
      <c r="DY131" s="39"/>
      <c r="DZ131" s="39"/>
      <c r="EA131" s="39"/>
      <c r="EB131" s="39"/>
      <c r="EC131" s="39"/>
      <c r="ED131" s="39"/>
      <c r="EE131" s="39"/>
      <c r="EF131" s="39"/>
      <c r="EG131" s="39"/>
      <c r="EH131" s="39"/>
      <c r="EI131" s="39"/>
    </row>
    <row r="132" spans="1:139">
      <c r="A132" s="18" t="s">
        <v>302</v>
      </c>
      <c r="AL132" s="39" t="s">
        <v>308</v>
      </c>
      <c r="AM132" s="39"/>
      <c r="AN132" s="39"/>
      <c r="AO132" s="39">
        <v>10</v>
      </c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  <c r="CD132" s="39"/>
      <c r="CE132" s="39"/>
      <c r="CF132" s="39"/>
      <c r="CG132" s="39"/>
      <c r="CH132" s="39"/>
      <c r="CI132" s="39"/>
      <c r="CJ132" s="39"/>
      <c r="CK132" s="39"/>
      <c r="CL132" s="39"/>
      <c r="CM132" s="39"/>
      <c r="CN132" s="39"/>
      <c r="CO132" s="39"/>
      <c r="CP132" s="39"/>
      <c r="CQ132" s="39"/>
      <c r="CR132" s="39"/>
      <c r="CS132" s="39"/>
      <c r="CT132" s="39"/>
      <c r="CU132" s="39"/>
      <c r="CV132" s="39"/>
      <c r="CW132" s="39"/>
      <c r="CX132" s="39"/>
      <c r="CY132" s="39"/>
      <c r="CZ132" s="39"/>
      <c r="DA132" s="39"/>
      <c r="DB132" s="39"/>
      <c r="DC132" s="39"/>
      <c r="DD132" s="39"/>
      <c r="DE132" s="39"/>
      <c r="DF132" s="39"/>
      <c r="DG132" s="39"/>
      <c r="DH132" s="39"/>
      <c r="DI132" s="39"/>
      <c r="DJ132" s="39"/>
      <c r="DK132" s="39"/>
      <c r="DL132" s="39"/>
      <c r="DM132" s="39"/>
      <c r="DN132" s="39"/>
      <c r="DO132" s="39"/>
      <c r="DP132" s="39"/>
      <c r="DQ132" s="39"/>
      <c r="DR132" s="39"/>
      <c r="DS132" s="39"/>
      <c r="DT132" s="39"/>
      <c r="DU132" s="39"/>
      <c r="DV132" s="39"/>
      <c r="DW132" s="39"/>
      <c r="DX132" s="39"/>
      <c r="DY132" s="39"/>
      <c r="DZ132" s="39"/>
      <c r="EA132" s="39"/>
      <c r="EB132" s="39"/>
      <c r="EC132" s="39"/>
      <c r="ED132" s="39"/>
      <c r="EE132" s="39"/>
      <c r="EF132" s="39"/>
      <c r="EG132" s="39"/>
      <c r="EH132" s="39"/>
      <c r="EI132" s="39"/>
    </row>
    <row r="133" spans="1:139" outlineLevel="1">
      <c r="E133" s="33" t="s">
        <v>308</v>
      </c>
      <c r="F133" s="82">
        <f>$AO$132/20</f>
        <v>0.5</v>
      </c>
      <c r="AL133" s="39" t="s">
        <v>238</v>
      </c>
      <c r="AM133" s="39">
        <v>0</v>
      </c>
      <c r="AN133" s="39">
        <v>0.01</v>
      </c>
      <c r="AO133" s="39">
        <v>0.02</v>
      </c>
      <c r="AP133" s="39">
        <v>0.03</v>
      </c>
      <c r="AQ133" s="39">
        <v>0.04</v>
      </c>
      <c r="AR133" s="39">
        <v>0.05</v>
      </c>
      <c r="AS133" s="39">
        <v>6.0000000000000005E-2</v>
      </c>
      <c r="AT133" s="39">
        <v>7.0000000000000007E-2</v>
      </c>
      <c r="AU133" s="39">
        <v>0.08</v>
      </c>
      <c r="AV133" s="39">
        <v>0.09</v>
      </c>
      <c r="AW133" s="39">
        <v>9.9999999999999992E-2</v>
      </c>
      <c r="AX133" s="39">
        <v>0.10999999999999999</v>
      </c>
      <c r="AY133" s="39">
        <v>0.11999999999999998</v>
      </c>
      <c r="AZ133" s="39">
        <v>0.12999999999999998</v>
      </c>
      <c r="BA133" s="39">
        <v>0.13999999999999999</v>
      </c>
      <c r="BB133" s="39">
        <v>0.15</v>
      </c>
      <c r="BC133" s="39">
        <v>0.16</v>
      </c>
      <c r="BD133" s="39">
        <v>0.17</v>
      </c>
      <c r="BE133" s="39">
        <v>0.18000000000000002</v>
      </c>
      <c r="BF133" s="39">
        <v>0.19000000000000003</v>
      </c>
      <c r="BG133" s="39">
        <v>0.20000000000000004</v>
      </c>
      <c r="BH133" s="39">
        <v>0.21000000000000005</v>
      </c>
      <c r="BI133" s="39">
        <v>0.22000000000000006</v>
      </c>
      <c r="BJ133" s="39">
        <v>0.23000000000000007</v>
      </c>
      <c r="BK133" s="39">
        <v>0.24000000000000007</v>
      </c>
      <c r="BL133" s="39">
        <v>0.25000000000000006</v>
      </c>
      <c r="BM133" s="39">
        <v>0.26000000000000006</v>
      </c>
      <c r="BN133" s="39">
        <v>0.27000000000000007</v>
      </c>
      <c r="BO133" s="39">
        <v>0.28000000000000008</v>
      </c>
      <c r="BP133" s="39">
        <v>0.29000000000000009</v>
      </c>
      <c r="BQ133" s="39">
        <v>0.3000000000000001</v>
      </c>
      <c r="BR133" s="39">
        <v>0.31000000000000011</v>
      </c>
      <c r="BS133" s="39">
        <v>0.32000000000000012</v>
      </c>
      <c r="BT133" s="39">
        <v>0.33000000000000013</v>
      </c>
      <c r="BU133" s="39">
        <v>0.34000000000000014</v>
      </c>
      <c r="BV133" s="39">
        <v>0.35000000000000014</v>
      </c>
      <c r="BW133" s="39">
        <v>0.36000000000000015</v>
      </c>
      <c r="BX133" s="39">
        <v>0.37000000000000016</v>
      </c>
      <c r="BY133" s="39">
        <v>0.38000000000000017</v>
      </c>
      <c r="BZ133" s="39">
        <v>0.39000000000000018</v>
      </c>
      <c r="CA133" s="39">
        <v>0.40000000000000019</v>
      </c>
      <c r="CB133" s="39">
        <v>0.4100000000000002</v>
      </c>
      <c r="CC133" s="39">
        <v>0.42000000000000021</v>
      </c>
      <c r="CD133" s="39">
        <v>0.43000000000000022</v>
      </c>
      <c r="CE133" s="39">
        <v>0.44000000000000022</v>
      </c>
      <c r="CF133" s="39">
        <v>0.45000000000000023</v>
      </c>
      <c r="CG133" s="39">
        <v>0.46000000000000024</v>
      </c>
      <c r="CH133" s="39">
        <v>0.47000000000000025</v>
      </c>
      <c r="CI133" s="39">
        <v>0.48000000000000026</v>
      </c>
      <c r="CJ133" s="39">
        <v>0.49000000000000027</v>
      </c>
      <c r="CK133" s="39">
        <v>0.50000000000000022</v>
      </c>
      <c r="CL133" s="39">
        <v>0.51000000000000023</v>
      </c>
      <c r="CM133" s="39">
        <v>0.52000000000000024</v>
      </c>
      <c r="CN133" s="39">
        <v>0.53000000000000025</v>
      </c>
      <c r="CO133" s="39">
        <v>0.54000000000000026</v>
      </c>
      <c r="CP133" s="39">
        <v>0.55000000000000027</v>
      </c>
      <c r="CQ133" s="39">
        <v>0.56000000000000028</v>
      </c>
      <c r="CR133" s="39">
        <v>0.57000000000000028</v>
      </c>
      <c r="CS133" s="39">
        <v>0.58000000000000029</v>
      </c>
      <c r="CT133" s="39">
        <v>0.5900000000000003</v>
      </c>
      <c r="CU133" s="39">
        <v>0.60000000000000031</v>
      </c>
      <c r="CV133" s="39">
        <v>0.61000000000000032</v>
      </c>
      <c r="CW133" s="39">
        <v>0.62000000000000033</v>
      </c>
      <c r="CX133" s="39">
        <v>0.63000000000000034</v>
      </c>
      <c r="CY133" s="39">
        <v>0.64000000000000035</v>
      </c>
      <c r="CZ133" s="39">
        <v>0.65000000000000036</v>
      </c>
      <c r="DA133" s="39">
        <v>0.66000000000000036</v>
      </c>
      <c r="DB133" s="39">
        <v>0.67000000000000037</v>
      </c>
      <c r="DC133" s="39">
        <v>0.68000000000000038</v>
      </c>
      <c r="DD133" s="39">
        <v>0.69000000000000039</v>
      </c>
      <c r="DE133" s="39">
        <v>0.7000000000000004</v>
      </c>
      <c r="DF133" s="39">
        <v>0.71000000000000041</v>
      </c>
      <c r="DG133" s="39">
        <v>0.72000000000000042</v>
      </c>
      <c r="DH133" s="39">
        <v>0.73000000000000043</v>
      </c>
      <c r="DI133" s="39">
        <v>0.74000000000000044</v>
      </c>
      <c r="DJ133" s="39">
        <v>0.75000000000000044</v>
      </c>
      <c r="DK133" s="39">
        <v>0.76000000000000045</v>
      </c>
      <c r="DL133" s="39">
        <v>0.77000000000000046</v>
      </c>
      <c r="DM133" s="39">
        <v>0.78000000000000047</v>
      </c>
      <c r="DN133" s="39">
        <v>0.79000000000000048</v>
      </c>
      <c r="DO133" s="39">
        <v>0.80000000000000049</v>
      </c>
      <c r="DP133" s="39">
        <v>0.8100000000000005</v>
      </c>
      <c r="DQ133" s="39">
        <v>0.82000000000000051</v>
      </c>
      <c r="DR133" s="39">
        <v>0.83000000000000052</v>
      </c>
      <c r="DS133" s="39">
        <v>0.84000000000000052</v>
      </c>
      <c r="DT133" s="39">
        <v>0.85000000000000053</v>
      </c>
      <c r="DU133" s="39">
        <v>0.86000000000000054</v>
      </c>
      <c r="DV133" s="39">
        <v>0.87000000000000055</v>
      </c>
      <c r="DW133" s="39">
        <v>0.88000000000000056</v>
      </c>
      <c r="DX133" s="39">
        <v>0.89000000000000057</v>
      </c>
      <c r="DY133" s="39">
        <v>0.90000000000000058</v>
      </c>
      <c r="DZ133" s="39">
        <v>0.91000000000000059</v>
      </c>
      <c r="EA133" s="39">
        <v>0.9200000000000006</v>
      </c>
      <c r="EB133" s="39">
        <v>0.9300000000000006</v>
      </c>
      <c r="EC133" s="39">
        <v>0.94000000000000061</v>
      </c>
      <c r="ED133" s="39">
        <v>0.95000000000000062</v>
      </c>
      <c r="EE133" s="39">
        <v>0.96000000000000063</v>
      </c>
      <c r="EF133" s="39">
        <v>0.97000000000000064</v>
      </c>
      <c r="EG133" s="39">
        <v>0.98000000000000065</v>
      </c>
      <c r="EH133" s="39">
        <v>0.99000000000000066</v>
      </c>
      <c r="EI133" s="39">
        <v>1.0000000000000007</v>
      </c>
    </row>
    <row r="134" spans="1:139" outlineLevel="1">
      <c r="AL134" s="39" t="s">
        <v>309</v>
      </c>
      <c r="AM134" s="39">
        <v>0.42666666666666669</v>
      </c>
      <c r="AN134" s="39">
        <v>0.42666666666666669</v>
      </c>
      <c r="AO134" s="39">
        <v>0.42666666666666669</v>
      </c>
      <c r="AP134" s="39">
        <v>0.42666666666666669</v>
      </c>
      <c r="AQ134" s="39">
        <v>0.42666666666666669</v>
      </c>
      <c r="AR134" s="39">
        <v>0.42666666666666669</v>
      </c>
      <c r="AS134" s="39">
        <v>0.42666666666666669</v>
      </c>
      <c r="AT134" s="39">
        <v>0.42666666666666669</v>
      </c>
      <c r="AU134" s="39">
        <v>0.42666666666666669</v>
      </c>
      <c r="AV134" s="39">
        <v>0.42666666666666669</v>
      </c>
      <c r="AW134" s="39">
        <v>0.42666666666666669</v>
      </c>
      <c r="AX134" s="39">
        <v>0.42666666666666669</v>
      </c>
      <c r="AY134" s="39">
        <v>0.42666666666666669</v>
      </c>
      <c r="AZ134" s="39">
        <v>0.42666666666666669</v>
      </c>
      <c r="BA134" s="39">
        <v>0.42666666666666669</v>
      </c>
      <c r="BB134" s="39">
        <v>0.42666666666666669</v>
      </c>
      <c r="BC134" s="39">
        <v>0.42666666666666669</v>
      </c>
      <c r="BD134" s="39">
        <v>0.42666666666666669</v>
      </c>
      <c r="BE134" s="39">
        <v>0.42666666666666669</v>
      </c>
      <c r="BF134" s="39">
        <v>0.42666666666666669</v>
      </c>
      <c r="BG134" s="39">
        <v>0.42666666666666669</v>
      </c>
      <c r="BH134" s="39">
        <v>0.42666666666666669</v>
      </c>
      <c r="BI134" s="39">
        <v>0.42666666666666669</v>
      </c>
      <c r="BJ134" s="39">
        <v>0.42666666666666669</v>
      </c>
      <c r="BK134" s="39">
        <v>0.42666666666666669</v>
      </c>
      <c r="BL134" s="39">
        <v>0.42666666666666669</v>
      </c>
      <c r="BM134" s="39">
        <v>0.42666666666666669</v>
      </c>
      <c r="BN134" s="39">
        <v>0.42666666666666669</v>
      </c>
      <c r="BO134" s="39">
        <v>0.42666666666666669</v>
      </c>
      <c r="BP134" s="39">
        <v>0.42666666666666669</v>
      </c>
      <c r="BQ134" s="39">
        <v>0.42666666666666669</v>
      </c>
      <c r="BR134" s="39">
        <v>0.42666666666666669</v>
      </c>
      <c r="BS134" s="39">
        <v>0.40888888888888891</v>
      </c>
      <c r="BT134" s="39">
        <v>0.38666666666666666</v>
      </c>
      <c r="BU134" s="39">
        <v>0.3644444444444444</v>
      </c>
      <c r="BV134" s="39">
        <v>0.36</v>
      </c>
      <c r="BW134" s="39">
        <v>0.36</v>
      </c>
      <c r="BX134" s="39">
        <v>0.36</v>
      </c>
      <c r="BY134" s="39">
        <v>0.36</v>
      </c>
      <c r="BZ134" s="39">
        <v>0.36</v>
      </c>
      <c r="CA134" s="39">
        <v>0.3511111111111111</v>
      </c>
      <c r="CB134" s="39">
        <v>0.3288888888888889</v>
      </c>
      <c r="CC134" s="39">
        <v>0.30666666666666664</v>
      </c>
      <c r="CD134" s="39">
        <v>0.29333333333333333</v>
      </c>
      <c r="CE134" s="39">
        <v>0.29333333333333333</v>
      </c>
      <c r="CF134" s="39">
        <v>0.29333333333333333</v>
      </c>
      <c r="CG134" s="39">
        <v>0.29333333333333333</v>
      </c>
      <c r="CH134" s="39">
        <v>0.27555555555555555</v>
      </c>
      <c r="CI134" s="39">
        <v>0.25777777777777777</v>
      </c>
      <c r="CJ134" s="39">
        <v>0.2311111111111111</v>
      </c>
      <c r="CK134" s="39">
        <v>0.22222222222222224</v>
      </c>
      <c r="CL134" s="39">
        <v>0.21333333333333335</v>
      </c>
      <c r="CM134" s="39">
        <v>0.21333333333333335</v>
      </c>
      <c r="CN134" s="39">
        <v>0.21333333333333335</v>
      </c>
      <c r="CO134" s="39">
        <v>0.21333333333333335</v>
      </c>
      <c r="CP134" s="39">
        <v>0.2</v>
      </c>
      <c r="CQ134" s="39">
        <v>0.18666666666666668</v>
      </c>
      <c r="CR134" s="39">
        <v>0.17333333333333334</v>
      </c>
      <c r="CS134" s="39">
        <v>0.17333333333333334</v>
      </c>
      <c r="CT134" s="39">
        <v>0.17333333333333334</v>
      </c>
      <c r="CU134" s="39">
        <v>0.17333333333333334</v>
      </c>
      <c r="CV134" s="39">
        <v>0.17333333333333334</v>
      </c>
      <c r="CW134" s="39">
        <v>0.17333333333333334</v>
      </c>
      <c r="CX134" s="39">
        <v>0.15555555555555556</v>
      </c>
      <c r="CY134" s="39">
        <v>0.13777777777777778</v>
      </c>
      <c r="CZ134" s="39">
        <v>0.11555555555555555</v>
      </c>
      <c r="DA134" s="39">
        <v>0.11111111111111112</v>
      </c>
      <c r="DB134" s="39">
        <v>8.8888888888888892E-2</v>
      </c>
      <c r="DC134" s="39">
        <v>7.1111111111111111E-2</v>
      </c>
      <c r="DD134" s="39">
        <v>5.3333333333333337E-2</v>
      </c>
      <c r="DE134" s="39">
        <v>5.3333333333333337E-2</v>
      </c>
      <c r="DF134" s="39">
        <v>5.3333333333333337E-2</v>
      </c>
      <c r="DG134" s="39">
        <v>3.5555555555555556E-2</v>
      </c>
      <c r="DH134" s="39">
        <v>1.7777777777777778E-2</v>
      </c>
      <c r="DI134" s="39">
        <v>0</v>
      </c>
      <c r="DJ134" s="39">
        <v>0</v>
      </c>
      <c r="DK134" s="39">
        <v>0</v>
      </c>
      <c r="DL134" s="39">
        <v>0</v>
      </c>
      <c r="DM134" s="39">
        <v>0</v>
      </c>
      <c r="DN134" s="39">
        <v>0</v>
      </c>
      <c r="DO134" s="39">
        <v>0</v>
      </c>
      <c r="DP134" s="39">
        <v>0</v>
      </c>
      <c r="DQ134" s="39">
        <v>0</v>
      </c>
      <c r="DR134" s="39">
        <v>0</v>
      </c>
      <c r="DS134" s="39">
        <v>0</v>
      </c>
      <c r="DT134" s="39">
        <v>0</v>
      </c>
      <c r="DU134" s="39">
        <v>0</v>
      </c>
      <c r="DV134" s="39">
        <v>0</v>
      </c>
      <c r="DW134" s="39">
        <v>0</v>
      </c>
      <c r="DX134" s="39">
        <v>0</v>
      </c>
      <c r="DY134" s="39">
        <v>0</v>
      </c>
      <c r="DZ134" s="39">
        <v>0</v>
      </c>
      <c r="EA134" s="39">
        <v>0</v>
      </c>
      <c r="EB134" s="39">
        <v>0</v>
      </c>
      <c r="EC134" s="39">
        <v>0</v>
      </c>
      <c r="ED134" s="39">
        <v>0</v>
      </c>
      <c r="EE134" s="39">
        <v>0</v>
      </c>
      <c r="EF134" s="39">
        <v>0</v>
      </c>
      <c r="EG134" s="39">
        <v>0</v>
      </c>
      <c r="EH134" s="39">
        <v>0</v>
      </c>
      <c r="EI134" s="39">
        <v>0</v>
      </c>
    </row>
    <row r="135" spans="1:139" outlineLevel="1">
      <c r="AL135" s="39" t="s">
        <v>310</v>
      </c>
      <c r="AM135" s="39">
        <v>0</v>
      </c>
      <c r="AN135" s="39">
        <v>0</v>
      </c>
      <c r="AO135" s="39">
        <v>0</v>
      </c>
      <c r="AP135" s="39">
        <v>0</v>
      </c>
      <c r="AQ135" s="39">
        <v>0</v>
      </c>
      <c r="AR135" s="39">
        <v>0</v>
      </c>
      <c r="AS135" s="39">
        <v>0</v>
      </c>
      <c r="AT135" s="39">
        <v>0</v>
      </c>
      <c r="AU135" s="39">
        <v>0</v>
      </c>
      <c r="AV135" s="39">
        <v>0</v>
      </c>
      <c r="AW135" s="39">
        <v>0</v>
      </c>
      <c r="AX135" s="39">
        <v>0</v>
      </c>
      <c r="AY135" s="39">
        <v>0</v>
      </c>
      <c r="AZ135" s="39">
        <v>0</v>
      </c>
      <c r="BA135" s="39">
        <v>0</v>
      </c>
      <c r="BB135" s="39">
        <v>0</v>
      </c>
      <c r="BC135" s="39">
        <v>0</v>
      </c>
      <c r="BD135" s="39">
        <v>0</v>
      </c>
      <c r="BE135" s="39">
        <v>0</v>
      </c>
      <c r="BF135" s="39">
        <v>0</v>
      </c>
      <c r="BG135" s="39">
        <v>0</v>
      </c>
      <c r="BH135" s="39">
        <v>0</v>
      </c>
      <c r="BI135" s="39">
        <v>0</v>
      </c>
      <c r="BJ135" s="39">
        <v>0</v>
      </c>
      <c r="BK135" s="39">
        <v>0</v>
      </c>
      <c r="BL135" s="39">
        <v>0</v>
      </c>
      <c r="BM135" s="39">
        <v>0</v>
      </c>
      <c r="BN135" s="39">
        <v>0</v>
      </c>
      <c r="BO135" s="39">
        <v>0</v>
      </c>
      <c r="BP135" s="39">
        <v>0</v>
      </c>
      <c r="BQ135" s="39">
        <v>0</v>
      </c>
      <c r="BR135" s="39">
        <v>0</v>
      </c>
      <c r="BS135" s="39">
        <v>4.4444444444444444E-3</v>
      </c>
      <c r="BT135" s="39">
        <v>1.7777777777777778E-2</v>
      </c>
      <c r="BU135" s="39">
        <v>3.1111111111111114E-2</v>
      </c>
      <c r="BV135" s="39">
        <v>0.04</v>
      </c>
      <c r="BW135" s="39">
        <v>0.04</v>
      </c>
      <c r="BX135" s="39">
        <v>0.04</v>
      </c>
      <c r="BY135" s="39">
        <v>0.04</v>
      </c>
      <c r="BZ135" s="39">
        <v>0.04</v>
      </c>
      <c r="CA135" s="39">
        <v>0.04</v>
      </c>
      <c r="CB135" s="39">
        <v>4.4444444444444446E-2</v>
      </c>
      <c r="CC135" s="39">
        <v>4.8888888888888885E-2</v>
      </c>
      <c r="CD135" s="39">
        <v>5.3333333333333337E-2</v>
      </c>
      <c r="CE135" s="39">
        <v>5.3333333333333337E-2</v>
      </c>
      <c r="CF135" s="39">
        <v>5.3333333333333337E-2</v>
      </c>
      <c r="CG135" s="39">
        <v>5.3333333333333337E-2</v>
      </c>
      <c r="CH135" s="39">
        <v>7.1111111111111111E-2</v>
      </c>
      <c r="CI135" s="39">
        <v>8.8888888888888892E-2</v>
      </c>
      <c r="CJ135" s="39">
        <v>0.12444444444444445</v>
      </c>
      <c r="CK135" s="39">
        <v>0.14222222222222222</v>
      </c>
      <c r="CL135" s="39">
        <v>0.16</v>
      </c>
      <c r="CM135" s="39">
        <v>0.16</v>
      </c>
      <c r="CN135" s="39">
        <v>0.16</v>
      </c>
      <c r="CO135" s="39">
        <v>0.16</v>
      </c>
      <c r="CP135" s="39">
        <v>0.18666666666666668</v>
      </c>
      <c r="CQ135" s="39">
        <v>0.21333333333333335</v>
      </c>
      <c r="CR135" s="39">
        <v>0.24</v>
      </c>
      <c r="CS135" s="39">
        <v>0.24</v>
      </c>
      <c r="CT135" s="39">
        <v>0.24</v>
      </c>
      <c r="CU135" s="39">
        <v>0.24</v>
      </c>
      <c r="CV135" s="39">
        <v>0.24</v>
      </c>
      <c r="CW135" s="39">
        <v>0.24</v>
      </c>
      <c r="CX135" s="39">
        <v>0.25777777777777777</v>
      </c>
      <c r="CY135" s="39">
        <v>0.27555555555555555</v>
      </c>
      <c r="CZ135" s="39">
        <v>0.32</v>
      </c>
      <c r="DA135" s="39">
        <v>0.34666666666666668</v>
      </c>
      <c r="DB135" s="39">
        <v>0.39111111111111108</v>
      </c>
      <c r="DC135" s="39">
        <v>0.40888888888888891</v>
      </c>
      <c r="DD135" s="39">
        <v>0.42666666666666669</v>
      </c>
      <c r="DE135" s="39">
        <v>0.42666666666666669</v>
      </c>
      <c r="DF135" s="39">
        <v>0.42666666666666669</v>
      </c>
      <c r="DG135" s="39">
        <v>0.46666666666666667</v>
      </c>
      <c r="DH135" s="39">
        <v>0.50666666666666671</v>
      </c>
      <c r="DI135" s="39">
        <v>0.54666666666666663</v>
      </c>
      <c r="DJ135" s="39">
        <v>0.54666666666666663</v>
      </c>
      <c r="DK135" s="39">
        <v>0.54666666666666663</v>
      </c>
      <c r="DL135" s="39">
        <v>0.54666666666666663</v>
      </c>
      <c r="DM135" s="39">
        <v>0.55555555555555547</v>
      </c>
      <c r="DN135" s="39">
        <v>0.56444444444444453</v>
      </c>
      <c r="DO135" s="39">
        <v>0.57333333333333336</v>
      </c>
      <c r="DP135" s="39">
        <v>0.57333333333333336</v>
      </c>
      <c r="DQ135" s="39">
        <v>0.57333333333333336</v>
      </c>
      <c r="DR135" s="39">
        <v>0.57333333333333336</v>
      </c>
      <c r="DS135" s="39">
        <v>0.57333333333333336</v>
      </c>
      <c r="DT135" s="39">
        <v>0.57333333333333336</v>
      </c>
      <c r="DU135" s="39">
        <v>0.57333333333333336</v>
      </c>
      <c r="DV135" s="39">
        <v>0.57333333333333336</v>
      </c>
      <c r="DW135" s="39">
        <v>0.57333333333333336</v>
      </c>
      <c r="DX135" s="39">
        <v>0.57333333333333336</v>
      </c>
      <c r="DY135" s="39">
        <v>0.57333333333333336</v>
      </c>
      <c r="DZ135" s="39">
        <v>0.57333333333333336</v>
      </c>
      <c r="EA135" s="39">
        <v>0.57333333333333336</v>
      </c>
      <c r="EB135" s="39">
        <v>0.57333333333333336</v>
      </c>
      <c r="EC135" s="39">
        <v>0.57333333333333336</v>
      </c>
      <c r="ED135" s="39">
        <v>0.57333333333333336</v>
      </c>
      <c r="EE135" s="39">
        <v>0.57333333333333336</v>
      </c>
      <c r="EF135" s="39">
        <v>0.57333333333333336</v>
      </c>
      <c r="EG135" s="39">
        <v>0.57333333333333336</v>
      </c>
      <c r="EH135" s="39">
        <v>0.57333333333333336</v>
      </c>
      <c r="EI135" s="39">
        <v>0.57333333333333336</v>
      </c>
    </row>
    <row r="136" spans="1:139" outlineLevel="1">
      <c r="AL136" s="39" t="s">
        <v>311</v>
      </c>
      <c r="AM136" s="39">
        <v>0.42666666666666669</v>
      </c>
      <c r="AN136" s="39">
        <v>0.42666666666666669</v>
      </c>
      <c r="AO136" s="39">
        <v>0.42666666666666669</v>
      </c>
      <c r="AP136" s="39">
        <v>0.42666666666666669</v>
      </c>
      <c r="AQ136" s="39">
        <v>0.42666666666666669</v>
      </c>
      <c r="AR136" s="39">
        <v>0.42666666666666669</v>
      </c>
      <c r="AS136" s="39">
        <v>0.42666666666666669</v>
      </c>
      <c r="AT136" s="39">
        <v>0.42666666666666669</v>
      </c>
      <c r="AU136" s="39">
        <v>0.42666666666666669</v>
      </c>
      <c r="AV136" s="39">
        <v>0.42666666666666669</v>
      </c>
      <c r="AW136" s="39">
        <v>0.42666666666666669</v>
      </c>
      <c r="AX136" s="39">
        <v>0.42666666666666669</v>
      </c>
      <c r="AY136" s="39">
        <v>0.42666666666666669</v>
      </c>
      <c r="AZ136" s="39">
        <v>0.42666666666666669</v>
      </c>
      <c r="BA136" s="39">
        <v>0.42666666666666669</v>
      </c>
      <c r="BB136" s="39">
        <v>0.42666666666666669</v>
      </c>
      <c r="BC136" s="39">
        <v>0.42666666666666669</v>
      </c>
      <c r="BD136" s="39">
        <v>0.42666666666666669</v>
      </c>
      <c r="BE136" s="39">
        <v>0.42666666666666669</v>
      </c>
      <c r="BF136" s="39">
        <v>0.42666666666666669</v>
      </c>
      <c r="BG136" s="39">
        <v>0.42666666666666669</v>
      </c>
      <c r="BH136" s="39">
        <v>0.42666666666666669</v>
      </c>
      <c r="BI136" s="39">
        <v>0.42666666666666669</v>
      </c>
      <c r="BJ136" s="39">
        <v>0.42666666666666669</v>
      </c>
      <c r="BK136" s="39">
        <v>0.42666666666666669</v>
      </c>
      <c r="BL136" s="39">
        <v>0.42666666666666669</v>
      </c>
      <c r="BM136" s="39">
        <v>0.42666666666666669</v>
      </c>
      <c r="BN136" s="39">
        <v>0.42666666666666669</v>
      </c>
      <c r="BO136" s="39">
        <v>0.42666666666666669</v>
      </c>
      <c r="BP136" s="39">
        <v>0.42666666666666669</v>
      </c>
      <c r="BQ136" s="39">
        <v>0.42666666666666669</v>
      </c>
      <c r="BR136" s="39">
        <v>0.42666666666666669</v>
      </c>
      <c r="BS136" s="39">
        <v>0.41333333333333333</v>
      </c>
      <c r="BT136" s="39">
        <v>0.40444444444444444</v>
      </c>
      <c r="BU136" s="39">
        <v>0.39555555555555549</v>
      </c>
      <c r="BV136" s="39">
        <v>0.39999999999999997</v>
      </c>
      <c r="BW136" s="39">
        <v>0.39999999999999997</v>
      </c>
      <c r="BX136" s="39">
        <v>0.39999999999999997</v>
      </c>
      <c r="BY136" s="39">
        <v>0.39999999999999997</v>
      </c>
      <c r="BZ136" s="39">
        <v>0.39999999999999997</v>
      </c>
      <c r="CA136" s="39">
        <v>0.39111111111111108</v>
      </c>
      <c r="CB136" s="39">
        <v>0.37333333333333335</v>
      </c>
      <c r="CC136" s="39">
        <v>0.35555555555555551</v>
      </c>
      <c r="CD136" s="39">
        <v>0.34666666666666668</v>
      </c>
      <c r="CE136" s="39">
        <v>0.34666666666666668</v>
      </c>
      <c r="CF136" s="39">
        <v>0.34666666666666668</v>
      </c>
      <c r="CG136" s="39">
        <v>0.34666666666666668</v>
      </c>
      <c r="CH136" s="39">
        <v>0.34666666666666668</v>
      </c>
      <c r="CI136" s="39">
        <v>0.34666666666666668</v>
      </c>
      <c r="CJ136" s="39">
        <v>0.35555555555555557</v>
      </c>
      <c r="CK136" s="39">
        <v>0.36444444444444446</v>
      </c>
      <c r="CL136" s="39">
        <v>0.37333333333333335</v>
      </c>
      <c r="CM136" s="39">
        <v>0.37333333333333335</v>
      </c>
      <c r="CN136" s="39">
        <v>0.37333333333333335</v>
      </c>
      <c r="CO136" s="39">
        <v>0.37333333333333335</v>
      </c>
      <c r="CP136" s="39">
        <v>0.38666666666666671</v>
      </c>
      <c r="CQ136" s="39">
        <v>0.4</v>
      </c>
      <c r="CR136" s="39">
        <v>0.41333333333333333</v>
      </c>
      <c r="CS136" s="39">
        <v>0.41333333333333333</v>
      </c>
      <c r="CT136" s="39">
        <v>0.41333333333333333</v>
      </c>
      <c r="CU136" s="39">
        <v>0.41333333333333333</v>
      </c>
      <c r="CV136" s="39">
        <v>0.41333333333333333</v>
      </c>
      <c r="CW136" s="39">
        <v>0.41333333333333333</v>
      </c>
      <c r="CX136" s="39">
        <v>0.41333333333333333</v>
      </c>
      <c r="CY136" s="39">
        <v>0.41333333333333333</v>
      </c>
      <c r="CZ136" s="39">
        <v>0.43555555555555558</v>
      </c>
      <c r="DA136" s="39">
        <v>0.45777777777777778</v>
      </c>
      <c r="DB136" s="39">
        <v>0.48</v>
      </c>
      <c r="DC136" s="39">
        <v>0.48000000000000004</v>
      </c>
      <c r="DD136" s="39">
        <v>0.48000000000000004</v>
      </c>
      <c r="DE136" s="39">
        <v>0.48000000000000004</v>
      </c>
      <c r="DF136" s="39">
        <v>0.48000000000000004</v>
      </c>
      <c r="DG136" s="39">
        <v>0.50222222222222224</v>
      </c>
      <c r="DH136" s="39">
        <v>0.52444444444444449</v>
      </c>
      <c r="DI136" s="39">
        <v>0.54666666666666663</v>
      </c>
      <c r="DJ136" s="39">
        <v>0.54666666666666663</v>
      </c>
      <c r="DK136" s="39">
        <v>0.54666666666666663</v>
      </c>
      <c r="DL136" s="39">
        <v>0.54666666666666663</v>
      </c>
      <c r="DM136" s="39">
        <v>0.55555555555555547</v>
      </c>
      <c r="DN136" s="39">
        <v>0.56444444444444453</v>
      </c>
      <c r="DO136" s="39">
        <v>0.57333333333333336</v>
      </c>
      <c r="DP136" s="39">
        <v>0.57333333333333336</v>
      </c>
      <c r="DQ136" s="39">
        <v>0.57333333333333336</v>
      </c>
      <c r="DR136" s="39">
        <v>0.57333333333333336</v>
      </c>
      <c r="DS136" s="39">
        <v>0.57333333333333336</v>
      </c>
      <c r="DT136" s="39">
        <v>0.57333333333333336</v>
      </c>
      <c r="DU136" s="39">
        <v>0.57333333333333336</v>
      </c>
      <c r="DV136" s="39">
        <v>0.57333333333333336</v>
      </c>
      <c r="DW136" s="39">
        <v>0.57333333333333336</v>
      </c>
      <c r="DX136" s="39">
        <v>0.57333333333333336</v>
      </c>
      <c r="DY136" s="39">
        <v>0.57333333333333336</v>
      </c>
      <c r="DZ136" s="39">
        <v>0.57333333333333336</v>
      </c>
      <c r="EA136" s="39">
        <v>0.57333333333333336</v>
      </c>
      <c r="EB136" s="39">
        <v>0.57333333333333336</v>
      </c>
      <c r="EC136" s="39">
        <v>0.57333333333333336</v>
      </c>
      <c r="ED136" s="39">
        <v>0.57333333333333336</v>
      </c>
      <c r="EE136" s="39">
        <v>0.57333333333333336</v>
      </c>
      <c r="EF136" s="39">
        <v>0.57333333333333336</v>
      </c>
      <c r="EG136" s="39">
        <v>0.57333333333333336</v>
      </c>
      <c r="EH136" s="39">
        <v>0.57333333333333336</v>
      </c>
      <c r="EI136" s="39">
        <v>0.57333333333333336</v>
      </c>
    </row>
    <row r="137" spans="1:139" outlineLevel="1">
      <c r="AL137" s="39" t="str">
        <f xml:space="preserve"> TEXT($F$133,"0%") &amp; " Wtd.Avg."</f>
        <v>50% Wtd.Avg.</v>
      </c>
      <c r="AM137" s="39">
        <f>$F$133*AM135+(1-$F$133)*AM134</f>
        <v>0.21333333333333335</v>
      </c>
      <c r="AN137" s="39">
        <f>$F$133*AN135+(1-$F$133)*AN134</f>
        <v>0.21333333333333335</v>
      </c>
      <c r="AO137" s="39">
        <f>$F$133*AO135+(1-$F$133)*AO134</f>
        <v>0.21333333333333335</v>
      </c>
      <c r="AP137" s="39">
        <f t="shared" ref="AP137:DA137" si="5">$F$133*AP135+(1-$F$133)*AP134</f>
        <v>0.21333333333333335</v>
      </c>
      <c r="AQ137" s="39">
        <f t="shared" si="5"/>
        <v>0.21333333333333335</v>
      </c>
      <c r="AR137" s="39">
        <f t="shared" si="5"/>
        <v>0.21333333333333335</v>
      </c>
      <c r="AS137" s="39">
        <f t="shared" si="5"/>
        <v>0.21333333333333335</v>
      </c>
      <c r="AT137" s="39">
        <f t="shared" si="5"/>
        <v>0.21333333333333335</v>
      </c>
      <c r="AU137" s="39">
        <f t="shared" si="5"/>
        <v>0.21333333333333335</v>
      </c>
      <c r="AV137" s="39">
        <f t="shared" si="5"/>
        <v>0.21333333333333335</v>
      </c>
      <c r="AW137" s="39">
        <f t="shared" si="5"/>
        <v>0.21333333333333335</v>
      </c>
      <c r="AX137" s="39">
        <f t="shared" si="5"/>
        <v>0.21333333333333335</v>
      </c>
      <c r="AY137" s="39">
        <f t="shared" si="5"/>
        <v>0.21333333333333335</v>
      </c>
      <c r="AZ137" s="39">
        <f t="shared" si="5"/>
        <v>0.21333333333333335</v>
      </c>
      <c r="BA137" s="39">
        <f t="shared" si="5"/>
        <v>0.21333333333333335</v>
      </c>
      <c r="BB137" s="39">
        <f t="shared" si="5"/>
        <v>0.21333333333333335</v>
      </c>
      <c r="BC137" s="39">
        <f t="shared" si="5"/>
        <v>0.21333333333333335</v>
      </c>
      <c r="BD137" s="39">
        <f t="shared" si="5"/>
        <v>0.21333333333333335</v>
      </c>
      <c r="BE137" s="39">
        <f t="shared" si="5"/>
        <v>0.21333333333333335</v>
      </c>
      <c r="BF137" s="39">
        <f t="shared" si="5"/>
        <v>0.21333333333333335</v>
      </c>
      <c r="BG137" s="39">
        <f t="shared" si="5"/>
        <v>0.21333333333333335</v>
      </c>
      <c r="BH137" s="39">
        <f t="shared" si="5"/>
        <v>0.21333333333333335</v>
      </c>
      <c r="BI137" s="39">
        <f t="shared" si="5"/>
        <v>0.21333333333333335</v>
      </c>
      <c r="BJ137" s="39">
        <f t="shared" si="5"/>
        <v>0.21333333333333335</v>
      </c>
      <c r="BK137" s="39">
        <f t="shared" si="5"/>
        <v>0.21333333333333335</v>
      </c>
      <c r="BL137" s="39">
        <f t="shared" si="5"/>
        <v>0.21333333333333335</v>
      </c>
      <c r="BM137" s="39">
        <f t="shared" si="5"/>
        <v>0.21333333333333335</v>
      </c>
      <c r="BN137" s="39">
        <f t="shared" si="5"/>
        <v>0.21333333333333335</v>
      </c>
      <c r="BO137" s="39">
        <f t="shared" si="5"/>
        <v>0.21333333333333335</v>
      </c>
      <c r="BP137" s="39">
        <f t="shared" si="5"/>
        <v>0.21333333333333335</v>
      </c>
      <c r="BQ137" s="39">
        <f t="shared" si="5"/>
        <v>0.21333333333333335</v>
      </c>
      <c r="BR137" s="39">
        <f t="shared" si="5"/>
        <v>0.21333333333333335</v>
      </c>
      <c r="BS137" s="39">
        <f t="shared" si="5"/>
        <v>0.20666666666666667</v>
      </c>
      <c r="BT137" s="39">
        <f t="shared" si="5"/>
        <v>0.20222222222222222</v>
      </c>
      <c r="BU137" s="39">
        <f t="shared" si="5"/>
        <v>0.19777777777777775</v>
      </c>
      <c r="BV137" s="39">
        <f t="shared" si="5"/>
        <v>0.19999999999999998</v>
      </c>
      <c r="BW137" s="39">
        <f t="shared" si="5"/>
        <v>0.19999999999999998</v>
      </c>
      <c r="BX137" s="39">
        <f t="shared" si="5"/>
        <v>0.19999999999999998</v>
      </c>
      <c r="BY137" s="39">
        <f t="shared" si="5"/>
        <v>0.19999999999999998</v>
      </c>
      <c r="BZ137" s="39">
        <f t="shared" si="5"/>
        <v>0.19999999999999998</v>
      </c>
      <c r="CA137" s="39">
        <f t="shared" si="5"/>
        <v>0.19555555555555554</v>
      </c>
      <c r="CB137" s="39">
        <f t="shared" si="5"/>
        <v>0.18666666666666668</v>
      </c>
      <c r="CC137" s="39">
        <f t="shared" si="5"/>
        <v>0.17777777777777776</v>
      </c>
      <c r="CD137" s="39">
        <f t="shared" si="5"/>
        <v>0.17333333333333334</v>
      </c>
      <c r="CE137" s="39">
        <f t="shared" si="5"/>
        <v>0.17333333333333334</v>
      </c>
      <c r="CF137" s="39">
        <f t="shared" si="5"/>
        <v>0.17333333333333334</v>
      </c>
      <c r="CG137" s="39">
        <f t="shared" si="5"/>
        <v>0.17333333333333334</v>
      </c>
      <c r="CH137" s="39">
        <f t="shared" si="5"/>
        <v>0.17333333333333334</v>
      </c>
      <c r="CI137" s="39">
        <f t="shared" si="5"/>
        <v>0.17333333333333334</v>
      </c>
      <c r="CJ137" s="39">
        <f t="shared" si="5"/>
        <v>0.17777777777777778</v>
      </c>
      <c r="CK137" s="39">
        <f t="shared" si="5"/>
        <v>0.18222222222222223</v>
      </c>
      <c r="CL137" s="39">
        <f t="shared" si="5"/>
        <v>0.18666666666666668</v>
      </c>
      <c r="CM137" s="39">
        <f t="shared" si="5"/>
        <v>0.18666666666666668</v>
      </c>
      <c r="CN137" s="39">
        <f t="shared" si="5"/>
        <v>0.18666666666666668</v>
      </c>
      <c r="CO137" s="39">
        <f t="shared" si="5"/>
        <v>0.18666666666666668</v>
      </c>
      <c r="CP137" s="39">
        <f t="shared" si="5"/>
        <v>0.19333333333333336</v>
      </c>
      <c r="CQ137" s="39">
        <f t="shared" si="5"/>
        <v>0.2</v>
      </c>
      <c r="CR137" s="39">
        <f t="shared" si="5"/>
        <v>0.20666666666666667</v>
      </c>
      <c r="CS137" s="39">
        <f t="shared" si="5"/>
        <v>0.20666666666666667</v>
      </c>
      <c r="CT137" s="39">
        <f t="shared" si="5"/>
        <v>0.20666666666666667</v>
      </c>
      <c r="CU137" s="39">
        <f t="shared" si="5"/>
        <v>0.20666666666666667</v>
      </c>
      <c r="CV137" s="39">
        <f t="shared" si="5"/>
        <v>0.20666666666666667</v>
      </c>
      <c r="CW137" s="39">
        <f t="shared" si="5"/>
        <v>0.20666666666666667</v>
      </c>
      <c r="CX137" s="39">
        <f t="shared" si="5"/>
        <v>0.20666666666666667</v>
      </c>
      <c r="CY137" s="39">
        <f t="shared" si="5"/>
        <v>0.20666666666666667</v>
      </c>
      <c r="CZ137" s="39">
        <f t="shared" si="5"/>
        <v>0.21777777777777779</v>
      </c>
      <c r="DA137" s="39">
        <f t="shared" si="5"/>
        <v>0.22888888888888889</v>
      </c>
      <c r="DB137" s="39">
        <f t="shared" ref="DB137:EG137" si="6">$F$133*DB135+(1-$F$133)*DB134</f>
        <v>0.24</v>
      </c>
      <c r="DC137" s="39">
        <f t="shared" si="6"/>
        <v>0.24000000000000002</v>
      </c>
      <c r="DD137" s="39">
        <f t="shared" si="6"/>
        <v>0.24000000000000002</v>
      </c>
      <c r="DE137" s="39">
        <f t="shared" si="6"/>
        <v>0.24000000000000002</v>
      </c>
      <c r="DF137" s="39">
        <f t="shared" si="6"/>
        <v>0.24000000000000002</v>
      </c>
      <c r="DG137" s="39">
        <f t="shared" si="6"/>
        <v>0.25111111111111112</v>
      </c>
      <c r="DH137" s="39">
        <f t="shared" si="6"/>
        <v>0.26222222222222225</v>
      </c>
      <c r="DI137" s="39">
        <f t="shared" si="6"/>
        <v>0.27333333333333332</v>
      </c>
      <c r="DJ137" s="39">
        <f t="shared" si="6"/>
        <v>0.27333333333333332</v>
      </c>
      <c r="DK137" s="39">
        <f t="shared" si="6"/>
        <v>0.27333333333333332</v>
      </c>
      <c r="DL137" s="39">
        <f t="shared" si="6"/>
        <v>0.27333333333333332</v>
      </c>
      <c r="DM137" s="39">
        <f t="shared" si="6"/>
        <v>0.27777777777777773</v>
      </c>
      <c r="DN137" s="39">
        <f t="shared" si="6"/>
        <v>0.28222222222222226</v>
      </c>
      <c r="DO137" s="39">
        <f t="shared" si="6"/>
        <v>0.28666666666666668</v>
      </c>
      <c r="DP137" s="39">
        <f t="shared" si="6"/>
        <v>0.28666666666666668</v>
      </c>
      <c r="DQ137" s="39">
        <f t="shared" si="6"/>
        <v>0.28666666666666668</v>
      </c>
      <c r="DR137" s="39">
        <f t="shared" si="6"/>
        <v>0.28666666666666668</v>
      </c>
      <c r="DS137" s="39">
        <f t="shared" si="6"/>
        <v>0.28666666666666668</v>
      </c>
      <c r="DT137" s="39">
        <f t="shared" si="6"/>
        <v>0.28666666666666668</v>
      </c>
      <c r="DU137" s="39">
        <f t="shared" si="6"/>
        <v>0.28666666666666668</v>
      </c>
      <c r="DV137" s="39">
        <f t="shared" si="6"/>
        <v>0.28666666666666668</v>
      </c>
      <c r="DW137" s="39">
        <f t="shared" si="6"/>
        <v>0.28666666666666668</v>
      </c>
      <c r="DX137" s="39">
        <f t="shared" si="6"/>
        <v>0.28666666666666668</v>
      </c>
      <c r="DY137" s="39">
        <f t="shared" si="6"/>
        <v>0.28666666666666668</v>
      </c>
      <c r="DZ137" s="39">
        <f t="shared" si="6"/>
        <v>0.28666666666666668</v>
      </c>
      <c r="EA137" s="39">
        <f t="shared" si="6"/>
        <v>0.28666666666666668</v>
      </c>
      <c r="EB137" s="39">
        <f t="shared" si="6"/>
        <v>0.28666666666666668</v>
      </c>
      <c r="EC137" s="39">
        <f t="shared" si="6"/>
        <v>0.28666666666666668</v>
      </c>
      <c r="ED137" s="39">
        <f t="shared" si="6"/>
        <v>0.28666666666666668</v>
      </c>
      <c r="EE137" s="39">
        <f t="shared" si="6"/>
        <v>0.28666666666666668</v>
      </c>
      <c r="EF137" s="39">
        <f t="shared" si="6"/>
        <v>0.28666666666666668</v>
      </c>
      <c r="EG137" s="39">
        <f t="shared" si="6"/>
        <v>0.28666666666666668</v>
      </c>
      <c r="EH137" s="39">
        <f>$F$133*EH135+(1-$F$133)*EH134</f>
        <v>0.28666666666666668</v>
      </c>
      <c r="EI137" s="39">
        <f>$F$133*EI135+(1-$F$133)*EI134</f>
        <v>0.28666666666666668</v>
      </c>
    </row>
    <row r="138" spans="1:139" outlineLevel="1"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  <c r="BP138" s="39"/>
      <c r="BQ138" s="39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  <c r="CE138" s="39"/>
      <c r="CF138" s="39"/>
      <c r="CG138" s="39"/>
      <c r="CH138" s="39"/>
      <c r="CI138" s="39"/>
      <c r="CJ138" s="39"/>
      <c r="CK138" s="39"/>
      <c r="CL138" s="39"/>
      <c r="CM138" s="39"/>
      <c r="CN138" s="39"/>
      <c r="CO138" s="39"/>
      <c r="CP138" s="39"/>
      <c r="CQ138" s="39"/>
      <c r="CR138" s="39"/>
      <c r="CS138" s="39"/>
      <c r="CT138" s="39"/>
      <c r="CU138" s="39"/>
      <c r="CV138" s="39"/>
      <c r="CW138" s="39"/>
      <c r="CX138" s="39"/>
      <c r="CY138" s="39"/>
      <c r="CZ138" s="39"/>
      <c r="DA138" s="39"/>
      <c r="DB138" s="39"/>
      <c r="DC138" s="39"/>
      <c r="DD138" s="39"/>
      <c r="DE138" s="39"/>
      <c r="DF138" s="39"/>
      <c r="DG138" s="39"/>
      <c r="DH138" s="39"/>
      <c r="DI138" s="39"/>
      <c r="DJ138" s="39"/>
      <c r="DK138" s="39"/>
      <c r="DL138" s="39"/>
      <c r="DM138" s="39"/>
      <c r="DN138" s="39"/>
      <c r="DO138" s="39"/>
      <c r="DP138" s="39"/>
      <c r="DQ138" s="39"/>
      <c r="DR138" s="39"/>
      <c r="DS138" s="39"/>
      <c r="DT138" s="39"/>
      <c r="DU138" s="39"/>
      <c r="DV138" s="39"/>
      <c r="DW138" s="39"/>
      <c r="DX138" s="39"/>
      <c r="DY138" s="39"/>
      <c r="DZ138" s="39"/>
      <c r="EA138" s="39"/>
      <c r="EB138" s="39"/>
      <c r="EC138" s="39"/>
      <c r="ED138" s="39"/>
      <c r="EE138" s="39"/>
      <c r="EF138" s="39"/>
      <c r="EG138" s="39"/>
      <c r="EH138" s="39"/>
      <c r="EI138" s="39"/>
    </row>
    <row r="139" spans="1:139" outlineLevel="1"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  <c r="CM139" s="39"/>
      <c r="CN139" s="39"/>
      <c r="CO139" s="39"/>
      <c r="CP139" s="39"/>
      <c r="CQ139" s="39"/>
      <c r="CR139" s="39"/>
      <c r="CS139" s="39"/>
      <c r="CT139" s="39"/>
      <c r="CU139" s="39"/>
      <c r="CV139" s="39"/>
      <c r="CW139" s="39"/>
      <c r="CX139" s="39"/>
      <c r="CY139" s="39"/>
      <c r="CZ139" s="39"/>
      <c r="DA139" s="39"/>
      <c r="DB139" s="39"/>
      <c r="DC139" s="39"/>
      <c r="DD139" s="39"/>
      <c r="DE139" s="39"/>
      <c r="DF139" s="39"/>
      <c r="DG139" s="39"/>
      <c r="DH139" s="39"/>
      <c r="DI139" s="39"/>
      <c r="DJ139" s="39"/>
      <c r="DK139" s="39"/>
      <c r="DL139" s="39"/>
      <c r="DM139" s="39"/>
      <c r="DN139" s="39"/>
      <c r="DO139" s="39"/>
      <c r="DP139" s="39"/>
      <c r="DQ139" s="39"/>
      <c r="DR139" s="39"/>
      <c r="DS139" s="39"/>
      <c r="DT139" s="39"/>
      <c r="DU139" s="39"/>
      <c r="DV139" s="39"/>
      <c r="DW139" s="39"/>
      <c r="DX139" s="39"/>
      <c r="DY139" s="39"/>
      <c r="DZ139" s="39"/>
      <c r="EA139" s="39"/>
      <c r="EB139" s="39"/>
      <c r="EC139" s="39"/>
      <c r="ED139" s="39"/>
      <c r="EE139" s="39"/>
      <c r="EF139" s="39"/>
      <c r="EG139" s="39"/>
      <c r="EH139" s="39"/>
      <c r="EI139" s="39"/>
    </row>
    <row r="140" spans="1:139" outlineLevel="1"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39"/>
      <c r="BM140" s="39"/>
      <c r="BN140" s="39"/>
      <c r="BO140" s="39"/>
      <c r="BP140" s="39"/>
      <c r="BQ140" s="39"/>
      <c r="BR140" s="39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  <c r="CE140" s="39"/>
      <c r="CF140" s="39"/>
      <c r="CG140" s="39"/>
      <c r="CH140" s="39"/>
      <c r="CI140" s="39"/>
      <c r="CJ140" s="39"/>
      <c r="CK140" s="39"/>
      <c r="CL140" s="39"/>
      <c r="CM140" s="39"/>
      <c r="CN140" s="39"/>
      <c r="CO140" s="39"/>
      <c r="CP140" s="39"/>
      <c r="CQ140" s="39"/>
      <c r="CR140" s="39"/>
      <c r="CS140" s="39"/>
      <c r="CT140" s="39"/>
      <c r="CU140" s="39"/>
      <c r="CV140" s="39"/>
      <c r="CW140" s="39"/>
      <c r="CX140" s="39"/>
      <c r="CY140" s="39"/>
      <c r="CZ140" s="39"/>
      <c r="DA140" s="39"/>
      <c r="DB140" s="39"/>
      <c r="DC140" s="39"/>
      <c r="DD140" s="39"/>
      <c r="DE140" s="39"/>
      <c r="DF140" s="39"/>
      <c r="DG140" s="39"/>
      <c r="DH140" s="39"/>
      <c r="DI140" s="39"/>
      <c r="DJ140" s="39"/>
      <c r="DK140" s="39"/>
      <c r="DL140" s="39"/>
      <c r="DM140" s="39"/>
      <c r="DN140" s="39"/>
      <c r="DO140" s="39"/>
      <c r="DP140" s="39"/>
      <c r="DQ140" s="39"/>
      <c r="DR140" s="39"/>
      <c r="DS140" s="39"/>
      <c r="DT140" s="39"/>
      <c r="DU140" s="39"/>
      <c r="DV140" s="39"/>
      <c r="DW140" s="39"/>
      <c r="DX140" s="39"/>
      <c r="DY140" s="39"/>
      <c r="DZ140" s="39"/>
      <c r="EA140" s="39"/>
      <c r="EB140" s="39"/>
      <c r="EC140" s="39"/>
      <c r="ED140" s="39"/>
      <c r="EE140" s="39"/>
      <c r="EF140" s="39"/>
      <c r="EG140" s="39"/>
      <c r="EH140" s="39"/>
      <c r="EI140" s="39"/>
    </row>
    <row r="141" spans="1:139" outlineLevel="1"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  <c r="BG141" s="39"/>
      <c r="BH141" s="39"/>
      <c r="BI141" s="39"/>
      <c r="BJ141" s="39"/>
      <c r="BK141" s="39"/>
      <c r="BL141" s="39"/>
      <c r="BM141" s="39"/>
      <c r="BN141" s="39"/>
      <c r="BO141" s="39"/>
      <c r="BP141" s="39"/>
      <c r="BQ141" s="39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  <c r="CE141" s="39"/>
      <c r="CF141" s="39"/>
      <c r="CG141" s="39"/>
      <c r="CH141" s="39"/>
      <c r="CI141" s="39"/>
      <c r="CJ141" s="39"/>
      <c r="CK141" s="39"/>
      <c r="CL141" s="39"/>
      <c r="CM141" s="39"/>
      <c r="CN141" s="39"/>
      <c r="CO141" s="39"/>
      <c r="CP141" s="39"/>
      <c r="CQ141" s="39"/>
      <c r="CR141" s="39"/>
      <c r="CS141" s="39"/>
      <c r="CT141" s="39"/>
      <c r="CU141" s="39"/>
      <c r="CV141" s="39"/>
      <c r="CW141" s="39"/>
      <c r="CX141" s="39"/>
      <c r="CY141" s="39"/>
      <c r="CZ141" s="39"/>
      <c r="DA141" s="39"/>
      <c r="DB141" s="39"/>
      <c r="DC141" s="39"/>
      <c r="DD141" s="39"/>
      <c r="DE141" s="39"/>
      <c r="DF141" s="39"/>
      <c r="DG141" s="39"/>
      <c r="DH141" s="39"/>
      <c r="DI141" s="39"/>
      <c r="DJ141" s="39"/>
      <c r="DK141" s="39"/>
      <c r="DL141" s="39"/>
      <c r="DM141" s="39"/>
      <c r="DN141" s="39"/>
      <c r="DO141" s="39"/>
      <c r="DP141" s="39"/>
      <c r="DQ141" s="39"/>
      <c r="DR141" s="39"/>
      <c r="DS141" s="39"/>
      <c r="DT141" s="39"/>
      <c r="DU141" s="39"/>
      <c r="DV141" s="39"/>
      <c r="DW141" s="39"/>
      <c r="DX141" s="39"/>
      <c r="DY141" s="39"/>
      <c r="DZ141" s="39"/>
      <c r="EA141" s="39"/>
      <c r="EB141" s="39"/>
      <c r="EC141" s="39"/>
      <c r="ED141" s="39"/>
      <c r="EE141" s="39"/>
      <c r="EF141" s="39"/>
      <c r="EG141" s="39"/>
      <c r="EH141" s="39"/>
      <c r="EI141" s="39"/>
    </row>
    <row r="142" spans="1:139" outlineLevel="1"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/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  <c r="CE142" s="39"/>
      <c r="CF142" s="39"/>
      <c r="CG142" s="39"/>
      <c r="CH142" s="39"/>
      <c r="CI142" s="39"/>
      <c r="CJ142" s="39"/>
      <c r="CK142" s="39"/>
      <c r="CL142" s="39"/>
      <c r="CM142" s="39"/>
      <c r="CN142" s="39"/>
      <c r="CO142" s="39"/>
      <c r="CP142" s="39"/>
      <c r="CQ142" s="39"/>
      <c r="CR142" s="39"/>
      <c r="CS142" s="39"/>
      <c r="CT142" s="39"/>
      <c r="CU142" s="39"/>
      <c r="CV142" s="39"/>
      <c r="CW142" s="39"/>
      <c r="CX142" s="39"/>
      <c r="CY142" s="39"/>
      <c r="CZ142" s="39"/>
      <c r="DA142" s="39"/>
      <c r="DB142" s="39"/>
      <c r="DC142" s="39"/>
      <c r="DD142" s="39"/>
      <c r="DE142" s="39"/>
      <c r="DF142" s="39"/>
      <c r="DG142" s="39"/>
      <c r="DH142" s="39"/>
      <c r="DI142" s="39"/>
      <c r="DJ142" s="39"/>
      <c r="DK142" s="39"/>
      <c r="DL142" s="39"/>
      <c r="DM142" s="39"/>
      <c r="DN142" s="39"/>
      <c r="DO142" s="39"/>
      <c r="DP142" s="39"/>
      <c r="DQ142" s="39"/>
      <c r="DR142" s="39"/>
      <c r="DS142" s="39"/>
      <c r="DT142" s="39"/>
      <c r="DU142" s="39"/>
      <c r="DV142" s="39"/>
      <c r="DW142" s="39"/>
      <c r="DX142" s="39"/>
      <c r="DY142" s="39"/>
      <c r="DZ142" s="39"/>
      <c r="EA142" s="39"/>
      <c r="EB142" s="39"/>
      <c r="EC142" s="39"/>
      <c r="ED142" s="39"/>
      <c r="EE142" s="39"/>
      <c r="EF142" s="39"/>
      <c r="EG142" s="39"/>
      <c r="EH142" s="39"/>
      <c r="EI142" s="39"/>
    </row>
    <row r="143" spans="1:139" outlineLevel="1"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  <c r="CE143" s="39"/>
      <c r="CF143" s="39"/>
      <c r="CG143" s="39"/>
      <c r="CH143" s="39"/>
      <c r="CI143" s="39"/>
      <c r="CJ143" s="39"/>
      <c r="CK143" s="39"/>
      <c r="CL143" s="39"/>
      <c r="CM143" s="39"/>
      <c r="CN143" s="39"/>
      <c r="CO143" s="39"/>
      <c r="CP143" s="39"/>
      <c r="CQ143" s="39"/>
      <c r="CR143" s="39"/>
      <c r="CS143" s="39"/>
      <c r="CT143" s="39"/>
      <c r="CU143" s="39"/>
      <c r="CV143" s="39"/>
      <c r="CW143" s="39"/>
      <c r="CX143" s="39"/>
      <c r="CY143" s="39"/>
      <c r="CZ143" s="39"/>
      <c r="DA143" s="39"/>
      <c r="DB143" s="39"/>
      <c r="DC143" s="39"/>
      <c r="DD143" s="39"/>
      <c r="DE143" s="39"/>
      <c r="DF143" s="39"/>
      <c r="DG143" s="39"/>
      <c r="DH143" s="39"/>
      <c r="DI143" s="39"/>
      <c r="DJ143" s="39"/>
      <c r="DK143" s="39"/>
      <c r="DL143" s="39"/>
      <c r="DM143" s="39"/>
      <c r="DN143" s="39"/>
      <c r="DO143" s="39"/>
      <c r="DP143" s="39"/>
      <c r="DQ143" s="39"/>
      <c r="DR143" s="39"/>
      <c r="DS143" s="39"/>
      <c r="DT143" s="39"/>
      <c r="DU143" s="39"/>
      <c r="DV143" s="39"/>
      <c r="DW143" s="39"/>
      <c r="DX143" s="39"/>
      <c r="DY143" s="39"/>
      <c r="DZ143" s="39"/>
      <c r="EA143" s="39"/>
      <c r="EB143" s="39"/>
      <c r="EC143" s="39"/>
      <c r="ED143" s="39"/>
      <c r="EE143" s="39"/>
      <c r="EF143" s="39"/>
      <c r="EG143" s="39"/>
      <c r="EH143" s="39"/>
      <c r="EI143" s="39"/>
    </row>
    <row r="144" spans="1:139" outlineLevel="1"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  <c r="CE144" s="39"/>
      <c r="CF144" s="39"/>
      <c r="CG144" s="39"/>
      <c r="CH144" s="39"/>
      <c r="CI144" s="39"/>
      <c r="CJ144" s="39"/>
      <c r="CK144" s="39"/>
      <c r="CL144" s="39"/>
      <c r="CM144" s="39"/>
      <c r="CN144" s="39"/>
      <c r="CO144" s="39"/>
      <c r="CP144" s="39"/>
      <c r="CQ144" s="39"/>
      <c r="CR144" s="39"/>
      <c r="CS144" s="39"/>
      <c r="CT144" s="39"/>
      <c r="CU144" s="39"/>
      <c r="CV144" s="39"/>
      <c r="CW144" s="39"/>
      <c r="CX144" s="39"/>
      <c r="CY144" s="39"/>
      <c r="CZ144" s="39"/>
      <c r="DA144" s="39"/>
      <c r="DB144" s="39"/>
      <c r="DC144" s="39"/>
      <c r="DD144" s="39"/>
      <c r="DE144" s="39"/>
      <c r="DF144" s="39"/>
      <c r="DG144" s="39"/>
      <c r="DH144" s="39"/>
      <c r="DI144" s="39"/>
      <c r="DJ144" s="39"/>
      <c r="DK144" s="39"/>
      <c r="DL144" s="39"/>
      <c r="DM144" s="39"/>
      <c r="DN144" s="39"/>
      <c r="DO144" s="39"/>
      <c r="DP144" s="39"/>
      <c r="DQ144" s="39"/>
      <c r="DR144" s="39"/>
      <c r="DS144" s="39"/>
      <c r="DT144" s="39"/>
      <c r="DU144" s="39"/>
      <c r="DV144" s="39"/>
      <c r="DW144" s="39"/>
      <c r="DX144" s="39"/>
      <c r="DY144" s="39"/>
      <c r="DZ144" s="39"/>
      <c r="EA144" s="39"/>
      <c r="EB144" s="39"/>
      <c r="EC144" s="39"/>
      <c r="ED144" s="39"/>
      <c r="EE144" s="39"/>
      <c r="EF144" s="39"/>
      <c r="EG144" s="39"/>
      <c r="EH144" s="39"/>
      <c r="EI144" s="39"/>
    </row>
    <row r="145" spans="1:139" outlineLevel="1"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  <c r="BL145" s="39"/>
      <c r="BM145" s="39"/>
      <c r="BN145" s="39"/>
      <c r="BO145" s="39"/>
      <c r="BP145" s="39"/>
      <c r="BQ145" s="39"/>
      <c r="BR145" s="39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  <c r="CE145" s="39"/>
      <c r="CF145" s="39"/>
      <c r="CG145" s="39"/>
      <c r="CH145" s="39"/>
      <c r="CI145" s="39"/>
      <c r="CJ145" s="39"/>
      <c r="CK145" s="39"/>
      <c r="CL145" s="39"/>
      <c r="CM145" s="39"/>
      <c r="CN145" s="39"/>
      <c r="CO145" s="39"/>
      <c r="CP145" s="39"/>
      <c r="CQ145" s="39"/>
      <c r="CR145" s="39"/>
      <c r="CS145" s="39"/>
      <c r="CT145" s="39"/>
      <c r="CU145" s="39"/>
      <c r="CV145" s="39"/>
      <c r="CW145" s="39"/>
      <c r="CX145" s="39"/>
      <c r="CY145" s="39"/>
      <c r="CZ145" s="39"/>
      <c r="DA145" s="39"/>
      <c r="DB145" s="39"/>
      <c r="DC145" s="39"/>
      <c r="DD145" s="39"/>
      <c r="DE145" s="39"/>
      <c r="DF145" s="39"/>
      <c r="DG145" s="39"/>
      <c r="DH145" s="39"/>
      <c r="DI145" s="39"/>
      <c r="DJ145" s="39"/>
      <c r="DK145" s="39"/>
      <c r="DL145" s="39"/>
      <c r="DM145" s="39"/>
      <c r="DN145" s="39"/>
      <c r="DO145" s="39"/>
      <c r="DP145" s="39"/>
      <c r="DQ145" s="39"/>
      <c r="DR145" s="39"/>
      <c r="DS145" s="39"/>
      <c r="DT145" s="39"/>
      <c r="DU145" s="39"/>
      <c r="DV145" s="39"/>
      <c r="DW145" s="39"/>
      <c r="DX145" s="39"/>
      <c r="DY145" s="39"/>
      <c r="DZ145" s="39"/>
      <c r="EA145" s="39"/>
      <c r="EB145" s="39"/>
      <c r="EC145" s="39"/>
      <c r="ED145" s="39"/>
      <c r="EE145" s="39"/>
      <c r="EF145" s="39"/>
      <c r="EG145" s="39"/>
      <c r="EH145" s="39"/>
      <c r="EI145" s="39"/>
    </row>
    <row r="146" spans="1:139" outlineLevel="1"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  <c r="CM146" s="39"/>
      <c r="CN146" s="39"/>
      <c r="CO146" s="39"/>
      <c r="CP146" s="39"/>
      <c r="CQ146" s="39"/>
      <c r="CR146" s="39"/>
      <c r="CS146" s="39"/>
      <c r="CT146" s="39"/>
      <c r="CU146" s="39"/>
      <c r="CV146" s="39"/>
      <c r="CW146" s="39"/>
      <c r="CX146" s="39"/>
      <c r="CY146" s="39"/>
      <c r="CZ146" s="39"/>
      <c r="DA146" s="39"/>
      <c r="DB146" s="39"/>
      <c r="DC146" s="39"/>
      <c r="DD146" s="39"/>
      <c r="DE146" s="39"/>
      <c r="DF146" s="39"/>
      <c r="DG146" s="39"/>
      <c r="DH146" s="39"/>
      <c r="DI146" s="39"/>
      <c r="DJ146" s="39"/>
      <c r="DK146" s="39"/>
      <c r="DL146" s="39"/>
      <c r="DM146" s="39"/>
      <c r="DN146" s="39"/>
      <c r="DO146" s="39"/>
      <c r="DP146" s="39"/>
      <c r="DQ146" s="39"/>
      <c r="DR146" s="39"/>
      <c r="DS146" s="39"/>
      <c r="DT146" s="39"/>
      <c r="DU146" s="39"/>
      <c r="DV146" s="39"/>
      <c r="DW146" s="39"/>
      <c r="DX146" s="39"/>
      <c r="DY146" s="39"/>
      <c r="DZ146" s="39"/>
      <c r="EA146" s="39"/>
      <c r="EB146" s="39"/>
      <c r="EC146" s="39"/>
      <c r="ED146" s="39"/>
      <c r="EE146" s="39"/>
      <c r="EF146" s="39"/>
      <c r="EG146" s="39"/>
      <c r="EH146" s="39"/>
      <c r="EI146" s="39"/>
    </row>
    <row r="147" spans="1:139" outlineLevel="1"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  <c r="CE147" s="39"/>
      <c r="CF147" s="39"/>
      <c r="CG147" s="39"/>
      <c r="CH147" s="39"/>
      <c r="CI147" s="39"/>
      <c r="CJ147" s="39"/>
      <c r="CK147" s="39"/>
      <c r="CL147" s="39"/>
      <c r="CM147" s="39"/>
      <c r="CN147" s="39"/>
      <c r="CO147" s="39"/>
      <c r="CP147" s="39"/>
      <c r="CQ147" s="39"/>
      <c r="CR147" s="39"/>
      <c r="CS147" s="39"/>
      <c r="CT147" s="39"/>
      <c r="CU147" s="39"/>
      <c r="CV147" s="39"/>
      <c r="CW147" s="39"/>
      <c r="CX147" s="39"/>
      <c r="CY147" s="39"/>
      <c r="CZ147" s="39"/>
      <c r="DA147" s="39"/>
      <c r="DB147" s="39"/>
      <c r="DC147" s="39"/>
      <c r="DD147" s="39"/>
      <c r="DE147" s="39"/>
      <c r="DF147" s="39"/>
      <c r="DG147" s="39"/>
      <c r="DH147" s="39"/>
      <c r="DI147" s="39"/>
      <c r="DJ147" s="39"/>
      <c r="DK147" s="39"/>
      <c r="DL147" s="39"/>
      <c r="DM147" s="39"/>
      <c r="DN147" s="39"/>
      <c r="DO147" s="39"/>
      <c r="DP147" s="39"/>
      <c r="DQ147" s="39"/>
      <c r="DR147" s="39"/>
      <c r="DS147" s="39"/>
      <c r="DT147" s="39"/>
      <c r="DU147" s="39"/>
      <c r="DV147" s="39"/>
      <c r="DW147" s="39"/>
      <c r="DX147" s="39"/>
      <c r="DY147" s="39"/>
      <c r="DZ147" s="39"/>
      <c r="EA147" s="39"/>
      <c r="EB147" s="39"/>
      <c r="EC147" s="39"/>
      <c r="ED147" s="39"/>
      <c r="EE147" s="39"/>
      <c r="EF147" s="39"/>
      <c r="EG147" s="39"/>
      <c r="EH147" s="39"/>
      <c r="EI147" s="39"/>
    </row>
    <row r="148" spans="1:139" outlineLevel="1"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  <c r="BG148" s="39"/>
      <c r="BH148" s="39"/>
      <c r="BI148" s="39"/>
      <c r="BJ148" s="39"/>
      <c r="BK148" s="39"/>
      <c r="BL148" s="39"/>
      <c r="BM148" s="39"/>
      <c r="BN148" s="39"/>
      <c r="BO148" s="39"/>
      <c r="BP148" s="39"/>
      <c r="BQ148" s="39"/>
      <c r="BR148" s="39"/>
      <c r="BS148" s="39"/>
      <c r="BT148" s="39"/>
      <c r="BU148" s="39"/>
      <c r="BV148" s="39"/>
      <c r="BW148" s="39"/>
      <c r="BX148" s="39"/>
      <c r="BY148" s="39"/>
      <c r="BZ148" s="39"/>
      <c r="CA148" s="39"/>
      <c r="CB148" s="39"/>
      <c r="CC148" s="39"/>
      <c r="CD148" s="39"/>
      <c r="CE148" s="39"/>
      <c r="CF148" s="39"/>
      <c r="CG148" s="39"/>
      <c r="CH148" s="39"/>
      <c r="CI148" s="39"/>
      <c r="CJ148" s="39"/>
      <c r="CK148" s="39"/>
      <c r="CL148" s="39"/>
      <c r="CM148" s="39"/>
      <c r="CN148" s="39"/>
      <c r="CO148" s="39"/>
      <c r="CP148" s="39"/>
      <c r="CQ148" s="39"/>
      <c r="CR148" s="39"/>
      <c r="CS148" s="39"/>
      <c r="CT148" s="39"/>
      <c r="CU148" s="39"/>
      <c r="CV148" s="39"/>
      <c r="CW148" s="39"/>
      <c r="CX148" s="39"/>
      <c r="CY148" s="39"/>
      <c r="CZ148" s="39"/>
      <c r="DA148" s="39"/>
      <c r="DB148" s="39"/>
      <c r="DC148" s="39"/>
      <c r="DD148" s="39"/>
      <c r="DE148" s="39"/>
      <c r="DF148" s="39"/>
      <c r="DG148" s="39"/>
      <c r="DH148" s="39"/>
      <c r="DI148" s="39"/>
      <c r="DJ148" s="39"/>
      <c r="DK148" s="39"/>
      <c r="DL148" s="39"/>
      <c r="DM148" s="39"/>
      <c r="DN148" s="39"/>
      <c r="DO148" s="39"/>
      <c r="DP148" s="39"/>
      <c r="DQ148" s="39"/>
      <c r="DR148" s="39"/>
      <c r="DS148" s="39"/>
      <c r="DT148" s="39"/>
      <c r="DU148" s="39"/>
      <c r="DV148" s="39"/>
      <c r="DW148" s="39"/>
      <c r="DX148" s="39"/>
      <c r="DY148" s="39"/>
      <c r="DZ148" s="39"/>
      <c r="EA148" s="39"/>
      <c r="EB148" s="39"/>
      <c r="EC148" s="39"/>
      <c r="ED148" s="39"/>
      <c r="EE148" s="39"/>
      <c r="EF148" s="39"/>
      <c r="EG148" s="39"/>
      <c r="EH148" s="39"/>
      <c r="EI148" s="39"/>
    </row>
    <row r="149" spans="1:139" outlineLevel="1"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  <c r="BP149" s="39"/>
      <c r="BQ149" s="39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  <c r="CM149" s="39"/>
      <c r="CN149" s="39"/>
      <c r="CO149" s="39"/>
      <c r="CP149" s="39"/>
      <c r="CQ149" s="39"/>
      <c r="CR149" s="39"/>
      <c r="CS149" s="39"/>
      <c r="CT149" s="39"/>
      <c r="CU149" s="39"/>
      <c r="CV149" s="39"/>
      <c r="CW149" s="39"/>
      <c r="CX149" s="39"/>
      <c r="CY149" s="39"/>
      <c r="CZ149" s="39"/>
      <c r="DA149" s="39"/>
      <c r="DB149" s="39"/>
      <c r="DC149" s="39"/>
      <c r="DD149" s="39"/>
      <c r="DE149" s="39"/>
      <c r="DF149" s="39"/>
      <c r="DG149" s="39"/>
      <c r="DH149" s="39"/>
      <c r="DI149" s="39"/>
      <c r="DJ149" s="39"/>
      <c r="DK149" s="39"/>
      <c r="DL149" s="39"/>
      <c r="DM149" s="39"/>
      <c r="DN149" s="39"/>
      <c r="DO149" s="39"/>
      <c r="DP149" s="39"/>
      <c r="DQ149" s="39"/>
      <c r="DR149" s="39"/>
      <c r="DS149" s="39"/>
      <c r="DT149" s="39"/>
      <c r="DU149" s="39"/>
      <c r="DV149" s="39"/>
      <c r="DW149" s="39"/>
      <c r="DX149" s="39"/>
      <c r="DY149" s="39"/>
      <c r="DZ149" s="39"/>
      <c r="EA149" s="39"/>
      <c r="EB149" s="39"/>
      <c r="EC149" s="39"/>
      <c r="ED149" s="39"/>
      <c r="EE149" s="39"/>
      <c r="EF149" s="39"/>
      <c r="EG149" s="39"/>
      <c r="EH149" s="39"/>
      <c r="EI149" s="39"/>
    </row>
    <row r="150" spans="1:139" outlineLevel="1"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  <c r="BK150" s="39"/>
      <c r="BL150" s="39"/>
      <c r="BM150" s="39"/>
      <c r="BN150" s="39"/>
      <c r="BO150" s="39"/>
      <c r="BP150" s="39"/>
      <c r="BQ150" s="39"/>
      <c r="BR150" s="39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39"/>
      <c r="CI150" s="39"/>
      <c r="CJ150" s="39"/>
      <c r="CK150" s="39"/>
      <c r="CL150" s="39"/>
      <c r="CM150" s="39"/>
      <c r="CN150" s="39"/>
      <c r="CO150" s="39"/>
      <c r="CP150" s="39"/>
      <c r="CQ150" s="39"/>
      <c r="CR150" s="39"/>
      <c r="CS150" s="39"/>
      <c r="CT150" s="39"/>
      <c r="CU150" s="39"/>
      <c r="CV150" s="39"/>
      <c r="CW150" s="39"/>
      <c r="CX150" s="39"/>
      <c r="CY150" s="39"/>
      <c r="CZ150" s="39"/>
      <c r="DA150" s="39"/>
      <c r="DB150" s="39"/>
      <c r="DC150" s="39"/>
      <c r="DD150" s="39"/>
      <c r="DE150" s="39"/>
      <c r="DF150" s="39"/>
      <c r="DG150" s="39"/>
      <c r="DH150" s="39"/>
      <c r="DI150" s="39"/>
      <c r="DJ150" s="39"/>
      <c r="DK150" s="39"/>
      <c r="DL150" s="39"/>
      <c r="DM150" s="39"/>
      <c r="DN150" s="39"/>
      <c r="DO150" s="39"/>
      <c r="DP150" s="39"/>
      <c r="DQ150" s="39"/>
      <c r="DR150" s="39"/>
      <c r="DS150" s="39"/>
      <c r="DT150" s="39"/>
      <c r="DU150" s="39"/>
      <c r="DV150" s="39"/>
      <c r="DW150" s="39"/>
      <c r="DX150" s="39"/>
      <c r="DY150" s="39"/>
      <c r="DZ150" s="39"/>
      <c r="EA150" s="39"/>
      <c r="EB150" s="39"/>
      <c r="EC150" s="39"/>
      <c r="ED150" s="39"/>
      <c r="EE150" s="39"/>
      <c r="EF150" s="39"/>
      <c r="EG150" s="39"/>
      <c r="EH150" s="39"/>
      <c r="EI150" s="39"/>
    </row>
    <row r="151" spans="1:139" outlineLevel="1"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39"/>
      <c r="CE151" s="39"/>
      <c r="CF151" s="39"/>
      <c r="CG151" s="39"/>
      <c r="CH151" s="39"/>
      <c r="CI151" s="39"/>
      <c r="CJ151" s="39"/>
      <c r="CK151" s="39"/>
      <c r="CL151" s="39"/>
      <c r="CM151" s="39"/>
      <c r="CN151" s="39"/>
      <c r="CO151" s="39"/>
      <c r="CP151" s="39"/>
      <c r="CQ151" s="39"/>
      <c r="CR151" s="39"/>
      <c r="CS151" s="39"/>
      <c r="CT151" s="39"/>
      <c r="CU151" s="39"/>
      <c r="CV151" s="39"/>
      <c r="CW151" s="39"/>
      <c r="CX151" s="39"/>
      <c r="CY151" s="39"/>
      <c r="CZ151" s="39"/>
      <c r="DA151" s="39"/>
      <c r="DB151" s="39"/>
      <c r="DC151" s="39"/>
      <c r="DD151" s="39"/>
      <c r="DE151" s="39"/>
      <c r="DF151" s="39"/>
      <c r="DG151" s="39"/>
      <c r="DH151" s="39"/>
      <c r="DI151" s="39"/>
      <c r="DJ151" s="39"/>
      <c r="DK151" s="39"/>
      <c r="DL151" s="39"/>
      <c r="DM151" s="39"/>
      <c r="DN151" s="39"/>
      <c r="DO151" s="39"/>
      <c r="DP151" s="39"/>
      <c r="DQ151" s="39"/>
      <c r="DR151" s="39"/>
      <c r="DS151" s="39"/>
      <c r="DT151" s="39"/>
      <c r="DU151" s="39"/>
      <c r="DV151" s="39"/>
      <c r="DW151" s="39"/>
      <c r="DX151" s="39"/>
      <c r="DY151" s="39"/>
      <c r="DZ151" s="39"/>
      <c r="EA151" s="39"/>
      <c r="EB151" s="39"/>
      <c r="EC151" s="39"/>
      <c r="ED151" s="39"/>
      <c r="EE151" s="39"/>
      <c r="EF151" s="39"/>
      <c r="EG151" s="39"/>
      <c r="EH151" s="39"/>
      <c r="EI151" s="39"/>
    </row>
    <row r="152" spans="1:139" outlineLevel="1"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  <c r="CM152" s="39"/>
      <c r="CN152" s="39"/>
      <c r="CO152" s="39"/>
      <c r="CP152" s="39"/>
      <c r="CQ152" s="39"/>
      <c r="CR152" s="39"/>
      <c r="CS152" s="39"/>
      <c r="CT152" s="39"/>
      <c r="CU152" s="39"/>
      <c r="CV152" s="39"/>
      <c r="CW152" s="39"/>
      <c r="CX152" s="39"/>
      <c r="CY152" s="39"/>
      <c r="CZ152" s="39"/>
      <c r="DA152" s="39"/>
      <c r="DB152" s="39"/>
      <c r="DC152" s="39"/>
      <c r="DD152" s="39"/>
      <c r="DE152" s="39"/>
      <c r="DF152" s="39"/>
      <c r="DG152" s="39"/>
      <c r="DH152" s="39"/>
      <c r="DI152" s="39"/>
      <c r="DJ152" s="39"/>
      <c r="DK152" s="39"/>
      <c r="DL152" s="39"/>
      <c r="DM152" s="39"/>
      <c r="DN152" s="39"/>
      <c r="DO152" s="39"/>
      <c r="DP152" s="39"/>
      <c r="DQ152" s="39"/>
      <c r="DR152" s="39"/>
      <c r="DS152" s="39"/>
      <c r="DT152" s="39"/>
      <c r="DU152" s="39"/>
      <c r="DV152" s="39"/>
      <c r="DW152" s="39"/>
      <c r="DX152" s="39"/>
      <c r="DY152" s="39"/>
      <c r="DZ152" s="39"/>
      <c r="EA152" s="39"/>
      <c r="EB152" s="39"/>
      <c r="EC152" s="39"/>
      <c r="ED152" s="39"/>
      <c r="EE152" s="39"/>
      <c r="EF152" s="39"/>
      <c r="EG152" s="39"/>
      <c r="EH152" s="39"/>
      <c r="EI152" s="39"/>
    </row>
    <row r="153" spans="1:139" outlineLevel="1"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  <c r="BL153" s="39"/>
      <c r="BM153" s="39"/>
      <c r="BN153" s="39"/>
      <c r="BO153" s="39"/>
      <c r="BP153" s="39"/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  <c r="CK153" s="39"/>
      <c r="CL153" s="39"/>
      <c r="CM153" s="39"/>
      <c r="CN153" s="39"/>
      <c r="CO153" s="39"/>
      <c r="CP153" s="39"/>
      <c r="CQ153" s="39"/>
      <c r="CR153" s="39"/>
      <c r="CS153" s="39"/>
      <c r="CT153" s="39"/>
      <c r="CU153" s="39"/>
      <c r="CV153" s="39"/>
      <c r="CW153" s="39"/>
      <c r="CX153" s="39"/>
      <c r="CY153" s="39"/>
      <c r="CZ153" s="39"/>
      <c r="DA153" s="39"/>
      <c r="DB153" s="39"/>
      <c r="DC153" s="39"/>
      <c r="DD153" s="39"/>
      <c r="DE153" s="39"/>
      <c r="DF153" s="39"/>
      <c r="DG153" s="39"/>
      <c r="DH153" s="39"/>
      <c r="DI153" s="39"/>
      <c r="DJ153" s="39"/>
      <c r="DK153" s="39"/>
      <c r="DL153" s="39"/>
      <c r="DM153" s="39"/>
      <c r="DN153" s="39"/>
      <c r="DO153" s="39"/>
      <c r="DP153" s="39"/>
      <c r="DQ153" s="39"/>
      <c r="DR153" s="39"/>
      <c r="DS153" s="39"/>
      <c r="DT153" s="39"/>
      <c r="DU153" s="39"/>
      <c r="DV153" s="39"/>
      <c r="DW153" s="39"/>
      <c r="DX153" s="39"/>
      <c r="DY153" s="39"/>
      <c r="DZ153" s="39"/>
      <c r="EA153" s="39"/>
      <c r="EB153" s="39"/>
      <c r="EC153" s="39"/>
      <c r="ED153" s="39"/>
      <c r="EE153" s="39"/>
      <c r="EF153" s="39"/>
      <c r="EG153" s="39"/>
      <c r="EH153" s="39"/>
      <c r="EI153" s="39"/>
    </row>
    <row r="154" spans="1:139">
      <c r="A154" s="53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  <c r="CU154" s="39"/>
      <c r="CV154" s="39"/>
      <c r="CW154" s="39"/>
      <c r="CX154" s="39"/>
      <c r="CY154" s="39"/>
      <c r="CZ154" s="39"/>
      <c r="DA154" s="39"/>
      <c r="DB154" s="39"/>
      <c r="DC154" s="39"/>
      <c r="DD154" s="39"/>
      <c r="DE154" s="39"/>
      <c r="DF154" s="39"/>
      <c r="DG154" s="39"/>
      <c r="DH154" s="39"/>
      <c r="DI154" s="39"/>
      <c r="DJ154" s="39"/>
      <c r="DK154" s="39"/>
      <c r="DL154" s="39"/>
      <c r="DM154" s="39"/>
      <c r="DN154" s="39"/>
      <c r="DO154" s="39"/>
      <c r="DP154" s="39"/>
      <c r="DQ154" s="39"/>
      <c r="DR154" s="39"/>
      <c r="DS154" s="39"/>
      <c r="DT154" s="39"/>
      <c r="DU154" s="39"/>
      <c r="DV154" s="39"/>
      <c r="DW154" s="39"/>
      <c r="DX154" s="39"/>
      <c r="DY154" s="39"/>
      <c r="DZ154" s="39"/>
      <c r="EA154" s="39"/>
      <c r="EB154" s="39"/>
      <c r="EC154" s="39"/>
      <c r="ED154" s="39"/>
      <c r="EE154" s="39"/>
      <c r="EF154" s="39"/>
      <c r="EG154" s="39"/>
      <c r="EH154" s="39"/>
      <c r="EI154" s="39"/>
    </row>
    <row r="155" spans="1:139">
      <c r="A155" s="18" t="s">
        <v>323</v>
      </c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  <c r="BP155" s="39"/>
      <c r="BQ155" s="39"/>
      <c r="BR155" s="39"/>
      <c r="BS155" s="39"/>
      <c r="BT155" s="39"/>
      <c r="BU155" s="39"/>
      <c r="BV155" s="39"/>
      <c r="BW155" s="39"/>
      <c r="BX155" s="39"/>
      <c r="BY155" s="39"/>
      <c r="BZ155" s="39"/>
      <c r="CA155" s="39"/>
      <c r="CB155" s="39"/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  <c r="CM155" s="39"/>
      <c r="CN155" s="39"/>
      <c r="CO155" s="39"/>
      <c r="CP155" s="39"/>
      <c r="CQ155" s="39"/>
      <c r="CR155" s="39"/>
      <c r="CS155" s="39"/>
      <c r="CT155" s="39"/>
      <c r="CU155" s="39"/>
      <c r="CV155" s="39"/>
      <c r="CW155" s="39"/>
      <c r="CX155" s="39"/>
      <c r="CY155" s="39"/>
      <c r="CZ155" s="39"/>
      <c r="DA155" s="39"/>
      <c r="DB155" s="39"/>
      <c r="DC155" s="39"/>
      <c r="DD155" s="39"/>
      <c r="DE155" s="39"/>
      <c r="DF155" s="39"/>
      <c r="DG155" s="39"/>
      <c r="DH155" s="39"/>
      <c r="DI155" s="39"/>
      <c r="DJ155" s="39"/>
      <c r="DK155" s="39"/>
      <c r="DL155" s="39"/>
      <c r="DM155" s="39"/>
      <c r="DN155" s="39"/>
      <c r="DO155" s="39"/>
      <c r="DP155" s="39"/>
      <c r="DQ155" s="39"/>
      <c r="DR155" s="39"/>
      <c r="DS155" s="39"/>
      <c r="DT155" s="39"/>
      <c r="DU155" s="39"/>
      <c r="DV155" s="39"/>
      <c r="DW155" s="39"/>
      <c r="DX155" s="39"/>
      <c r="DY155" s="39"/>
      <c r="DZ155" s="39"/>
      <c r="EA155" s="39"/>
      <c r="EB155" s="39"/>
      <c r="EC155" s="39"/>
      <c r="ED155" s="39"/>
      <c r="EE155" s="39"/>
      <c r="EF155" s="39"/>
      <c r="EG155" s="39"/>
      <c r="EH155" s="39"/>
      <c r="EI155" s="39"/>
    </row>
    <row r="156" spans="1:139" ht="12" outlineLevel="1" thickBot="1">
      <c r="A156" s="20" t="s">
        <v>226</v>
      </c>
      <c r="B156" s="38" t="s">
        <v>227</v>
      </c>
      <c r="C156" s="22" t="s">
        <v>228</v>
      </c>
      <c r="D156" s="22" t="s">
        <v>192</v>
      </c>
      <c r="E156" s="22" t="s">
        <v>186</v>
      </c>
      <c r="F156" s="22" t="s">
        <v>229</v>
      </c>
      <c r="G156" s="22" t="s">
        <v>230</v>
      </c>
      <c r="H156" s="22" t="s">
        <v>231</v>
      </c>
      <c r="I156" s="22" t="s">
        <v>232</v>
      </c>
      <c r="J156" s="22" t="s">
        <v>233</v>
      </c>
      <c r="AL156" s="39"/>
      <c r="AM156" s="39"/>
      <c r="AN156" s="39"/>
      <c r="AO156" s="39"/>
      <c r="AP156" s="39"/>
      <c r="AQ156" s="39"/>
      <c r="AR156" s="39"/>
      <c r="AS156" s="50"/>
      <c r="AT156" s="39"/>
      <c r="AU156" s="39"/>
      <c r="AV156" s="39"/>
      <c r="AW156" s="51" t="s">
        <v>234</v>
      </c>
      <c r="AX156" s="49" t="s">
        <v>235</v>
      </c>
      <c r="AY156" s="49" t="s">
        <v>236</v>
      </c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  <c r="CE156" s="39"/>
      <c r="CF156" s="39"/>
      <c r="CG156" s="39"/>
      <c r="CH156" s="39"/>
      <c r="CI156" s="39"/>
      <c r="CJ156" s="39"/>
      <c r="CK156" s="39"/>
      <c r="CL156" s="39"/>
      <c r="CM156" s="39"/>
      <c r="CN156" s="39"/>
      <c r="CO156" s="39"/>
      <c r="CP156" s="39"/>
      <c r="CQ156" s="39"/>
      <c r="CR156" s="39"/>
      <c r="CS156" s="39"/>
      <c r="CT156" s="39"/>
      <c r="CU156" s="39"/>
      <c r="CV156" s="39"/>
      <c r="CW156" s="39"/>
      <c r="CX156" s="39"/>
      <c r="CY156" s="39"/>
      <c r="CZ156" s="39"/>
      <c r="DA156" s="39"/>
      <c r="DB156" s="39"/>
      <c r="DC156" s="39"/>
      <c r="DD156" s="39"/>
      <c r="DE156" s="39"/>
      <c r="DF156" s="39"/>
      <c r="DG156" s="39"/>
      <c r="DH156" s="39"/>
      <c r="DI156" s="39"/>
      <c r="DJ156" s="39"/>
      <c r="DK156" s="39"/>
      <c r="DL156" s="39"/>
      <c r="DM156" s="39"/>
      <c r="DN156" s="39"/>
      <c r="DO156" s="39"/>
      <c r="DP156" s="39"/>
      <c r="DQ156" s="39"/>
      <c r="DR156" s="39"/>
      <c r="DS156" s="39"/>
      <c r="DT156" s="39"/>
      <c r="DU156" s="39"/>
      <c r="DV156" s="39"/>
      <c r="DW156" s="39"/>
      <c r="DX156" s="39"/>
      <c r="DY156" s="39"/>
      <c r="DZ156" s="39"/>
      <c r="EA156" s="39"/>
      <c r="EB156" s="39"/>
      <c r="EC156" s="39"/>
      <c r="ED156" s="39"/>
      <c r="EE156" s="39"/>
      <c r="EF156" s="39"/>
      <c r="EG156" s="39"/>
      <c r="EH156" s="39"/>
      <c r="EI156" s="39"/>
    </row>
    <row r="157" spans="1:139" outlineLevel="1">
      <c r="A157" s="23">
        <v>1</v>
      </c>
      <c r="B157" s="23">
        <v>1</v>
      </c>
      <c r="C157" s="8">
        <v>0.72660796388109261</v>
      </c>
      <c r="D157" s="8">
        <f>B157 - C157</f>
        <v>0.27339203611890739</v>
      </c>
      <c r="E157" s="8">
        <f>2*IF(B157=1,LN(1/C157),LN(1/(1-C157)))</f>
        <v>0.63873639756031886</v>
      </c>
      <c r="F157" s="8">
        <f>SQRT(E157)*SIGN(D157)</f>
        <v>0.79920985827273106</v>
      </c>
      <c r="G157" s="8">
        <f>D157/(SQRT(C157*(1-C157)))</f>
        <v>0.61339870242172645</v>
      </c>
      <c r="H157" s="8">
        <v>3.6722101963799152E-2</v>
      </c>
      <c r="I157" s="8">
        <f>(G157^2/4)*H157/(1-H157)^2</f>
        <v>3.7226315630696036E-3</v>
      </c>
      <c r="J157" s="8">
        <f>G157/SQRT(1-H157)</f>
        <v>0.62498134609090961</v>
      </c>
      <c r="AL157" s="39"/>
      <c r="AM157" s="39"/>
      <c r="AN157" s="39"/>
      <c r="AO157" s="39"/>
      <c r="AP157" s="39"/>
      <c r="AQ157" s="39"/>
      <c r="AR157" s="39"/>
      <c r="AS157" s="50"/>
      <c r="AT157" s="39"/>
      <c r="AU157" s="39"/>
      <c r="AV157" s="39"/>
      <c r="AW157" s="39">
        <f>1-B157</f>
        <v>0</v>
      </c>
      <c r="AX157" s="39" t="e">
        <f>IF(B157=0,C157,NA())</f>
        <v>#N/A</v>
      </c>
      <c r="AY157" s="39">
        <f>IF(B157=1,C157,NA())</f>
        <v>0.72660796388109261</v>
      </c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  <c r="CE157" s="39"/>
      <c r="CF157" s="39"/>
      <c r="CG157" s="39"/>
      <c r="CH157" s="39"/>
      <c r="CI157" s="39"/>
      <c r="CJ157" s="39"/>
      <c r="CK157" s="39"/>
      <c r="CL157" s="39"/>
      <c r="CM157" s="39"/>
      <c r="CN157" s="39"/>
      <c r="CO157" s="39"/>
      <c r="CP157" s="39"/>
      <c r="CQ157" s="39"/>
      <c r="CR157" s="39"/>
      <c r="CS157" s="39"/>
      <c r="CT157" s="39"/>
      <c r="CU157" s="39"/>
      <c r="CV157" s="39"/>
      <c r="CW157" s="39"/>
      <c r="CX157" s="39"/>
      <c r="CY157" s="39"/>
      <c r="CZ157" s="39"/>
      <c r="DA157" s="39"/>
      <c r="DB157" s="39"/>
      <c r="DC157" s="39"/>
      <c r="DD157" s="39"/>
      <c r="DE157" s="39"/>
      <c r="DF157" s="39"/>
      <c r="DG157" s="39"/>
      <c r="DH157" s="39"/>
      <c r="DI157" s="39"/>
      <c r="DJ157" s="39"/>
      <c r="DK157" s="39"/>
      <c r="DL157" s="39"/>
      <c r="DM157" s="39"/>
      <c r="DN157" s="39"/>
      <c r="DO157" s="39"/>
      <c r="DP157" s="39"/>
      <c r="DQ157" s="39"/>
      <c r="DR157" s="39"/>
      <c r="DS157" s="39"/>
      <c r="DT157" s="39"/>
      <c r="DU157" s="39"/>
      <c r="DV157" s="39"/>
      <c r="DW157" s="39"/>
      <c r="DX157" s="39"/>
      <c r="DY157" s="39"/>
      <c r="DZ157" s="39"/>
      <c r="EA157" s="39"/>
      <c r="EB157" s="39"/>
      <c r="EC157" s="39"/>
      <c r="ED157" s="39"/>
      <c r="EE157" s="39"/>
      <c r="EF157" s="39"/>
      <c r="EG157" s="39"/>
      <c r="EH157" s="39"/>
      <c r="EI157" s="39"/>
    </row>
    <row r="158" spans="1:139" outlineLevel="1">
      <c r="A158" s="23">
        <v>2</v>
      </c>
      <c r="B158" s="23">
        <v>1</v>
      </c>
      <c r="C158" s="8">
        <v>0.6590747773383252</v>
      </c>
      <c r="D158" s="8">
        <f t="shared" ref="D158:D221" si="7">B158 - C158</f>
        <v>0.3409252226616748</v>
      </c>
      <c r="E158" s="8">
        <f t="shared" ref="E158:E221" si="8">2*IF(B158=1,LN(1/C158),LN(1/(1-C158)))</f>
        <v>0.8338365599877291</v>
      </c>
      <c r="F158" s="8">
        <f t="shared" ref="F158:F221" si="9">SQRT(E158)*SIGN(D158)</f>
        <v>0.91314651616689047</v>
      </c>
      <c r="G158" s="8">
        <f t="shared" ref="G158:G221" si="10">D158/(SQRT(C158*(1-C158)))</f>
        <v>0.71922076990240458</v>
      </c>
      <c r="H158" s="8">
        <v>4.9643068538782219E-2</v>
      </c>
      <c r="I158" s="8">
        <f t="shared" ref="I158:I221" si="11">(G158^2/4)*H158/(1-H158)^2</f>
        <v>7.1080352840379828E-3</v>
      </c>
      <c r="J158" s="8">
        <f t="shared" ref="J158:J221" si="12">G158/SQRT(1-H158)</f>
        <v>0.73776635750353459</v>
      </c>
      <c r="AL158" s="39"/>
      <c r="AM158" s="39"/>
      <c r="AN158" s="39"/>
      <c r="AO158" s="39"/>
      <c r="AP158" s="39"/>
      <c r="AQ158" s="39"/>
      <c r="AR158" s="39"/>
      <c r="AS158" s="50"/>
      <c r="AT158" s="39"/>
      <c r="AU158" s="39"/>
      <c r="AV158" s="39"/>
      <c r="AW158" s="39">
        <f t="shared" ref="AW158:AW221" si="13">1-B158</f>
        <v>0</v>
      </c>
      <c r="AX158" s="39" t="e">
        <f t="shared" ref="AX158:AX221" si="14">IF(B158=0,C158,NA())</f>
        <v>#N/A</v>
      </c>
      <c r="AY158" s="39">
        <f t="shared" ref="AY158:AY221" si="15">IF(B158=1,C158,NA())</f>
        <v>0.6590747773383252</v>
      </c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  <c r="BK158" s="39"/>
      <c r="BL158" s="39"/>
      <c r="BM158" s="39"/>
      <c r="BN158" s="39"/>
      <c r="BO158" s="39"/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  <c r="CE158" s="39"/>
      <c r="CF158" s="39"/>
      <c r="CG158" s="39"/>
      <c r="CH158" s="39"/>
      <c r="CI158" s="39"/>
      <c r="CJ158" s="39"/>
      <c r="CK158" s="39"/>
      <c r="CL158" s="39"/>
      <c r="CM158" s="39"/>
      <c r="CN158" s="39"/>
      <c r="CO158" s="39"/>
      <c r="CP158" s="39"/>
      <c r="CQ158" s="39"/>
      <c r="CR158" s="39"/>
      <c r="CS158" s="39"/>
      <c r="CT158" s="39"/>
      <c r="CU158" s="39"/>
      <c r="CV158" s="39"/>
      <c r="CW158" s="39"/>
      <c r="CX158" s="39"/>
      <c r="CY158" s="39"/>
      <c r="CZ158" s="39"/>
      <c r="DA158" s="39"/>
      <c r="DB158" s="39"/>
      <c r="DC158" s="39"/>
      <c r="DD158" s="39"/>
      <c r="DE158" s="39"/>
      <c r="DF158" s="39"/>
      <c r="DG158" s="39"/>
      <c r="DH158" s="39"/>
      <c r="DI158" s="39"/>
      <c r="DJ158" s="39"/>
      <c r="DK158" s="39"/>
      <c r="DL158" s="39"/>
      <c r="DM158" s="39"/>
      <c r="DN158" s="39"/>
      <c r="DO158" s="39"/>
      <c r="DP158" s="39"/>
      <c r="DQ158" s="39"/>
      <c r="DR158" s="39"/>
      <c r="DS158" s="39"/>
      <c r="DT158" s="39"/>
      <c r="DU158" s="39"/>
      <c r="DV158" s="39"/>
      <c r="DW158" s="39"/>
      <c r="DX158" s="39"/>
      <c r="DY158" s="39"/>
      <c r="DZ158" s="39"/>
      <c r="EA158" s="39"/>
      <c r="EB158" s="39"/>
      <c r="EC158" s="39"/>
      <c r="ED158" s="39"/>
      <c r="EE158" s="39"/>
      <c r="EF158" s="39"/>
      <c r="EG158" s="39"/>
      <c r="EH158" s="39"/>
      <c r="EI158" s="39"/>
    </row>
    <row r="159" spans="1:139" outlineLevel="1">
      <c r="A159" s="23">
        <v>3</v>
      </c>
      <c r="B159" s="23">
        <v>1</v>
      </c>
      <c r="C159" s="8">
        <v>0.47893712678656036</v>
      </c>
      <c r="D159" s="8">
        <f t="shared" si="7"/>
        <v>0.52106287321343969</v>
      </c>
      <c r="E159" s="8">
        <f t="shared" si="8"/>
        <v>1.472371899009451</v>
      </c>
      <c r="F159" s="8">
        <f t="shared" si="9"/>
        <v>1.2134133257095254</v>
      </c>
      <c r="G159" s="8">
        <f t="shared" si="10"/>
        <v>1.043051645898474</v>
      </c>
      <c r="H159" s="8">
        <v>3.1294941663617661E-2</v>
      </c>
      <c r="I159" s="8">
        <f t="shared" si="11"/>
        <v>9.0707384692504719E-3</v>
      </c>
      <c r="J159" s="8">
        <f t="shared" si="12"/>
        <v>1.059766114274066</v>
      </c>
      <c r="AL159" s="39"/>
      <c r="AM159" s="39"/>
      <c r="AN159" s="39"/>
      <c r="AO159" s="39"/>
      <c r="AP159" s="39"/>
      <c r="AQ159" s="39"/>
      <c r="AR159" s="39"/>
      <c r="AS159" s="50"/>
      <c r="AT159" s="39"/>
      <c r="AU159" s="39"/>
      <c r="AV159" s="39"/>
      <c r="AW159" s="39">
        <f t="shared" si="13"/>
        <v>0</v>
      </c>
      <c r="AX159" s="39" t="e">
        <f t="shared" si="14"/>
        <v>#N/A</v>
      </c>
      <c r="AY159" s="39">
        <f t="shared" si="15"/>
        <v>0.47893712678656036</v>
      </c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9"/>
      <c r="BN159" s="39"/>
      <c r="BO159" s="39"/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  <c r="CE159" s="39"/>
      <c r="CF159" s="39"/>
      <c r="CG159" s="39"/>
      <c r="CH159" s="39"/>
      <c r="CI159" s="39"/>
      <c r="CJ159" s="39"/>
      <c r="CK159" s="39"/>
      <c r="CL159" s="39"/>
      <c r="CM159" s="39"/>
      <c r="CN159" s="39"/>
      <c r="CO159" s="39"/>
      <c r="CP159" s="39"/>
      <c r="CQ159" s="39"/>
      <c r="CR159" s="39"/>
      <c r="CS159" s="39"/>
      <c r="CT159" s="39"/>
      <c r="CU159" s="39"/>
      <c r="CV159" s="39"/>
      <c r="CW159" s="39"/>
      <c r="CX159" s="39"/>
      <c r="CY159" s="39"/>
      <c r="CZ159" s="39"/>
      <c r="DA159" s="39"/>
      <c r="DB159" s="39"/>
      <c r="DC159" s="39"/>
      <c r="DD159" s="39"/>
      <c r="DE159" s="39"/>
      <c r="DF159" s="39"/>
      <c r="DG159" s="39"/>
      <c r="DH159" s="39"/>
      <c r="DI159" s="39"/>
      <c r="DJ159" s="39"/>
      <c r="DK159" s="39"/>
      <c r="DL159" s="39"/>
      <c r="DM159" s="39"/>
      <c r="DN159" s="39"/>
      <c r="DO159" s="39"/>
      <c r="DP159" s="39"/>
      <c r="DQ159" s="39"/>
      <c r="DR159" s="39"/>
      <c r="DS159" s="39"/>
      <c r="DT159" s="39"/>
      <c r="DU159" s="39"/>
      <c r="DV159" s="39"/>
      <c r="DW159" s="39"/>
      <c r="DX159" s="39"/>
      <c r="DY159" s="39"/>
      <c r="DZ159" s="39"/>
      <c r="EA159" s="39"/>
      <c r="EB159" s="39"/>
      <c r="EC159" s="39"/>
      <c r="ED159" s="39"/>
      <c r="EE159" s="39"/>
      <c r="EF159" s="39"/>
      <c r="EG159" s="39"/>
      <c r="EH159" s="39"/>
      <c r="EI159" s="39"/>
    </row>
    <row r="160" spans="1:139" outlineLevel="1">
      <c r="A160" s="23">
        <v>4</v>
      </c>
      <c r="B160" s="23">
        <v>1</v>
      </c>
      <c r="C160" s="8">
        <v>0.63467171474575457</v>
      </c>
      <c r="D160" s="8">
        <f t="shared" si="7"/>
        <v>0.36532828525424543</v>
      </c>
      <c r="E160" s="8">
        <f t="shared" si="8"/>
        <v>0.9092947968488847</v>
      </c>
      <c r="F160" s="8">
        <f t="shared" si="9"/>
        <v>0.95356950289367204</v>
      </c>
      <c r="G160" s="8">
        <f t="shared" si="10"/>
        <v>0.75869474743496601</v>
      </c>
      <c r="H160" s="8">
        <v>6.3347227362084757E-2</v>
      </c>
      <c r="I160" s="8">
        <f t="shared" si="11"/>
        <v>1.0390693357026536E-2</v>
      </c>
      <c r="J160" s="8">
        <f t="shared" si="12"/>
        <v>0.78393086860727967</v>
      </c>
      <c r="AL160" s="39"/>
      <c r="AM160" s="39"/>
      <c r="AN160" s="39"/>
      <c r="AO160" s="39"/>
      <c r="AP160" s="39"/>
      <c r="AQ160" s="39"/>
      <c r="AR160" s="39"/>
      <c r="AS160" s="50"/>
      <c r="AT160" s="39"/>
      <c r="AU160" s="39"/>
      <c r="AV160" s="39"/>
      <c r="AW160" s="39">
        <f t="shared" si="13"/>
        <v>0</v>
      </c>
      <c r="AX160" s="39" t="e">
        <f t="shared" si="14"/>
        <v>#N/A</v>
      </c>
      <c r="AY160" s="39">
        <f t="shared" si="15"/>
        <v>0.63467171474575457</v>
      </c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  <c r="BK160" s="39"/>
      <c r="BL160" s="39"/>
      <c r="BM160" s="39"/>
      <c r="BN160" s="39"/>
      <c r="BO160" s="39"/>
      <c r="BP160" s="39"/>
      <c r="BQ160" s="39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  <c r="CE160" s="39"/>
      <c r="CF160" s="39"/>
      <c r="CG160" s="39"/>
      <c r="CH160" s="39"/>
      <c r="CI160" s="39"/>
      <c r="CJ160" s="39"/>
      <c r="CK160" s="39"/>
      <c r="CL160" s="39"/>
      <c r="CM160" s="39"/>
      <c r="CN160" s="39"/>
      <c r="CO160" s="39"/>
      <c r="CP160" s="39"/>
      <c r="CQ160" s="39"/>
      <c r="CR160" s="39"/>
      <c r="CS160" s="39"/>
      <c r="CT160" s="39"/>
      <c r="CU160" s="39"/>
      <c r="CV160" s="39"/>
      <c r="CW160" s="39"/>
      <c r="CX160" s="39"/>
      <c r="CY160" s="39"/>
      <c r="CZ160" s="39"/>
      <c r="DA160" s="39"/>
      <c r="DB160" s="39"/>
      <c r="DC160" s="39"/>
      <c r="DD160" s="39"/>
      <c r="DE160" s="39"/>
      <c r="DF160" s="39"/>
      <c r="DG160" s="39"/>
      <c r="DH160" s="39"/>
      <c r="DI160" s="39"/>
      <c r="DJ160" s="39"/>
      <c r="DK160" s="39"/>
      <c r="DL160" s="39"/>
      <c r="DM160" s="39"/>
      <c r="DN160" s="39"/>
      <c r="DO160" s="39"/>
      <c r="DP160" s="39"/>
      <c r="DQ160" s="39"/>
      <c r="DR160" s="39"/>
      <c r="DS160" s="39"/>
      <c r="DT160" s="39"/>
      <c r="DU160" s="39"/>
      <c r="DV160" s="39"/>
      <c r="DW160" s="39"/>
      <c r="DX160" s="39"/>
      <c r="DY160" s="39"/>
      <c r="DZ160" s="39"/>
      <c r="EA160" s="39"/>
      <c r="EB160" s="39"/>
      <c r="EC160" s="39"/>
      <c r="ED160" s="39"/>
      <c r="EE160" s="39"/>
      <c r="EF160" s="39"/>
      <c r="EG160" s="39"/>
      <c r="EH160" s="39"/>
      <c r="EI160" s="39"/>
    </row>
    <row r="161" spans="1:139" outlineLevel="1">
      <c r="A161" s="23">
        <v>5</v>
      </c>
      <c r="B161" s="23">
        <v>0</v>
      </c>
      <c r="C161" s="8">
        <v>0.72660796388109261</v>
      </c>
      <c r="D161" s="8">
        <f t="shared" si="7"/>
        <v>-0.72660796388109261</v>
      </c>
      <c r="E161" s="8">
        <f t="shared" si="8"/>
        <v>2.5936969683244806</v>
      </c>
      <c r="F161" s="8">
        <f t="shared" si="9"/>
        <v>-1.6104958765313497</v>
      </c>
      <c r="G161" s="8">
        <f t="shared" si="10"/>
        <v>-1.6302610293304403</v>
      </c>
      <c r="H161" s="8">
        <v>3.6722101963799152E-2</v>
      </c>
      <c r="I161" s="8">
        <f t="shared" si="11"/>
        <v>2.6295331091346418E-2</v>
      </c>
      <c r="J161" s="8">
        <f t="shared" si="12"/>
        <v>-1.6610448123999844</v>
      </c>
      <c r="AL161" s="39"/>
      <c r="AM161" s="39"/>
      <c r="AN161" s="39"/>
      <c r="AO161" s="39"/>
      <c r="AP161" s="39"/>
      <c r="AQ161" s="39"/>
      <c r="AR161" s="39"/>
      <c r="AS161" s="50"/>
      <c r="AT161" s="39"/>
      <c r="AU161" s="39"/>
      <c r="AV161" s="39"/>
      <c r="AW161" s="39">
        <f t="shared" si="13"/>
        <v>1</v>
      </c>
      <c r="AX161" s="39">
        <f t="shared" si="14"/>
        <v>0.72660796388109261</v>
      </c>
      <c r="AY161" s="39" t="e">
        <f t="shared" si="15"/>
        <v>#N/A</v>
      </c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39"/>
      <c r="CI161" s="39"/>
      <c r="CJ161" s="39"/>
      <c r="CK161" s="39"/>
      <c r="CL161" s="39"/>
      <c r="CM161" s="39"/>
      <c r="CN161" s="39"/>
      <c r="CO161" s="39"/>
      <c r="CP161" s="39"/>
      <c r="CQ161" s="39"/>
      <c r="CR161" s="39"/>
      <c r="CS161" s="39"/>
      <c r="CT161" s="39"/>
      <c r="CU161" s="39"/>
      <c r="CV161" s="39"/>
      <c r="CW161" s="39"/>
      <c r="CX161" s="39"/>
      <c r="CY161" s="39"/>
      <c r="CZ161" s="39"/>
      <c r="DA161" s="39"/>
      <c r="DB161" s="39"/>
      <c r="DC161" s="39"/>
      <c r="DD161" s="39"/>
      <c r="DE161" s="39"/>
      <c r="DF161" s="39"/>
      <c r="DG161" s="39"/>
      <c r="DH161" s="39"/>
      <c r="DI161" s="39"/>
      <c r="DJ161" s="39"/>
      <c r="DK161" s="39"/>
      <c r="DL161" s="39"/>
      <c r="DM161" s="39"/>
      <c r="DN161" s="39"/>
      <c r="DO161" s="39"/>
      <c r="DP161" s="39"/>
      <c r="DQ161" s="39"/>
      <c r="DR161" s="39"/>
      <c r="DS161" s="39"/>
      <c r="DT161" s="39"/>
      <c r="DU161" s="39"/>
      <c r="DV161" s="39"/>
      <c r="DW161" s="39"/>
      <c r="DX161" s="39"/>
      <c r="DY161" s="39"/>
      <c r="DZ161" s="39"/>
      <c r="EA161" s="39"/>
      <c r="EB161" s="39"/>
      <c r="EC161" s="39"/>
      <c r="ED161" s="39"/>
      <c r="EE161" s="39"/>
      <c r="EF161" s="39"/>
      <c r="EG161" s="39"/>
      <c r="EH161" s="39"/>
      <c r="EI161" s="39"/>
    </row>
    <row r="162" spans="1:139" outlineLevel="1">
      <c r="A162" s="23">
        <v>6</v>
      </c>
      <c r="B162" s="23">
        <v>0</v>
      </c>
      <c r="C162" s="8">
        <v>0.63467171474575457</v>
      </c>
      <c r="D162" s="8">
        <f t="shared" si="7"/>
        <v>-0.63467171474575457</v>
      </c>
      <c r="E162" s="8">
        <f t="shared" si="8"/>
        <v>2.0139178359449628</v>
      </c>
      <c r="F162" s="8">
        <f t="shared" si="9"/>
        <v>-1.4191257294351909</v>
      </c>
      <c r="G162" s="8">
        <f t="shared" si="10"/>
        <v>-1.3180531476998505</v>
      </c>
      <c r="H162" s="8">
        <v>6.3347227362084757E-2</v>
      </c>
      <c r="I162" s="8">
        <f t="shared" si="11"/>
        <v>3.1360011904564472E-2</v>
      </c>
      <c r="J162" s="8">
        <f t="shared" si="12"/>
        <v>-1.361894955039836</v>
      </c>
      <c r="AL162" s="39"/>
      <c r="AM162" s="39"/>
      <c r="AN162" s="39"/>
      <c r="AO162" s="39"/>
      <c r="AP162" s="39"/>
      <c r="AQ162" s="39"/>
      <c r="AR162" s="39"/>
      <c r="AS162" s="50"/>
      <c r="AT162" s="39"/>
      <c r="AU162" s="39"/>
      <c r="AV162" s="39"/>
      <c r="AW162" s="39">
        <f t="shared" si="13"/>
        <v>1</v>
      </c>
      <c r="AX162" s="39">
        <f t="shared" si="14"/>
        <v>0.63467171474575457</v>
      </c>
      <c r="AY162" s="39" t="e">
        <f t="shared" si="15"/>
        <v>#N/A</v>
      </c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/>
      <c r="BO162" s="39"/>
      <c r="BP162" s="39"/>
      <c r="BQ162" s="39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  <c r="CE162" s="39"/>
      <c r="CF162" s="39"/>
      <c r="CG162" s="39"/>
      <c r="CH162" s="39"/>
      <c r="CI162" s="39"/>
      <c r="CJ162" s="39"/>
      <c r="CK162" s="39"/>
      <c r="CL162" s="39"/>
      <c r="CM162" s="39"/>
      <c r="CN162" s="39"/>
      <c r="CO162" s="39"/>
      <c r="CP162" s="39"/>
      <c r="CQ162" s="39"/>
      <c r="CR162" s="39"/>
      <c r="CS162" s="39"/>
      <c r="CT162" s="39"/>
      <c r="CU162" s="39"/>
      <c r="CV162" s="39"/>
      <c r="CW162" s="39"/>
      <c r="CX162" s="39"/>
      <c r="CY162" s="39"/>
      <c r="CZ162" s="39"/>
      <c r="DA162" s="39"/>
      <c r="DB162" s="39"/>
      <c r="DC162" s="39"/>
      <c r="DD162" s="39"/>
      <c r="DE162" s="39"/>
      <c r="DF162" s="39"/>
      <c r="DG162" s="39"/>
      <c r="DH162" s="39"/>
      <c r="DI162" s="39"/>
      <c r="DJ162" s="39"/>
      <c r="DK162" s="39"/>
      <c r="DL162" s="39"/>
      <c r="DM162" s="39"/>
      <c r="DN162" s="39"/>
      <c r="DO162" s="39"/>
      <c r="DP162" s="39"/>
      <c r="DQ162" s="39"/>
      <c r="DR162" s="39"/>
      <c r="DS162" s="39"/>
      <c r="DT162" s="39"/>
      <c r="DU162" s="39"/>
      <c r="DV162" s="39"/>
      <c r="DW162" s="39"/>
      <c r="DX162" s="39"/>
      <c r="DY162" s="39"/>
      <c r="DZ162" s="39"/>
      <c r="EA162" s="39"/>
      <c r="EB162" s="39"/>
      <c r="EC162" s="39"/>
      <c r="ED162" s="39"/>
      <c r="EE162" s="39"/>
      <c r="EF162" s="39"/>
      <c r="EG162" s="39"/>
      <c r="EH162" s="39"/>
      <c r="EI162" s="39"/>
    </row>
    <row r="163" spans="1:139" outlineLevel="1">
      <c r="A163" s="23">
        <v>7</v>
      </c>
      <c r="B163" s="23">
        <v>0</v>
      </c>
      <c r="C163" s="8">
        <v>0.55823576796485042</v>
      </c>
      <c r="D163" s="8">
        <f t="shared" si="7"/>
        <v>-0.55823576796485042</v>
      </c>
      <c r="E163" s="8">
        <f t="shared" si="8"/>
        <v>1.6339579018084884</v>
      </c>
      <c r="F163" s="8">
        <f t="shared" si="9"/>
        <v>-1.2782636276639059</v>
      </c>
      <c r="G163" s="8">
        <f t="shared" si="10"/>
        <v>-1.1241222783814615</v>
      </c>
      <c r="H163" s="8">
        <v>3.4491141019137292E-2</v>
      </c>
      <c r="I163" s="8">
        <f t="shared" si="11"/>
        <v>1.1688590784639689E-2</v>
      </c>
      <c r="J163" s="8">
        <f t="shared" si="12"/>
        <v>-1.1440247587180161</v>
      </c>
      <c r="AL163" s="39"/>
      <c r="AM163" s="39"/>
      <c r="AN163" s="39"/>
      <c r="AO163" s="39"/>
      <c r="AP163" s="39"/>
      <c r="AQ163" s="39"/>
      <c r="AR163" s="39"/>
      <c r="AS163" s="50"/>
      <c r="AT163" s="39"/>
      <c r="AU163" s="39"/>
      <c r="AV163" s="39"/>
      <c r="AW163" s="39">
        <f t="shared" si="13"/>
        <v>1</v>
      </c>
      <c r="AX163" s="39">
        <f t="shared" si="14"/>
        <v>0.55823576796485042</v>
      </c>
      <c r="AY163" s="39" t="e">
        <f t="shared" si="15"/>
        <v>#N/A</v>
      </c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  <c r="CE163" s="39"/>
      <c r="CF163" s="39"/>
      <c r="CG163" s="39"/>
      <c r="CH163" s="39"/>
      <c r="CI163" s="39"/>
      <c r="CJ163" s="39"/>
      <c r="CK163" s="39"/>
      <c r="CL163" s="39"/>
      <c r="CM163" s="39"/>
      <c r="CN163" s="39"/>
      <c r="CO163" s="39"/>
      <c r="CP163" s="39"/>
      <c r="CQ163" s="39"/>
      <c r="CR163" s="39"/>
      <c r="CS163" s="39"/>
      <c r="CT163" s="39"/>
      <c r="CU163" s="39"/>
      <c r="CV163" s="39"/>
      <c r="CW163" s="39"/>
      <c r="CX163" s="39"/>
      <c r="CY163" s="39"/>
      <c r="CZ163" s="39"/>
      <c r="DA163" s="39"/>
      <c r="DB163" s="39"/>
      <c r="DC163" s="39"/>
      <c r="DD163" s="39"/>
      <c r="DE163" s="39"/>
      <c r="DF163" s="39"/>
      <c r="DG163" s="39"/>
      <c r="DH163" s="39"/>
      <c r="DI163" s="39"/>
      <c r="DJ163" s="39"/>
      <c r="DK163" s="39"/>
      <c r="DL163" s="39"/>
      <c r="DM163" s="39"/>
      <c r="DN163" s="39"/>
      <c r="DO163" s="39"/>
      <c r="DP163" s="39"/>
      <c r="DQ163" s="39"/>
      <c r="DR163" s="39"/>
      <c r="DS163" s="39"/>
      <c r="DT163" s="39"/>
      <c r="DU163" s="39"/>
      <c r="DV163" s="39"/>
      <c r="DW163" s="39"/>
      <c r="DX163" s="39"/>
      <c r="DY163" s="39"/>
      <c r="DZ163" s="39"/>
      <c r="EA163" s="39"/>
      <c r="EB163" s="39"/>
      <c r="EC163" s="39"/>
      <c r="ED163" s="39"/>
      <c r="EE163" s="39"/>
      <c r="EF163" s="39"/>
      <c r="EG163" s="39"/>
      <c r="EH163" s="39"/>
      <c r="EI163" s="39"/>
    </row>
    <row r="164" spans="1:139" outlineLevel="1">
      <c r="A164" s="23">
        <v>8</v>
      </c>
      <c r="B164" s="23">
        <v>0</v>
      </c>
      <c r="C164" s="8">
        <v>0.32719168282586852</v>
      </c>
      <c r="D164" s="8">
        <f t="shared" si="7"/>
        <v>-0.32719168282586852</v>
      </c>
      <c r="E164" s="8">
        <f t="shared" si="8"/>
        <v>0.79258961673858308</v>
      </c>
      <c r="F164" s="8">
        <f t="shared" si="9"/>
        <v>-0.89027502309038364</v>
      </c>
      <c r="G164" s="8">
        <f t="shared" si="10"/>
        <v>-0.6973574613052772</v>
      </c>
      <c r="H164" s="8">
        <v>9.9754356199925079E-2</v>
      </c>
      <c r="I164" s="8">
        <f t="shared" si="11"/>
        <v>1.4964448831408522E-2</v>
      </c>
      <c r="J164" s="8">
        <f t="shared" si="12"/>
        <v>-0.73497901216804806</v>
      </c>
      <c r="AL164" s="39"/>
      <c r="AM164" s="39"/>
      <c r="AN164" s="39"/>
      <c r="AO164" s="39"/>
      <c r="AP164" s="39"/>
      <c r="AQ164" s="39"/>
      <c r="AR164" s="39"/>
      <c r="AS164" s="50"/>
      <c r="AT164" s="39"/>
      <c r="AU164" s="39"/>
      <c r="AV164" s="39"/>
      <c r="AW164" s="39">
        <f t="shared" si="13"/>
        <v>1</v>
      </c>
      <c r="AX164" s="39">
        <f t="shared" si="14"/>
        <v>0.32719168282586852</v>
      </c>
      <c r="AY164" s="39" t="e">
        <f t="shared" si="15"/>
        <v>#N/A</v>
      </c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  <c r="CP164" s="39"/>
      <c r="CQ164" s="39"/>
      <c r="CR164" s="39"/>
      <c r="CS164" s="39"/>
      <c r="CT164" s="39"/>
      <c r="CU164" s="39"/>
      <c r="CV164" s="39"/>
      <c r="CW164" s="39"/>
      <c r="CX164" s="39"/>
      <c r="CY164" s="39"/>
      <c r="CZ164" s="39"/>
      <c r="DA164" s="39"/>
      <c r="DB164" s="39"/>
      <c r="DC164" s="39"/>
      <c r="DD164" s="39"/>
      <c r="DE164" s="39"/>
      <c r="DF164" s="39"/>
      <c r="DG164" s="39"/>
      <c r="DH164" s="39"/>
      <c r="DI164" s="39"/>
      <c r="DJ164" s="39"/>
      <c r="DK164" s="39"/>
      <c r="DL164" s="39"/>
      <c r="DM164" s="39"/>
      <c r="DN164" s="39"/>
      <c r="DO164" s="39"/>
      <c r="DP164" s="39"/>
      <c r="DQ164" s="39"/>
      <c r="DR164" s="39"/>
      <c r="DS164" s="39"/>
      <c r="DT164" s="39"/>
      <c r="DU164" s="39"/>
      <c r="DV164" s="39"/>
      <c r="DW164" s="39"/>
      <c r="DX164" s="39"/>
      <c r="DY164" s="39"/>
      <c r="DZ164" s="39"/>
      <c r="EA164" s="39"/>
      <c r="EB164" s="39"/>
      <c r="EC164" s="39"/>
      <c r="ED164" s="39"/>
      <c r="EE164" s="39"/>
      <c r="EF164" s="39"/>
      <c r="EG164" s="39"/>
      <c r="EH164" s="39"/>
      <c r="EI164" s="39"/>
    </row>
    <row r="165" spans="1:139" outlineLevel="1">
      <c r="A165" s="23">
        <v>9</v>
      </c>
      <c r="B165" s="23">
        <v>0</v>
      </c>
      <c r="C165" s="8">
        <v>0.40068594126451956</v>
      </c>
      <c r="D165" s="8">
        <f t="shared" si="7"/>
        <v>-0.40068594126451956</v>
      </c>
      <c r="E165" s="8">
        <f t="shared" si="8"/>
        <v>1.0239390263979711</v>
      </c>
      <c r="F165" s="8">
        <f t="shared" si="9"/>
        <v>-1.0118987233898318</v>
      </c>
      <c r="G165" s="8">
        <f t="shared" si="10"/>
        <v>-0.81766389175100918</v>
      </c>
      <c r="H165" s="8">
        <v>5.5190713807741598E-2</v>
      </c>
      <c r="I165" s="8">
        <f t="shared" si="11"/>
        <v>1.0333973717025309E-2</v>
      </c>
      <c r="J165" s="8">
        <f t="shared" si="12"/>
        <v>-0.8412067386783435</v>
      </c>
      <c r="AL165" s="39"/>
      <c r="AM165" s="39"/>
      <c r="AN165" s="39"/>
      <c r="AO165" s="39"/>
      <c r="AP165" s="39"/>
      <c r="AQ165" s="39"/>
      <c r="AR165" s="39"/>
      <c r="AS165" s="50"/>
      <c r="AT165" s="39"/>
      <c r="AU165" s="39"/>
      <c r="AV165" s="39"/>
      <c r="AW165" s="39">
        <f t="shared" si="13"/>
        <v>1</v>
      </c>
      <c r="AX165" s="39">
        <f t="shared" si="14"/>
        <v>0.40068594126451956</v>
      </c>
      <c r="AY165" s="39" t="e">
        <f t="shared" si="15"/>
        <v>#N/A</v>
      </c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  <c r="CE165" s="39"/>
      <c r="CF165" s="39"/>
      <c r="CG165" s="39"/>
      <c r="CH165" s="39"/>
      <c r="CI165" s="39"/>
      <c r="CJ165" s="39"/>
      <c r="CK165" s="39"/>
      <c r="CL165" s="39"/>
      <c r="CM165" s="39"/>
      <c r="CN165" s="39"/>
      <c r="CO165" s="39"/>
      <c r="CP165" s="39"/>
      <c r="CQ165" s="39"/>
      <c r="CR165" s="39"/>
      <c r="CS165" s="39"/>
      <c r="CT165" s="39"/>
      <c r="CU165" s="39"/>
      <c r="CV165" s="39"/>
      <c r="CW165" s="39"/>
      <c r="CX165" s="39"/>
      <c r="CY165" s="39"/>
      <c r="CZ165" s="39"/>
      <c r="DA165" s="39"/>
      <c r="DB165" s="39"/>
      <c r="DC165" s="39"/>
      <c r="DD165" s="39"/>
      <c r="DE165" s="39"/>
      <c r="DF165" s="39"/>
      <c r="DG165" s="39"/>
      <c r="DH165" s="39"/>
      <c r="DI165" s="39"/>
      <c r="DJ165" s="39"/>
      <c r="DK165" s="39"/>
      <c r="DL165" s="39"/>
      <c r="DM165" s="39"/>
      <c r="DN165" s="39"/>
      <c r="DO165" s="39"/>
      <c r="DP165" s="39"/>
      <c r="DQ165" s="39"/>
      <c r="DR165" s="39"/>
      <c r="DS165" s="39"/>
      <c r="DT165" s="39"/>
      <c r="DU165" s="39"/>
      <c r="DV165" s="39"/>
      <c r="DW165" s="39"/>
      <c r="DX165" s="39"/>
      <c r="DY165" s="39"/>
      <c r="DZ165" s="39"/>
      <c r="EA165" s="39"/>
      <c r="EB165" s="39"/>
      <c r="EC165" s="39"/>
      <c r="ED165" s="39"/>
      <c r="EE165" s="39"/>
      <c r="EF165" s="39"/>
      <c r="EG165" s="39"/>
      <c r="EH165" s="39"/>
      <c r="EI165" s="39"/>
    </row>
    <row r="166" spans="1:139" outlineLevel="1">
      <c r="A166" s="23">
        <v>10</v>
      </c>
      <c r="B166" s="23">
        <v>1</v>
      </c>
      <c r="C166" s="8">
        <v>0.55823576796485042</v>
      </c>
      <c r="D166" s="8">
        <f t="shared" si="7"/>
        <v>0.44176423203514958</v>
      </c>
      <c r="E166" s="8">
        <f t="shared" si="8"/>
        <v>1.1659477652082664</v>
      </c>
      <c r="F166" s="8">
        <f t="shared" si="9"/>
        <v>1.0797906117429741</v>
      </c>
      <c r="G166" s="8">
        <f t="shared" si="10"/>
        <v>0.88958293882390116</v>
      </c>
      <c r="H166" s="8">
        <v>3.4491141019137292E-2</v>
      </c>
      <c r="I166" s="8">
        <f t="shared" si="11"/>
        <v>7.3199469657197385E-3</v>
      </c>
      <c r="J166" s="8">
        <f t="shared" si="12"/>
        <v>0.9053329219780194</v>
      </c>
      <c r="AL166" s="39"/>
      <c r="AM166" s="39"/>
      <c r="AN166" s="39"/>
      <c r="AO166" s="39"/>
      <c r="AP166" s="39"/>
      <c r="AQ166" s="39"/>
      <c r="AR166" s="39"/>
      <c r="AS166" s="50"/>
      <c r="AT166" s="39"/>
      <c r="AU166" s="39"/>
      <c r="AV166" s="39"/>
      <c r="AW166" s="39">
        <f t="shared" si="13"/>
        <v>0</v>
      </c>
      <c r="AX166" s="39" t="e">
        <f t="shared" si="14"/>
        <v>#N/A</v>
      </c>
      <c r="AY166" s="39">
        <f t="shared" si="15"/>
        <v>0.55823576796485042</v>
      </c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  <c r="CM166" s="39"/>
      <c r="CN166" s="39"/>
      <c r="CO166" s="39"/>
      <c r="CP166" s="39"/>
      <c r="CQ166" s="39"/>
      <c r="CR166" s="39"/>
      <c r="CS166" s="39"/>
      <c r="CT166" s="39"/>
      <c r="CU166" s="39"/>
      <c r="CV166" s="39"/>
      <c r="CW166" s="39"/>
      <c r="CX166" s="39"/>
      <c r="CY166" s="39"/>
      <c r="CZ166" s="39"/>
      <c r="DA166" s="39"/>
      <c r="DB166" s="39"/>
      <c r="DC166" s="39"/>
      <c r="DD166" s="39"/>
      <c r="DE166" s="39"/>
      <c r="DF166" s="39"/>
      <c r="DG166" s="39"/>
      <c r="DH166" s="39"/>
      <c r="DI166" s="39"/>
      <c r="DJ166" s="39"/>
      <c r="DK166" s="39"/>
      <c r="DL166" s="39"/>
      <c r="DM166" s="39"/>
      <c r="DN166" s="39"/>
      <c r="DO166" s="39"/>
      <c r="DP166" s="39"/>
      <c r="DQ166" s="39"/>
      <c r="DR166" s="39"/>
      <c r="DS166" s="39"/>
      <c r="DT166" s="39"/>
      <c r="DU166" s="39"/>
      <c r="DV166" s="39"/>
      <c r="DW166" s="39"/>
      <c r="DX166" s="39"/>
      <c r="DY166" s="39"/>
      <c r="DZ166" s="39"/>
      <c r="EA166" s="39"/>
      <c r="EB166" s="39"/>
      <c r="EC166" s="39"/>
      <c r="ED166" s="39"/>
      <c r="EE166" s="39"/>
      <c r="EF166" s="39"/>
      <c r="EG166" s="39"/>
      <c r="EH166" s="39"/>
      <c r="EI166" s="39"/>
    </row>
    <row r="167" spans="1:139" outlineLevel="1">
      <c r="A167" s="23">
        <v>11</v>
      </c>
      <c r="B167" s="23">
        <v>0</v>
      </c>
      <c r="C167" s="8">
        <v>0.67129036757506944</v>
      </c>
      <c r="D167" s="8">
        <f t="shared" si="7"/>
        <v>-0.67129036757506944</v>
      </c>
      <c r="E167" s="8">
        <f t="shared" si="8"/>
        <v>2.2251609882649603</v>
      </c>
      <c r="F167" s="8">
        <f t="shared" si="9"/>
        <v>-1.4916973514305643</v>
      </c>
      <c r="G167" s="8">
        <f t="shared" si="10"/>
        <v>-1.4290551598816694</v>
      </c>
      <c r="H167" s="8">
        <v>6.8323323388427989E-2</v>
      </c>
      <c r="I167" s="8">
        <f t="shared" si="11"/>
        <v>4.0186161886513437E-2</v>
      </c>
      <c r="J167" s="8">
        <f t="shared" si="12"/>
        <v>-1.4805271659085588</v>
      </c>
      <c r="AL167" s="39"/>
      <c r="AM167" s="39"/>
      <c r="AN167" s="39"/>
      <c r="AO167" s="39"/>
      <c r="AP167" s="39"/>
      <c r="AQ167" s="39"/>
      <c r="AR167" s="39"/>
      <c r="AS167" s="50"/>
      <c r="AT167" s="39"/>
      <c r="AU167" s="39"/>
      <c r="AV167" s="39"/>
      <c r="AW167" s="39">
        <f t="shared" si="13"/>
        <v>1</v>
      </c>
      <c r="AX167" s="39">
        <f t="shared" si="14"/>
        <v>0.67129036757506944</v>
      </c>
      <c r="AY167" s="39" t="e">
        <f t="shared" si="15"/>
        <v>#N/A</v>
      </c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  <c r="CM167" s="39"/>
      <c r="CN167" s="39"/>
      <c r="CO167" s="39"/>
      <c r="CP167" s="39"/>
      <c r="CQ167" s="39"/>
      <c r="CR167" s="39"/>
      <c r="CS167" s="39"/>
      <c r="CT167" s="39"/>
      <c r="CU167" s="39"/>
      <c r="CV167" s="39"/>
      <c r="CW167" s="39"/>
      <c r="CX167" s="39"/>
      <c r="CY167" s="39"/>
      <c r="CZ167" s="39"/>
      <c r="DA167" s="39"/>
      <c r="DB167" s="39"/>
      <c r="DC167" s="39"/>
      <c r="DD167" s="39"/>
      <c r="DE167" s="39"/>
      <c r="DF167" s="39"/>
      <c r="DG167" s="39"/>
      <c r="DH167" s="39"/>
      <c r="DI167" s="39"/>
      <c r="DJ167" s="39"/>
      <c r="DK167" s="39"/>
      <c r="DL167" s="39"/>
      <c r="DM167" s="39"/>
      <c r="DN167" s="39"/>
      <c r="DO167" s="39"/>
      <c r="DP167" s="39"/>
      <c r="DQ167" s="39"/>
      <c r="DR167" s="39"/>
      <c r="DS167" s="39"/>
      <c r="DT167" s="39"/>
      <c r="DU167" s="39"/>
      <c r="DV167" s="39"/>
      <c r="DW167" s="39"/>
      <c r="DX167" s="39"/>
      <c r="DY167" s="39"/>
      <c r="DZ167" s="39"/>
      <c r="EA167" s="39"/>
      <c r="EB167" s="39"/>
      <c r="EC167" s="39"/>
      <c r="ED167" s="39"/>
      <c r="EE167" s="39"/>
      <c r="EF167" s="39"/>
      <c r="EG167" s="39"/>
      <c r="EH167" s="39"/>
      <c r="EI167" s="39"/>
    </row>
    <row r="168" spans="1:139" outlineLevel="1">
      <c r="A168" s="23">
        <v>12</v>
      </c>
      <c r="B168" s="23">
        <v>1</v>
      </c>
      <c r="C168" s="8">
        <v>0.67129036757506944</v>
      </c>
      <c r="D168" s="8">
        <f t="shared" si="7"/>
        <v>0.32870963242493056</v>
      </c>
      <c r="E168" s="8">
        <f t="shared" si="8"/>
        <v>0.79710699410566421</v>
      </c>
      <c r="F168" s="8">
        <f t="shared" si="9"/>
        <v>0.89280848680199287</v>
      </c>
      <c r="G168" s="8">
        <f t="shared" si="10"/>
        <v>0.69976305189143528</v>
      </c>
      <c r="H168" s="8">
        <v>6.8323323388427989E-2</v>
      </c>
      <c r="I168" s="8">
        <f t="shared" si="11"/>
        <v>9.6356398686780979E-3</v>
      </c>
      <c r="J168" s="8">
        <f t="shared" si="12"/>
        <v>0.72496726306221537</v>
      </c>
      <c r="AL168" s="39"/>
      <c r="AM168" s="39"/>
      <c r="AN168" s="39"/>
      <c r="AO168" s="39"/>
      <c r="AP168" s="39"/>
      <c r="AQ168" s="39"/>
      <c r="AR168" s="39"/>
      <c r="AS168" s="50"/>
      <c r="AT168" s="39"/>
      <c r="AU168" s="39"/>
      <c r="AV168" s="39"/>
      <c r="AW168" s="39">
        <f t="shared" si="13"/>
        <v>0</v>
      </c>
      <c r="AX168" s="39" t="e">
        <f t="shared" si="14"/>
        <v>#N/A</v>
      </c>
      <c r="AY168" s="39">
        <f t="shared" si="15"/>
        <v>0.67129036757506944</v>
      </c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  <c r="CE168" s="39"/>
      <c r="CF168" s="39"/>
      <c r="CG168" s="39"/>
      <c r="CH168" s="39"/>
      <c r="CI168" s="39"/>
      <c r="CJ168" s="39"/>
      <c r="CK168" s="39"/>
      <c r="CL168" s="39"/>
      <c r="CM168" s="39"/>
      <c r="CN168" s="39"/>
      <c r="CO168" s="39"/>
      <c r="CP168" s="39"/>
      <c r="CQ168" s="39"/>
      <c r="CR168" s="39"/>
      <c r="CS168" s="39"/>
      <c r="CT168" s="39"/>
      <c r="CU168" s="39"/>
      <c r="CV168" s="39"/>
      <c r="CW168" s="39"/>
      <c r="CX168" s="39"/>
      <c r="CY168" s="39"/>
      <c r="CZ168" s="39"/>
      <c r="DA168" s="39"/>
      <c r="DB168" s="39"/>
      <c r="DC168" s="39"/>
      <c r="DD168" s="39"/>
      <c r="DE168" s="39"/>
      <c r="DF168" s="39"/>
      <c r="DG168" s="39"/>
      <c r="DH168" s="39"/>
      <c r="DI168" s="39"/>
      <c r="DJ168" s="39"/>
      <c r="DK168" s="39"/>
      <c r="DL168" s="39"/>
      <c r="DM168" s="39"/>
      <c r="DN168" s="39"/>
      <c r="DO168" s="39"/>
      <c r="DP168" s="39"/>
      <c r="DQ168" s="39"/>
      <c r="DR168" s="39"/>
      <c r="DS168" s="39"/>
      <c r="DT168" s="39"/>
      <c r="DU168" s="39"/>
      <c r="DV168" s="39"/>
      <c r="DW168" s="39"/>
      <c r="DX168" s="39"/>
      <c r="DY168" s="39"/>
      <c r="DZ168" s="39"/>
      <c r="EA168" s="39"/>
      <c r="EB168" s="39"/>
      <c r="EC168" s="39"/>
      <c r="ED168" s="39"/>
      <c r="EE168" s="39"/>
      <c r="EF168" s="39"/>
      <c r="EG168" s="39"/>
      <c r="EH168" s="39"/>
      <c r="EI168" s="39"/>
    </row>
    <row r="169" spans="1:139" outlineLevel="1">
      <c r="A169" s="23">
        <v>13</v>
      </c>
      <c r="B169" s="23">
        <v>1</v>
      </c>
      <c r="C169" s="8">
        <v>0.33937938164494807</v>
      </c>
      <c r="D169" s="8">
        <f t="shared" si="7"/>
        <v>0.66062061835505193</v>
      </c>
      <c r="E169" s="8">
        <f t="shared" si="8"/>
        <v>2.1612733549058838</v>
      </c>
      <c r="F169" s="8">
        <f t="shared" si="9"/>
        <v>1.470126985979743</v>
      </c>
      <c r="G169" s="8">
        <f t="shared" si="10"/>
        <v>1.3951899365654408</v>
      </c>
      <c r="H169" s="8">
        <v>7.8212353416339517E-2</v>
      </c>
      <c r="I169" s="8">
        <f t="shared" si="11"/>
        <v>4.4794043317280804E-2</v>
      </c>
      <c r="J169" s="8">
        <f t="shared" si="12"/>
        <v>1.4531749179555398</v>
      </c>
      <c r="AL169" s="39"/>
      <c r="AM169" s="39"/>
      <c r="AN169" s="39"/>
      <c r="AO169" s="39"/>
      <c r="AP169" s="39"/>
      <c r="AQ169" s="39"/>
      <c r="AR169" s="39"/>
      <c r="AS169" s="50"/>
      <c r="AT169" s="39"/>
      <c r="AU169" s="39"/>
      <c r="AV169" s="39"/>
      <c r="AW169" s="39">
        <f t="shared" si="13"/>
        <v>0</v>
      </c>
      <c r="AX169" s="39" t="e">
        <f t="shared" si="14"/>
        <v>#N/A</v>
      </c>
      <c r="AY169" s="39">
        <f t="shared" si="15"/>
        <v>0.33937938164494807</v>
      </c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  <c r="CM169" s="39"/>
      <c r="CN169" s="39"/>
      <c r="CO169" s="39"/>
      <c r="CP169" s="39"/>
      <c r="CQ169" s="39"/>
      <c r="CR169" s="39"/>
      <c r="CS169" s="39"/>
      <c r="CT169" s="39"/>
      <c r="CU169" s="39"/>
      <c r="CV169" s="39"/>
      <c r="CW169" s="39"/>
      <c r="CX169" s="39"/>
      <c r="CY169" s="39"/>
      <c r="CZ169" s="39"/>
      <c r="DA169" s="39"/>
      <c r="DB169" s="39"/>
      <c r="DC169" s="39"/>
      <c r="DD169" s="39"/>
      <c r="DE169" s="39"/>
      <c r="DF169" s="39"/>
      <c r="DG169" s="39"/>
      <c r="DH169" s="39"/>
      <c r="DI169" s="39"/>
      <c r="DJ169" s="39"/>
      <c r="DK169" s="39"/>
      <c r="DL169" s="39"/>
      <c r="DM169" s="39"/>
      <c r="DN169" s="39"/>
      <c r="DO169" s="39"/>
      <c r="DP169" s="39"/>
      <c r="DQ169" s="39"/>
      <c r="DR169" s="39"/>
      <c r="DS169" s="39"/>
      <c r="DT169" s="39"/>
      <c r="DU169" s="39"/>
      <c r="DV169" s="39"/>
      <c r="DW169" s="39"/>
      <c r="DX169" s="39"/>
      <c r="DY169" s="39"/>
      <c r="DZ169" s="39"/>
      <c r="EA169" s="39"/>
      <c r="EB169" s="39"/>
      <c r="EC169" s="39"/>
      <c r="ED169" s="39"/>
      <c r="EE169" s="39"/>
      <c r="EF169" s="39"/>
      <c r="EG169" s="39"/>
      <c r="EH169" s="39"/>
      <c r="EI169" s="39"/>
    </row>
    <row r="170" spans="1:139" outlineLevel="1">
      <c r="A170" s="23">
        <v>14</v>
      </c>
      <c r="B170" s="23">
        <v>1</v>
      </c>
      <c r="C170" s="8">
        <v>0.49263847698302599</v>
      </c>
      <c r="D170" s="8">
        <f t="shared" si="7"/>
        <v>0.50736152301697401</v>
      </c>
      <c r="E170" s="8">
        <f t="shared" si="8"/>
        <v>1.4159593727043271</v>
      </c>
      <c r="F170" s="8">
        <f t="shared" si="9"/>
        <v>1.1899409114339783</v>
      </c>
      <c r="G170" s="8">
        <f t="shared" si="10"/>
        <v>1.0148330437027615</v>
      </c>
      <c r="H170" s="8">
        <v>6.4888443471709079E-2</v>
      </c>
      <c r="I170" s="8">
        <f t="shared" si="11"/>
        <v>1.9105997482371111E-2</v>
      </c>
      <c r="J170" s="8">
        <f t="shared" si="12"/>
        <v>1.0494527444197159</v>
      </c>
      <c r="AL170" s="39"/>
      <c r="AM170" s="39"/>
      <c r="AN170" s="39"/>
      <c r="AO170" s="39"/>
      <c r="AP170" s="39"/>
      <c r="AQ170" s="39"/>
      <c r="AR170" s="39"/>
      <c r="AS170" s="50"/>
      <c r="AT170" s="39"/>
      <c r="AU170" s="39"/>
      <c r="AV170" s="39"/>
      <c r="AW170" s="39">
        <f t="shared" si="13"/>
        <v>0</v>
      </c>
      <c r="AX170" s="39" t="e">
        <f t="shared" si="14"/>
        <v>#N/A</v>
      </c>
      <c r="AY170" s="39">
        <f t="shared" si="15"/>
        <v>0.49263847698302599</v>
      </c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  <c r="CM170" s="39"/>
      <c r="CN170" s="39"/>
      <c r="CO170" s="39"/>
      <c r="CP170" s="39"/>
      <c r="CQ170" s="39"/>
      <c r="CR170" s="39"/>
      <c r="CS170" s="39"/>
      <c r="CT170" s="39"/>
      <c r="CU170" s="39"/>
      <c r="CV170" s="39"/>
      <c r="CW170" s="39"/>
      <c r="CX170" s="39"/>
      <c r="CY170" s="39"/>
      <c r="CZ170" s="39"/>
      <c r="DA170" s="39"/>
      <c r="DB170" s="39"/>
      <c r="DC170" s="39"/>
      <c r="DD170" s="39"/>
      <c r="DE170" s="39"/>
      <c r="DF170" s="39"/>
      <c r="DG170" s="39"/>
      <c r="DH170" s="39"/>
      <c r="DI170" s="39"/>
      <c r="DJ170" s="39"/>
      <c r="DK170" s="39"/>
      <c r="DL170" s="39"/>
      <c r="DM170" s="39"/>
      <c r="DN170" s="39"/>
      <c r="DO170" s="39"/>
      <c r="DP170" s="39"/>
      <c r="DQ170" s="39"/>
      <c r="DR170" s="39"/>
      <c r="DS170" s="39"/>
      <c r="DT170" s="39"/>
      <c r="DU170" s="39"/>
      <c r="DV170" s="39"/>
      <c r="DW170" s="39"/>
      <c r="DX170" s="39"/>
      <c r="DY170" s="39"/>
      <c r="DZ170" s="39"/>
      <c r="EA170" s="39"/>
      <c r="EB170" s="39"/>
      <c r="EC170" s="39"/>
      <c r="ED170" s="39"/>
      <c r="EE170" s="39"/>
      <c r="EF170" s="39"/>
      <c r="EG170" s="39"/>
      <c r="EH170" s="39"/>
      <c r="EI170" s="39"/>
    </row>
    <row r="171" spans="1:139" outlineLevel="1">
      <c r="A171" s="23">
        <v>15</v>
      </c>
      <c r="B171" s="23">
        <v>1</v>
      </c>
      <c r="C171" s="8">
        <v>0.6590747773383252</v>
      </c>
      <c r="D171" s="8">
        <f t="shared" si="7"/>
        <v>0.3409252226616748</v>
      </c>
      <c r="E171" s="8">
        <f t="shared" si="8"/>
        <v>0.8338365599877291</v>
      </c>
      <c r="F171" s="8">
        <f t="shared" si="9"/>
        <v>0.91314651616689047</v>
      </c>
      <c r="G171" s="8">
        <f t="shared" si="10"/>
        <v>0.71922076990240458</v>
      </c>
      <c r="H171" s="8">
        <v>4.9643068538782219E-2</v>
      </c>
      <c r="I171" s="8">
        <f t="shared" si="11"/>
        <v>7.1080352840379828E-3</v>
      </c>
      <c r="J171" s="8">
        <f t="shared" si="12"/>
        <v>0.73776635750353459</v>
      </c>
      <c r="AL171" s="39"/>
      <c r="AM171" s="39"/>
      <c r="AN171" s="39"/>
      <c r="AO171" s="39"/>
      <c r="AP171" s="39"/>
      <c r="AQ171" s="39"/>
      <c r="AR171" s="39"/>
      <c r="AS171" s="50"/>
      <c r="AT171" s="39"/>
      <c r="AU171" s="39"/>
      <c r="AV171" s="39"/>
      <c r="AW171" s="39">
        <f t="shared" si="13"/>
        <v>0</v>
      </c>
      <c r="AX171" s="39" t="e">
        <f t="shared" si="14"/>
        <v>#N/A</v>
      </c>
      <c r="AY171" s="39">
        <f t="shared" si="15"/>
        <v>0.6590747773383252</v>
      </c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  <c r="CE171" s="39"/>
      <c r="CF171" s="39"/>
      <c r="CG171" s="39"/>
      <c r="CH171" s="39"/>
      <c r="CI171" s="39"/>
      <c r="CJ171" s="39"/>
      <c r="CK171" s="39"/>
      <c r="CL171" s="39"/>
      <c r="CM171" s="39"/>
      <c r="CN171" s="39"/>
      <c r="CO171" s="39"/>
      <c r="CP171" s="39"/>
      <c r="CQ171" s="39"/>
      <c r="CR171" s="39"/>
      <c r="CS171" s="39"/>
      <c r="CT171" s="39"/>
      <c r="CU171" s="39"/>
      <c r="CV171" s="39"/>
      <c r="CW171" s="39"/>
      <c r="CX171" s="39"/>
      <c r="CY171" s="39"/>
      <c r="CZ171" s="39"/>
      <c r="DA171" s="39"/>
      <c r="DB171" s="39"/>
      <c r="DC171" s="39"/>
      <c r="DD171" s="39"/>
      <c r="DE171" s="39"/>
      <c r="DF171" s="39"/>
      <c r="DG171" s="39"/>
      <c r="DH171" s="39"/>
      <c r="DI171" s="39"/>
      <c r="DJ171" s="39"/>
      <c r="DK171" s="39"/>
      <c r="DL171" s="39"/>
      <c r="DM171" s="39"/>
      <c r="DN171" s="39"/>
      <c r="DO171" s="39"/>
      <c r="DP171" s="39"/>
      <c r="DQ171" s="39"/>
      <c r="DR171" s="39"/>
      <c r="DS171" s="39"/>
      <c r="DT171" s="39"/>
      <c r="DU171" s="39"/>
      <c r="DV171" s="39"/>
      <c r="DW171" s="39"/>
      <c r="DX171" s="39"/>
      <c r="DY171" s="39"/>
      <c r="DZ171" s="39"/>
      <c r="EA171" s="39"/>
      <c r="EB171" s="39"/>
      <c r="EC171" s="39"/>
      <c r="ED171" s="39"/>
      <c r="EE171" s="39"/>
      <c r="EF171" s="39"/>
      <c r="EG171" s="39"/>
      <c r="EH171" s="39"/>
      <c r="EI171" s="39"/>
    </row>
    <row r="172" spans="1:139" outlineLevel="1">
      <c r="A172" s="23">
        <v>16</v>
      </c>
      <c r="B172" s="23">
        <v>1</v>
      </c>
      <c r="C172" s="8">
        <v>0.55823576796485042</v>
      </c>
      <c r="D172" s="8">
        <f t="shared" si="7"/>
        <v>0.44176423203514958</v>
      </c>
      <c r="E172" s="8">
        <f t="shared" si="8"/>
        <v>1.1659477652082664</v>
      </c>
      <c r="F172" s="8">
        <f t="shared" si="9"/>
        <v>1.0797906117429741</v>
      </c>
      <c r="G172" s="8">
        <f t="shared" si="10"/>
        <v>0.88958293882390116</v>
      </c>
      <c r="H172" s="8">
        <v>3.4491141019137292E-2</v>
      </c>
      <c r="I172" s="8">
        <f t="shared" si="11"/>
        <v>7.3199469657197385E-3</v>
      </c>
      <c r="J172" s="8">
        <f t="shared" si="12"/>
        <v>0.9053329219780194</v>
      </c>
      <c r="AL172" s="39"/>
      <c r="AM172" s="39"/>
      <c r="AN172" s="39"/>
      <c r="AO172" s="39"/>
      <c r="AP172" s="39"/>
      <c r="AQ172" s="39"/>
      <c r="AR172" s="39"/>
      <c r="AS172" s="50"/>
      <c r="AT172" s="39"/>
      <c r="AU172" s="39"/>
      <c r="AV172" s="39"/>
      <c r="AW172" s="39">
        <f t="shared" si="13"/>
        <v>0</v>
      </c>
      <c r="AX172" s="39" t="e">
        <f t="shared" si="14"/>
        <v>#N/A</v>
      </c>
      <c r="AY172" s="39">
        <f t="shared" si="15"/>
        <v>0.55823576796485042</v>
      </c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39"/>
      <c r="CO172" s="39"/>
      <c r="CP172" s="39"/>
      <c r="CQ172" s="39"/>
      <c r="CR172" s="39"/>
      <c r="CS172" s="39"/>
      <c r="CT172" s="39"/>
      <c r="CU172" s="39"/>
      <c r="CV172" s="39"/>
      <c r="CW172" s="39"/>
      <c r="CX172" s="39"/>
      <c r="CY172" s="39"/>
      <c r="CZ172" s="39"/>
      <c r="DA172" s="39"/>
      <c r="DB172" s="39"/>
      <c r="DC172" s="39"/>
      <c r="DD172" s="39"/>
      <c r="DE172" s="39"/>
      <c r="DF172" s="39"/>
      <c r="DG172" s="39"/>
      <c r="DH172" s="39"/>
      <c r="DI172" s="39"/>
      <c r="DJ172" s="39"/>
      <c r="DK172" s="39"/>
      <c r="DL172" s="39"/>
      <c r="DM172" s="39"/>
      <c r="DN172" s="39"/>
      <c r="DO172" s="39"/>
      <c r="DP172" s="39"/>
      <c r="DQ172" s="39"/>
      <c r="DR172" s="39"/>
      <c r="DS172" s="39"/>
      <c r="DT172" s="39"/>
      <c r="DU172" s="39"/>
      <c r="DV172" s="39"/>
      <c r="DW172" s="39"/>
      <c r="DX172" s="39"/>
      <c r="DY172" s="39"/>
      <c r="DZ172" s="39"/>
      <c r="EA172" s="39"/>
      <c r="EB172" s="39"/>
      <c r="EC172" s="39"/>
      <c r="ED172" s="39"/>
      <c r="EE172" s="39"/>
      <c r="EF172" s="39"/>
      <c r="EG172" s="39"/>
      <c r="EH172" s="39"/>
      <c r="EI172" s="39"/>
    </row>
    <row r="173" spans="1:139" outlineLevel="1">
      <c r="A173" s="23">
        <v>17</v>
      </c>
      <c r="B173" s="23">
        <v>0</v>
      </c>
      <c r="C173" s="8">
        <v>0.49263847698302599</v>
      </c>
      <c r="D173" s="8">
        <f t="shared" si="7"/>
        <v>-0.49263847698302599</v>
      </c>
      <c r="E173" s="8">
        <f t="shared" si="8"/>
        <v>1.3570629326996835</v>
      </c>
      <c r="F173" s="8">
        <f t="shared" si="9"/>
        <v>-1.1649304411421668</v>
      </c>
      <c r="G173" s="8">
        <f t="shared" si="10"/>
        <v>-0.98538375962942537</v>
      </c>
      <c r="H173" s="8">
        <v>6.4888443471709079E-2</v>
      </c>
      <c r="I173" s="8">
        <f t="shared" si="11"/>
        <v>1.8013218510365435E-2</v>
      </c>
      <c r="J173" s="8">
        <f t="shared" si="12"/>
        <v>-1.0189988365737566</v>
      </c>
      <c r="AL173" s="39"/>
      <c r="AM173" s="39"/>
      <c r="AN173" s="39"/>
      <c r="AO173" s="39"/>
      <c r="AP173" s="39"/>
      <c r="AQ173" s="39"/>
      <c r="AR173" s="39"/>
      <c r="AS173" s="50"/>
      <c r="AT173" s="39"/>
      <c r="AU173" s="39"/>
      <c r="AV173" s="39"/>
      <c r="AW173" s="39">
        <f t="shared" si="13"/>
        <v>1</v>
      </c>
      <c r="AX173" s="39">
        <f t="shared" si="14"/>
        <v>0.49263847698302599</v>
      </c>
      <c r="AY173" s="39" t="e">
        <f t="shared" si="15"/>
        <v>#N/A</v>
      </c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  <c r="CO173" s="39"/>
      <c r="CP173" s="39"/>
      <c r="CQ173" s="39"/>
      <c r="CR173" s="39"/>
      <c r="CS173" s="39"/>
      <c r="CT173" s="39"/>
      <c r="CU173" s="39"/>
      <c r="CV173" s="39"/>
      <c r="CW173" s="39"/>
      <c r="CX173" s="39"/>
      <c r="CY173" s="39"/>
      <c r="CZ173" s="39"/>
      <c r="DA173" s="39"/>
      <c r="DB173" s="39"/>
      <c r="DC173" s="39"/>
      <c r="DD173" s="39"/>
      <c r="DE173" s="39"/>
      <c r="DF173" s="39"/>
      <c r="DG173" s="39"/>
      <c r="DH173" s="39"/>
      <c r="DI173" s="39"/>
      <c r="DJ173" s="39"/>
      <c r="DK173" s="39"/>
      <c r="DL173" s="39"/>
      <c r="DM173" s="39"/>
      <c r="DN173" s="39"/>
      <c r="DO173" s="39"/>
      <c r="DP173" s="39"/>
      <c r="DQ173" s="39"/>
      <c r="DR173" s="39"/>
      <c r="DS173" s="39"/>
      <c r="DT173" s="39"/>
      <c r="DU173" s="39"/>
      <c r="DV173" s="39"/>
      <c r="DW173" s="39"/>
      <c r="DX173" s="39"/>
      <c r="DY173" s="39"/>
      <c r="DZ173" s="39"/>
      <c r="EA173" s="39"/>
      <c r="EB173" s="39"/>
      <c r="EC173" s="39"/>
      <c r="ED173" s="39"/>
      <c r="EE173" s="39"/>
      <c r="EF173" s="39"/>
      <c r="EG173" s="39"/>
      <c r="EH173" s="39"/>
      <c r="EI173" s="39"/>
    </row>
    <row r="174" spans="1:139" outlineLevel="1">
      <c r="A174" s="23">
        <v>18</v>
      </c>
      <c r="B174" s="23">
        <v>0</v>
      </c>
      <c r="C174" s="8">
        <v>0.32719168282586852</v>
      </c>
      <c r="D174" s="8">
        <f t="shared" si="7"/>
        <v>-0.32719168282586852</v>
      </c>
      <c r="E174" s="8">
        <f t="shared" si="8"/>
        <v>0.79258961673858308</v>
      </c>
      <c r="F174" s="8">
        <f t="shared" si="9"/>
        <v>-0.89027502309038364</v>
      </c>
      <c r="G174" s="8">
        <f t="shared" si="10"/>
        <v>-0.6973574613052772</v>
      </c>
      <c r="H174" s="8">
        <v>9.9754356199925079E-2</v>
      </c>
      <c r="I174" s="8">
        <f t="shared" si="11"/>
        <v>1.4964448831408522E-2</v>
      </c>
      <c r="J174" s="8">
        <f t="shared" si="12"/>
        <v>-0.73497901216804806</v>
      </c>
      <c r="AL174" s="39"/>
      <c r="AM174" s="39"/>
      <c r="AN174" s="39"/>
      <c r="AO174" s="39"/>
      <c r="AP174" s="39"/>
      <c r="AQ174" s="39"/>
      <c r="AR174" s="39"/>
      <c r="AS174" s="50"/>
      <c r="AT174" s="39"/>
      <c r="AU174" s="39"/>
      <c r="AV174" s="39"/>
      <c r="AW174" s="39">
        <f t="shared" si="13"/>
        <v>1</v>
      </c>
      <c r="AX174" s="39">
        <f t="shared" si="14"/>
        <v>0.32719168282586852</v>
      </c>
      <c r="AY174" s="39" t="e">
        <f t="shared" si="15"/>
        <v>#N/A</v>
      </c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  <c r="CE174" s="39"/>
      <c r="CF174" s="39"/>
      <c r="CG174" s="39"/>
      <c r="CH174" s="39"/>
      <c r="CI174" s="39"/>
      <c r="CJ174" s="39"/>
      <c r="CK174" s="39"/>
      <c r="CL174" s="39"/>
      <c r="CM174" s="39"/>
      <c r="CN174" s="39"/>
      <c r="CO174" s="39"/>
      <c r="CP174" s="39"/>
      <c r="CQ174" s="39"/>
      <c r="CR174" s="39"/>
      <c r="CS174" s="39"/>
      <c r="CT174" s="39"/>
      <c r="CU174" s="39"/>
      <c r="CV174" s="39"/>
      <c r="CW174" s="39"/>
      <c r="CX174" s="39"/>
      <c r="CY174" s="39"/>
      <c r="CZ174" s="39"/>
      <c r="DA174" s="39"/>
      <c r="DB174" s="39"/>
      <c r="DC174" s="39"/>
      <c r="DD174" s="39"/>
      <c r="DE174" s="39"/>
      <c r="DF174" s="39"/>
      <c r="DG174" s="39"/>
      <c r="DH174" s="39"/>
      <c r="DI174" s="39"/>
      <c r="DJ174" s="39"/>
      <c r="DK174" s="39"/>
      <c r="DL174" s="39"/>
      <c r="DM174" s="39"/>
      <c r="DN174" s="39"/>
      <c r="DO174" s="39"/>
      <c r="DP174" s="39"/>
      <c r="DQ174" s="39"/>
      <c r="DR174" s="39"/>
      <c r="DS174" s="39"/>
      <c r="DT174" s="39"/>
      <c r="DU174" s="39"/>
      <c r="DV174" s="39"/>
      <c r="DW174" s="39"/>
      <c r="DX174" s="39"/>
      <c r="DY174" s="39"/>
      <c r="DZ174" s="39"/>
      <c r="EA174" s="39"/>
      <c r="EB174" s="39"/>
      <c r="EC174" s="39"/>
      <c r="ED174" s="39"/>
      <c r="EE174" s="39"/>
      <c r="EF174" s="39"/>
      <c r="EG174" s="39"/>
      <c r="EH174" s="39"/>
      <c r="EI174" s="39"/>
    </row>
    <row r="175" spans="1:139" outlineLevel="1">
      <c r="A175" s="23">
        <v>19</v>
      </c>
      <c r="B175" s="23">
        <v>0</v>
      </c>
      <c r="C175" s="8">
        <v>0.47893712678656036</v>
      </c>
      <c r="D175" s="8">
        <f t="shared" si="7"/>
        <v>-0.47893712678656036</v>
      </c>
      <c r="E175" s="8">
        <f t="shared" si="8"/>
        <v>1.3037691331138186</v>
      </c>
      <c r="F175" s="8">
        <f t="shared" si="9"/>
        <v>-1.1418271029861826</v>
      </c>
      <c r="G175" s="8">
        <f t="shared" si="10"/>
        <v>-0.95872529795838646</v>
      </c>
      <c r="H175" s="8">
        <v>3.1294941663617661E-2</v>
      </c>
      <c r="I175" s="8">
        <f t="shared" si="11"/>
        <v>7.663362942143123E-3</v>
      </c>
      <c r="J175" s="8">
        <f t="shared" si="12"/>
        <v>-0.97408847171552304</v>
      </c>
      <c r="AL175" s="39"/>
      <c r="AM175" s="39"/>
      <c r="AN175" s="39"/>
      <c r="AO175" s="39"/>
      <c r="AP175" s="39"/>
      <c r="AQ175" s="39"/>
      <c r="AR175" s="39"/>
      <c r="AS175" s="50"/>
      <c r="AT175" s="39"/>
      <c r="AU175" s="39"/>
      <c r="AV175" s="39"/>
      <c r="AW175" s="39">
        <f t="shared" si="13"/>
        <v>1</v>
      </c>
      <c r="AX175" s="39">
        <f t="shared" si="14"/>
        <v>0.47893712678656036</v>
      </c>
      <c r="AY175" s="39" t="e">
        <f t="shared" si="15"/>
        <v>#N/A</v>
      </c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  <c r="CE175" s="39"/>
      <c r="CF175" s="39"/>
      <c r="CG175" s="39"/>
      <c r="CH175" s="39"/>
      <c r="CI175" s="39"/>
      <c r="CJ175" s="39"/>
      <c r="CK175" s="39"/>
      <c r="CL175" s="39"/>
      <c r="CM175" s="39"/>
      <c r="CN175" s="39"/>
      <c r="CO175" s="39"/>
      <c r="CP175" s="39"/>
      <c r="CQ175" s="39"/>
      <c r="CR175" s="39"/>
      <c r="CS175" s="39"/>
      <c r="CT175" s="39"/>
      <c r="CU175" s="39"/>
      <c r="CV175" s="39"/>
      <c r="CW175" s="39"/>
      <c r="CX175" s="39"/>
      <c r="CY175" s="39"/>
      <c r="CZ175" s="39"/>
      <c r="DA175" s="39"/>
      <c r="DB175" s="39"/>
      <c r="DC175" s="39"/>
      <c r="DD175" s="39"/>
      <c r="DE175" s="39"/>
      <c r="DF175" s="39"/>
      <c r="DG175" s="39"/>
      <c r="DH175" s="39"/>
      <c r="DI175" s="39"/>
      <c r="DJ175" s="39"/>
      <c r="DK175" s="39"/>
      <c r="DL175" s="39"/>
      <c r="DM175" s="39"/>
      <c r="DN175" s="39"/>
      <c r="DO175" s="39"/>
      <c r="DP175" s="39"/>
      <c r="DQ175" s="39"/>
      <c r="DR175" s="39"/>
      <c r="DS175" s="39"/>
      <c r="DT175" s="39"/>
      <c r="DU175" s="39"/>
      <c r="DV175" s="39"/>
      <c r="DW175" s="39"/>
      <c r="DX175" s="39"/>
      <c r="DY175" s="39"/>
      <c r="DZ175" s="39"/>
      <c r="EA175" s="39"/>
      <c r="EB175" s="39"/>
      <c r="EC175" s="39"/>
      <c r="ED175" s="39"/>
      <c r="EE175" s="39"/>
      <c r="EF175" s="39"/>
      <c r="EG175" s="39"/>
      <c r="EH175" s="39"/>
      <c r="EI175" s="39"/>
    </row>
    <row r="176" spans="1:139" outlineLevel="1">
      <c r="A176" s="23">
        <v>20</v>
      </c>
      <c r="B176" s="23">
        <v>1</v>
      </c>
      <c r="C176" s="8">
        <v>0.67129036757506944</v>
      </c>
      <c r="D176" s="8">
        <f t="shared" si="7"/>
        <v>0.32870963242493056</v>
      </c>
      <c r="E176" s="8">
        <f t="shared" si="8"/>
        <v>0.79710699410566421</v>
      </c>
      <c r="F176" s="8">
        <f t="shared" si="9"/>
        <v>0.89280848680199287</v>
      </c>
      <c r="G176" s="8">
        <f t="shared" si="10"/>
        <v>0.69976305189143528</v>
      </c>
      <c r="H176" s="8">
        <v>6.8323323388427989E-2</v>
      </c>
      <c r="I176" s="8">
        <f t="shared" si="11"/>
        <v>9.6356398686780979E-3</v>
      </c>
      <c r="J176" s="8">
        <f t="shared" si="12"/>
        <v>0.72496726306221537</v>
      </c>
      <c r="AL176" s="39"/>
      <c r="AM176" s="39"/>
      <c r="AN176" s="39"/>
      <c r="AO176" s="39"/>
      <c r="AP176" s="39"/>
      <c r="AQ176" s="39"/>
      <c r="AR176" s="39"/>
      <c r="AS176" s="50"/>
      <c r="AT176" s="39"/>
      <c r="AU176" s="39"/>
      <c r="AV176" s="39"/>
      <c r="AW176" s="39">
        <f t="shared" si="13"/>
        <v>0</v>
      </c>
      <c r="AX176" s="39" t="e">
        <f t="shared" si="14"/>
        <v>#N/A</v>
      </c>
      <c r="AY176" s="39">
        <f t="shared" si="15"/>
        <v>0.67129036757506944</v>
      </c>
      <c r="AZ176" s="39"/>
      <c r="BA176" s="39"/>
      <c r="BB176" s="39"/>
      <c r="BC176" s="39"/>
      <c r="BD176" s="39"/>
      <c r="BE176" s="39"/>
      <c r="BF176" s="39"/>
      <c r="BG176" s="39"/>
      <c r="BH176" s="39"/>
      <c r="BI176" s="39"/>
      <c r="BJ176" s="39"/>
      <c r="BK176" s="39"/>
      <c r="BL176" s="39"/>
      <c r="BM176" s="39"/>
      <c r="BN176" s="39"/>
      <c r="BO176" s="39"/>
      <c r="BP176" s="39"/>
      <c r="BQ176" s="39"/>
      <c r="BR176" s="39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  <c r="CM176" s="39"/>
      <c r="CN176" s="39"/>
      <c r="CO176" s="39"/>
      <c r="CP176" s="39"/>
      <c r="CQ176" s="39"/>
      <c r="CR176" s="39"/>
      <c r="CS176" s="39"/>
      <c r="CT176" s="39"/>
      <c r="CU176" s="39"/>
      <c r="CV176" s="39"/>
      <c r="CW176" s="39"/>
      <c r="CX176" s="39"/>
      <c r="CY176" s="39"/>
      <c r="CZ176" s="39"/>
      <c r="DA176" s="39"/>
      <c r="DB176" s="39"/>
      <c r="DC176" s="39"/>
      <c r="DD176" s="39"/>
      <c r="DE176" s="39"/>
      <c r="DF176" s="39"/>
      <c r="DG176" s="39"/>
      <c r="DH176" s="39"/>
      <c r="DI176" s="39"/>
      <c r="DJ176" s="39"/>
      <c r="DK176" s="39"/>
      <c r="DL176" s="39"/>
      <c r="DM176" s="39"/>
      <c r="DN176" s="39"/>
      <c r="DO176" s="39"/>
      <c r="DP176" s="39"/>
      <c r="DQ176" s="39"/>
      <c r="DR176" s="39"/>
      <c r="DS176" s="39"/>
      <c r="DT176" s="39"/>
      <c r="DU176" s="39"/>
      <c r="DV176" s="39"/>
      <c r="DW176" s="39"/>
      <c r="DX176" s="39"/>
      <c r="DY176" s="39"/>
      <c r="DZ176" s="39"/>
      <c r="EA176" s="39"/>
      <c r="EB176" s="39"/>
      <c r="EC176" s="39"/>
      <c r="ED176" s="39"/>
      <c r="EE176" s="39"/>
      <c r="EF176" s="39"/>
      <c r="EG176" s="39"/>
      <c r="EH176" s="39"/>
      <c r="EI176" s="39"/>
    </row>
    <row r="177" spans="1:139" outlineLevel="1">
      <c r="A177" s="23">
        <v>21</v>
      </c>
      <c r="B177" s="23">
        <v>1</v>
      </c>
      <c r="C177" s="8">
        <v>0.78512504378848114</v>
      </c>
      <c r="D177" s="8">
        <f t="shared" si="7"/>
        <v>0.21487495621151886</v>
      </c>
      <c r="E177" s="8">
        <f t="shared" si="8"/>
        <v>0.48382456486994035</v>
      </c>
      <c r="F177" s="8">
        <f t="shared" si="9"/>
        <v>0.69557498867479439</v>
      </c>
      <c r="G177" s="8">
        <f t="shared" si="10"/>
        <v>0.52314669414193116</v>
      </c>
      <c r="H177" s="8">
        <v>4.5157140951076348E-2</v>
      </c>
      <c r="I177" s="8">
        <f t="shared" si="11"/>
        <v>3.3888286316170338E-3</v>
      </c>
      <c r="J177" s="8">
        <f t="shared" si="12"/>
        <v>0.53537431659483958</v>
      </c>
      <c r="AL177" s="39"/>
      <c r="AM177" s="39"/>
      <c r="AN177" s="39"/>
      <c r="AO177" s="39"/>
      <c r="AP177" s="39"/>
      <c r="AQ177" s="39"/>
      <c r="AR177" s="39"/>
      <c r="AS177" s="50"/>
      <c r="AT177" s="39"/>
      <c r="AU177" s="39"/>
      <c r="AV177" s="39"/>
      <c r="AW177" s="39">
        <f t="shared" si="13"/>
        <v>0</v>
      </c>
      <c r="AX177" s="39" t="e">
        <f t="shared" si="14"/>
        <v>#N/A</v>
      </c>
      <c r="AY177" s="39">
        <f t="shared" si="15"/>
        <v>0.78512504378848114</v>
      </c>
      <c r="AZ177" s="39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  <c r="BK177" s="39"/>
      <c r="BL177" s="39"/>
      <c r="BM177" s="39"/>
      <c r="BN177" s="39"/>
      <c r="BO177" s="39"/>
      <c r="BP177" s="39"/>
      <c r="BQ177" s="39"/>
      <c r="BR177" s="39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  <c r="CM177" s="39"/>
      <c r="CN177" s="39"/>
      <c r="CO177" s="39"/>
      <c r="CP177" s="39"/>
      <c r="CQ177" s="39"/>
      <c r="CR177" s="39"/>
      <c r="CS177" s="39"/>
      <c r="CT177" s="39"/>
      <c r="CU177" s="39"/>
      <c r="CV177" s="39"/>
      <c r="CW177" s="39"/>
      <c r="CX177" s="39"/>
      <c r="CY177" s="39"/>
      <c r="CZ177" s="39"/>
      <c r="DA177" s="39"/>
      <c r="DB177" s="39"/>
      <c r="DC177" s="39"/>
      <c r="DD177" s="39"/>
      <c r="DE177" s="39"/>
      <c r="DF177" s="39"/>
      <c r="DG177" s="39"/>
      <c r="DH177" s="39"/>
      <c r="DI177" s="39"/>
      <c r="DJ177" s="39"/>
      <c r="DK177" s="39"/>
      <c r="DL177" s="39"/>
      <c r="DM177" s="39"/>
      <c r="DN177" s="39"/>
      <c r="DO177" s="39"/>
      <c r="DP177" s="39"/>
      <c r="DQ177" s="39"/>
      <c r="DR177" s="39"/>
      <c r="DS177" s="39"/>
      <c r="DT177" s="39"/>
      <c r="DU177" s="39"/>
      <c r="DV177" s="39"/>
      <c r="DW177" s="39"/>
      <c r="DX177" s="39"/>
      <c r="DY177" s="39"/>
      <c r="DZ177" s="39"/>
      <c r="EA177" s="39"/>
      <c r="EB177" s="39"/>
      <c r="EC177" s="39"/>
      <c r="ED177" s="39"/>
      <c r="EE177" s="39"/>
      <c r="EF177" s="39"/>
      <c r="EG177" s="39"/>
      <c r="EH177" s="39"/>
      <c r="EI177" s="39"/>
    </row>
    <row r="178" spans="1:139" outlineLevel="1">
      <c r="A178" s="23">
        <v>22</v>
      </c>
      <c r="B178" s="23">
        <v>1</v>
      </c>
      <c r="C178" s="8">
        <v>0.55823576796485042</v>
      </c>
      <c r="D178" s="8">
        <f t="shared" si="7"/>
        <v>0.44176423203514958</v>
      </c>
      <c r="E178" s="8">
        <f t="shared" si="8"/>
        <v>1.1659477652082664</v>
      </c>
      <c r="F178" s="8">
        <f t="shared" si="9"/>
        <v>1.0797906117429741</v>
      </c>
      <c r="G178" s="8">
        <f t="shared" si="10"/>
        <v>0.88958293882390116</v>
      </c>
      <c r="H178" s="8">
        <v>3.4491141019137292E-2</v>
      </c>
      <c r="I178" s="8">
        <f t="shared" si="11"/>
        <v>7.3199469657197385E-3</v>
      </c>
      <c r="J178" s="8">
        <f t="shared" si="12"/>
        <v>0.9053329219780194</v>
      </c>
      <c r="AL178" s="39"/>
      <c r="AM178" s="39"/>
      <c r="AN178" s="39"/>
      <c r="AO178" s="39"/>
      <c r="AP178" s="39"/>
      <c r="AQ178" s="39"/>
      <c r="AR178" s="39"/>
      <c r="AS178" s="50"/>
      <c r="AT178" s="39"/>
      <c r="AU178" s="39"/>
      <c r="AV178" s="39"/>
      <c r="AW178" s="39">
        <f t="shared" si="13"/>
        <v>0</v>
      </c>
      <c r="AX178" s="39" t="e">
        <f t="shared" si="14"/>
        <v>#N/A</v>
      </c>
      <c r="AY178" s="39">
        <f t="shared" si="15"/>
        <v>0.55823576796485042</v>
      </c>
      <c r="AZ178" s="39"/>
      <c r="BA178" s="39"/>
      <c r="BB178" s="39"/>
      <c r="BC178" s="39"/>
      <c r="BD178" s="39"/>
      <c r="BE178" s="39"/>
      <c r="BF178" s="39"/>
      <c r="BG178" s="39"/>
      <c r="BH178" s="39"/>
      <c r="BI178" s="39"/>
      <c r="BJ178" s="39"/>
      <c r="BK178" s="39"/>
      <c r="BL178" s="39"/>
      <c r="BM178" s="39"/>
      <c r="BN178" s="39"/>
      <c r="BO178" s="39"/>
      <c r="BP178" s="39"/>
      <c r="BQ178" s="39"/>
      <c r="BR178" s="39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39"/>
      <c r="CE178" s="39"/>
      <c r="CF178" s="39"/>
      <c r="CG178" s="39"/>
      <c r="CH178" s="39"/>
      <c r="CI178" s="39"/>
      <c r="CJ178" s="39"/>
      <c r="CK178" s="39"/>
      <c r="CL178" s="39"/>
      <c r="CM178" s="39"/>
      <c r="CN178" s="39"/>
      <c r="CO178" s="39"/>
      <c r="CP178" s="39"/>
      <c r="CQ178" s="39"/>
      <c r="CR178" s="39"/>
      <c r="CS178" s="39"/>
      <c r="CT178" s="39"/>
      <c r="CU178" s="39"/>
      <c r="CV178" s="39"/>
      <c r="CW178" s="39"/>
      <c r="CX178" s="39"/>
      <c r="CY178" s="39"/>
      <c r="CZ178" s="39"/>
      <c r="DA178" s="39"/>
      <c r="DB178" s="39"/>
      <c r="DC178" s="39"/>
      <c r="DD178" s="39"/>
      <c r="DE178" s="39"/>
      <c r="DF178" s="39"/>
      <c r="DG178" s="39"/>
      <c r="DH178" s="39"/>
      <c r="DI178" s="39"/>
      <c r="DJ178" s="39"/>
      <c r="DK178" s="39"/>
      <c r="DL178" s="39"/>
      <c r="DM178" s="39"/>
      <c r="DN178" s="39"/>
      <c r="DO178" s="39"/>
      <c r="DP178" s="39"/>
      <c r="DQ178" s="39"/>
      <c r="DR178" s="39"/>
      <c r="DS178" s="39"/>
      <c r="DT178" s="39"/>
      <c r="DU178" s="39"/>
      <c r="DV178" s="39"/>
      <c r="DW178" s="39"/>
      <c r="DX178" s="39"/>
      <c r="DY178" s="39"/>
      <c r="DZ178" s="39"/>
      <c r="EA178" s="39"/>
      <c r="EB178" s="39"/>
      <c r="EC178" s="39"/>
      <c r="ED178" s="39"/>
      <c r="EE178" s="39"/>
      <c r="EF178" s="39"/>
      <c r="EG178" s="39"/>
      <c r="EH178" s="39"/>
      <c r="EI178" s="39"/>
    </row>
    <row r="179" spans="1:139" outlineLevel="1">
      <c r="A179" s="23">
        <v>23</v>
      </c>
      <c r="B179" s="23">
        <v>1</v>
      </c>
      <c r="C179" s="8">
        <v>0.47893712678656036</v>
      </c>
      <c r="D179" s="8">
        <f t="shared" si="7"/>
        <v>0.52106287321343969</v>
      </c>
      <c r="E179" s="8">
        <f t="shared" si="8"/>
        <v>1.472371899009451</v>
      </c>
      <c r="F179" s="8">
        <f t="shared" si="9"/>
        <v>1.2134133257095254</v>
      </c>
      <c r="G179" s="8">
        <f t="shared" si="10"/>
        <v>1.043051645898474</v>
      </c>
      <c r="H179" s="8">
        <v>3.1294941663617661E-2</v>
      </c>
      <c r="I179" s="8">
        <f t="shared" si="11"/>
        <v>9.0707384692504719E-3</v>
      </c>
      <c r="J179" s="8">
        <f t="shared" si="12"/>
        <v>1.059766114274066</v>
      </c>
      <c r="AL179" s="39"/>
      <c r="AM179" s="39"/>
      <c r="AN179" s="39"/>
      <c r="AO179" s="39"/>
      <c r="AP179" s="39"/>
      <c r="AQ179" s="39"/>
      <c r="AR179" s="39"/>
      <c r="AS179" s="50"/>
      <c r="AT179" s="39"/>
      <c r="AU179" s="39"/>
      <c r="AV179" s="39"/>
      <c r="AW179" s="39">
        <f t="shared" si="13"/>
        <v>0</v>
      </c>
      <c r="AX179" s="39" t="e">
        <f t="shared" si="14"/>
        <v>#N/A</v>
      </c>
      <c r="AY179" s="39">
        <f t="shared" si="15"/>
        <v>0.47893712678656036</v>
      </c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  <c r="BP179" s="39"/>
      <c r="BQ179" s="39"/>
      <c r="BR179" s="39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39"/>
      <c r="CE179" s="39"/>
      <c r="CF179" s="39"/>
      <c r="CG179" s="39"/>
      <c r="CH179" s="39"/>
      <c r="CI179" s="39"/>
      <c r="CJ179" s="39"/>
      <c r="CK179" s="39"/>
      <c r="CL179" s="39"/>
      <c r="CM179" s="39"/>
      <c r="CN179" s="39"/>
      <c r="CO179" s="39"/>
      <c r="CP179" s="39"/>
      <c r="CQ179" s="39"/>
      <c r="CR179" s="39"/>
      <c r="CS179" s="39"/>
      <c r="CT179" s="39"/>
      <c r="CU179" s="39"/>
      <c r="CV179" s="39"/>
      <c r="CW179" s="39"/>
      <c r="CX179" s="39"/>
      <c r="CY179" s="39"/>
      <c r="CZ179" s="39"/>
      <c r="DA179" s="39"/>
      <c r="DB179" s="39"/>
      <c r="DC179" s="39"/>
      <c r="DD179" s="39"/>
      <c r="DE179" s="39"/>
      <c r="DF179" s="39"/>
      <c r="DG179" s="39"/>
      <c r="DH179" s="39"/>
      <c r="DI179" s="39"/>
      <c r="DJ179" s="39"/>
      <c r="DK179" s="39"/>
      <c r="DL179" s="39"/>
      <c r="DM179" s="39"/>
      <c r="DN179" s="39"/>
      <c r="DO179" s="39"/>
      <c r="DP179" s="39"/>
      <c r="DQ179" s="39"/>
      <c r="DR179" s="39"/>
      <c r="DS179" s="39"/>
      <c r="DT179" s="39"/>
      <c r="DU179" s="39"/>
      <c r="DV179" s="39"/>
      <c r="DW179" s="39"/>
      <c r="DX179" s="39"/>
      <c r="DY179" s="39"/>
      <c r="DZ179" s="39"/>
      <c r="EA179" s="39"/>
      <c r="EB179" s="39"/>
      <c r="EC179" s="39"/>
      <c r="ED179" s="39"/>
      <c r="EE179" s="39"/>
      <c r="EF179" s="39"/>
      <c r="EG179" s="39"/>
      <c r="EH179" s="39"/>
      <c r="EI179" s="39"/>
    </row>
    <row r="180" spans="1:139" outlineLevel="1">
      <c r="A180" s="23">
        <v>24</v>
      </c>
      <c r="B180" s="23">
        <v>1</v>
      </c>
      <c r="C180" s="8">
        <v>0.6590747773383252</v>
      </c>
      <c r="D180" s="8">
        <f t="shared" si="7"/>
        <v>0.3409252226616748</v>
      </c>
      <c r="E180" s="8">
        <f t="shared" si="8"/>
        <v>0.8338365599877291</v>
      </c>
      <c r="F180" s="8">
        <f t="shared" si="9"/>
        <v>0.91314651616689047</v>
      </c>
      <c r="G180" s="8">
        <f t="shared" si="10"/>
        <v>0.71922076990240458</v>
      </c>
      <c r="H180" s="8">
        <v>4.9643068538782219E-2</v>
      </c>
      <c r="I180" s="8">
        <f t="shared" si="11"/>
        <v>7.1080352840379828E-3</v>
      </c>
      <c r="J180" s="8">
        <f t="shared" si="12"/>
        <v>0.73776635750353459</v>
      </c>
      <c r="AL180" s="39"/>
      <c r="AM180" s="39"/>
      <c r="AN180" s="39"/>
      <c r="AO180" s="39"/>
      <c r="AP180" s="39"/>
      <c r="AQ180" s="39"/>
      <c r="AR180" s="39"/>
      <c r="AS180" s="50"/>
      <c r="AT180" s="39"/>
      <c r="AU180" s="39"/>
      <c r="AV180" s="39"/>
      <c r="AW180" s="39">
        <f t="shared" si="13"/>
        <v>0</v>
      </c>
      <c r="AX180" s="39" t="e">
        <f t="shared" si="14"/>
        <v>#N/A</v>
      </c>
      <c r="AY180" s="39">
        <f t="shared" si="15"/>
        <v>0.6590747773383252</v>
      </c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9"/>
      <c r="BN180" s="39"/>
      <c r="BO180" s="39"/>
      <c r="BP180" s="39"/>
      <c r="BQ180" s="39"/>
      <c r="BR180" s="39"/>
      <c r="BS180" s="39"/>
      <c r="BT180" s="39"/>
      <c r="BU180" s="39"/>
      <c r="BV180" s="39"/>
      <c r="BW180" s="39"/>
      <c r="BX180" s="39"/>
      <c r="BY180" s="39"/>
      <c r="BZ180" s="39"/>
      <c r="CA180" s="39"/>
      <c r="CB180" s="39"/>
      <c r="CC180" s="39"/>
      <c r="CD180" s="39"/>
      <c r="CE180" s="39"/>
      <c r="CF180" s="39"/>
      <c r="CG180" s="39"/>
      <c r="CH180" s="39"/>
      <c r="CI180" s="39"/>
      <c r="CJ180" s="39"/>
      <c r="CK180" s="39"/>
      <c r="CL180" s="39"/>
      <c r="CM180" s="39"/>
      <c r="CN180" s="39"/>
      <c r="CO180" s="39"/>
      <c r="CP180" s="39"/>
      <c r="CQ180" s="39"/>
      <c r="CR180" s="39"/>
      <c r="CS180" s="39"/>
      <c r="CT180" s="39"/>
      <c r="CU180" s="39"/>
      <c r="CV180" s="39"/>
      <c r="CW180" s="39"/>
      <c r="CX180" s="39"/>
      <c r="CY180" s="39"/>
      <c r="CZ180" s="39"/>
      <c r="DA180" s="39"/>
      <c r="DB180" s="39"/>
      <c r="DC180" s="39"/>
      <c r="DD180" s="39"/>
      <c r="DE180" s="39"/>
      <c r="DF180" s="39"/>
      <c r="DG180" s="39"/>
      <c r="DH180" s="39"/>
      <c r="DI180" s="39"/>
      <c r="DJ180" s="39"/>
      <c r="DK180" s="39"/>
      <c r="DL180" s="39"/>
      <c r="DM180" s="39"/>
      <c r="DN180" s="39"/>
      <c r="DO180" s="39"/>
      <c r="DP180" s="39"/>
      <c r="DQ180" s="39"/>
      <c r="DR180" s="39"/>
      <c r="DS180" s="39"/>
      <c r="DT180" s="39"/>
      <c r="DU180" s="39"/>
      <c r="DV180" s="39"/>
      <c r="DW180" s="39"/>
      <c r="DX180" s="39"/>
      <c r="DY180" s="39"/>
      <c r="DZ180" s="39"/>
      <c r="EA180" s="39"/>
      <c r="EB180" s="39"/>
      <c r="EC180" s="39"/>
      <c r="ED180" s="39"/>
      <c r="EE180" s="39"/>
      <c r="EF180" s="39"/>
      <c r="EG180" s="39"/>
      <c r="EH180" s="39"/>
      <c r="EI180" s="39"/>
    </row>
    <row r="181" spans="1:139" outlineLevel="1">
      <c r="A181" s="23">
        <v>25</v>
      </c>
      <c r="B181" s="23">
        <v>1</v>
      </c>
      <c r="C181" s="8">
        <v>0.32719168282586852</v>
      </c>
      <c r="D181" s="8">
        <f t="shared" si="7"/>
        <v>0.67280831717413148</v>
      </c>
      <c r="E181" s="8">
        <f t="shared" si="8"/>
        <v>2.2344181876259248</v>
      </c>
      <c r="F181" s="8">
        <f t="shared" si="9"/>
        <v>1.4947970389407135</v>
      </c>
      <c r="G181" s="8">
        <f t="shared" si="10"/>
        <v>1.433984800461233</v>
      </c>
      <c r="H181" s="8">
        <v>9.9754356199925079E-2</v>
      </c>
      <c r="I181" s="8">
        <f t="shared" si="11"/>
        <v>6.327598548871334E-2</v>
      </c>
      <c r="J181" s="8">
        <f t="shared" si="12"/>
        <v>1.5113464623068154</v>
      </c>
      <c r="AL181" s="39"/>
      <c r="AM181" s="39"/>
      <c r="AN181" s="39"/>
      <c r="AO181" s="39"/>
      <c r="AP181" s="39"/>
      <c r="AQ181" s="39"/>
      <c r="AR181" s="39"/>
      <c r="AS181" s="50"/>
      <c r="AT181" s="39"/>
      <c r="AU181" s="39"/>
      <c r="AV181" s="39"/>
      <c r="AW181" s="39">
        <f t="shared" si="13"/>
        <v>0</v>
      </c>
      <c r="AX181" s="39" t="e">
        <f t="shared" si="14"/>
        <v>#N/A</v>
      </c>
      <c r="AY181" s="39">
        <f t="shared" si="15"/>
        <v>0.32719168282586852</v>
      </c>
      <c r="AZ181" s="39"/>
      <c r="BA181" s="39"/>
      <c r="BB181" s="39"/>
      <c r="BC181" s="39"/>
      <c r="BD181" s="39"/>
      <c r="BE181" s="39"/>
      <c r="BF181" s="39"/>
      <c r="BG181" s="39"/>
      <c r="BH181" s="39"/>
      <c r="BI181" s="39"/>
      <c r="BJ181" s="39"/>
      <c r="BK181" s="39"/>
      <c r="BL181" s="39"/>
      <c r="BM181" s="39"/>
      <c r="BN181" s="39"/>
      <c r="BO181" s="39"/>
      <c r="BP181" s="39"/>
      <c r="BQ181" s="39"/>
      <c r="BR181" s="39"/>
      <c r="BS181" s="39"/>
      <c r="BT181" s="39"/>
      <c r="BU181" s="39"/>
      <c r="BV181" s="39"/>
      <c r="BW181" s="39"/>
      <c r="BX181" s="39"/>
      <c r="BY181" s="39"/>
      <c r="BZ181" s="39"/>
      <c r="CA181" s="39"/>
      <c r="CB181" s="39"/>
      <c r="CC181" s="39"/>
      <c r="CD181" s="39"/>
      <c r="CE181" s="39"/>
      <c r="CF181" s="39"/>
      <c r="CG181" s="39"/>
      <c r="CH181" s="39"/>
      <c r="CI181" s="39"/>
      <c r="CJ181" s="39"/>
      <c r="CK181" s="39"/>
      <c r="CL181" s="39"/>
      <c r="CM181" s="39"/>
      <c r="CN181" s="39"/>
      <c r="CO181" s="39"/>
      <c r="CP181" s="39"/>
      <c r="CQ181" s="39"/>
      <c r="CR181" s="39"/>
      <c r="CS181" s="39"/>
      <c r="CT181" s="39"/>
      <c r="CU181" s="39"/>
      <c r="CV181" s="39"/>
      <c r="CW181" s="39"/>
      <c r="CX181" s="39"/>
      <c r="CY181" s="39"/>
      <c r="CZ181" s="39"/>
      <c r="DA181" s="39"/>
      <c r="DB181" s="39"/>
      <c r="DC181" s="39"/>
      <c r="DD181" s="39"/>
      <c r="DE181" s="39"/>
      <c r="DF181" s="39"/>
      <c r="DG181" s="39"/>
      <c r="DH181" s="39"/>
      <c r="DI181" s="39"/>
      <c r="DJ181" s="39"/>
      <c r="DK181" s="39"/>
      <c r="DL181" s="39"/>
      <c r="DM181" s="39"/>
      <c r="DN181" s="39"/>
      <c r="DO181" s="39"/>
      <c r="DP181" s="39"/>
      <c r="DQ181" s="39"/>
      <c r="DR181" s="39"/>
      <c r="DS181" s="39"/>
      <c r="DT181" s="39"/>
      <c r="DU181" s="39"/>
      <c r="DV181" s="39"/>
      <c r="DW181" s="39"/>
      <c r="DX181" s="39"/>
      <c r="DY181" s="39"/>
      <c r="DZ181" s="39"/>
      <c r="EA181" s="39"/>
      <c r="EB181" s="39"/>
      <c r="EC181" s="39"/>
      <c r="ED181" s="39"/>
      <c r="EE181" s="39"/>
      <c r="EF181" s="39"/>
      <c r="EG181" s="39"/>
      <c r="EH181" s="39"/>
      <c r="EI181" s="39"/>
    </row>
    <row r="182" spans="1:139" outlineLevel="1">
      <c r="A182" s="23">
        <v>26</v>
      </c>
      <c r="B182" s="23">
        <v>0</v>
      </c>
      <c r="C182" s="8">
        <v>0.40068594126451956</v>
      </c>
      <c r="D182" s="8">
        <f t="shared" si="7"/>
        <v>-0.40068594126451956</v>
      </c>
      <c r="E182" s="8">
        <f t="shared" si="8"/>
        <v>1.0239390263979711</v>
      </c>
      <c r="F182" s="8">
        <f t="shared" si="9"/>
        <v>-1.0118987233898318</v>
      </c>
      <c r="G182" s="8">
        <f t="shared" si="10"/>
        <v>-0.81766389175100918</v>
      </c>
      <c r="H182" s="8">
        <v>5.5190713807741598E-2</v>
      </c>
      <c r="I182" s="8">
        <f t="shared" si="11"/>
        <v>1.0333973717025309E-2</v>
      </c>
      <c r="J182" s="8">
        <f t="shared" si="12"/>
        <v>-0.8412067386783435</v>
      </c>
      <c r="AL182" s="39"/>
      <c r="AM182" s="39"/>
      <c r="AN182" s="39"/>
      <c r="AO182" s="39"/>
      <c r="AP182" s="39"/>
      <c r="AQ182" s="39"/>
      <c r="AR182" s="39"/>
      <c r="AS182" s="50"/>
      <c r="AT182" s="39"/>
      <c r="AU182" s="39"/>
      <c r="AV182" s="39"/>
      <c r="AW182" s="39">
        <f t="shared" si="13"/>
        <v>1</v>
      </c>
      <c r="AX182" s="39">
        <f t="shared" si="14"/>
        <v>0.40068594126451956</v>
      </c>
      <c r="AY182" s="39" t="e">
        <f t="shared" si="15"/>
        <v>#N/A</v>
      </c>
      <c r="AZ182" s="39"/>
      <c r="BA182" s="39"/>
      <c r="BB182" s="39"/>
      <c r="BC182" s="39"/>
      <c r="BD182" s="39"/>
      <c r="BE182" s="39"/>
      <c r="BF182" s="39"/>
      <c r="BG182" s="39"/>
      <c r="BH182" s="39"/>
      <c r="BI182" s="39"/>
      <c r="BJ182" s="39"/>
      <c r="BK182" s="39"/>
      <c r="BL182" s="39"/>
      <c r="BM182" s="39"/>
      <c r="BN182" s="39"/>
      <c r="BO182" s="39"/>
      <c r="BP182" s="39"/>
      <c r="BQ182" s="39"/>
      <c r="BR182" s="39"/>
      <c r="BS182" s="39"/>
      <c r="BT182" s="39"/>
      <c r="BU182" s="39"/>
      <c r="BV182" s="39"/>
      <c r="BW182" s="39"/>
      <c r="BX182" s="39"/>
      <c r="BY182" s="39"/>
      <c r="BZ182" s="39"/>
      <c r="CA182" s="39"/>
      <c r="CB182" s="39"/>
      <c r="CC182" s="39"/>
      <c r="CD182" s="39"/>
      <c r="CE182" s="39"/>
      <c r="CF182" s="39"/>
      <c r="CG182" s="39"/>
      <c r="CH182" s="39"/>
      <c r="CI182" s="39"/>
      <c r="CJ182" s="39"/>
      <c r="CK182" s="39"/>
      <c r="CL182" s="39"/>
      <c r="CM182" s="39"/>
      <c r="CN182" s="39"/>
      <c r="CO182" s="39"/>
      <c r="CP182" s="39"/>
      <c r="CQ182" s="39"/>
      <c r="CR182" s="39"/>
      <c r="CS182" s="39"/>
      <c r="CT182" s="39"/>
      <c r="CU182" s="39"/>
      <c r="CV182" s="39"/>
      <c r="CW182" s="39"/>
      <c r="CX182" s="39"/>
      <c r="CY182" s="39"/>
      <c r="CZ182" s="39"/>
      <c r="DA182" s="39"/>
      <c r="DB182" s="39"/>
      <c r="DC182" s="39"/>
      <c r="DD182" s="39"/>
      <c r="DE182" s="39"/>
      <c r="DF182" s="39"/>
      <c r="DG182" s="39"/>
      <c r="DH182" s="39"/>
      <c r="DI182" s="39"/>
      <c r="DJ182" s="39"/>
      <c r="DK182" s="39"/>
      <c r="DL182" s="39"/>
      <c r="DM182" s="39"/>
      <c r="DN182" s="39"/>
      <c r="DO182" s="39"/>
      <c r="DP182" s="39"/>
      <c r="DQ182" s="39"/>
      <c r="DR182" s="39"/>
      <c r="DS182" s="39"/>
      <c r="DT182" s="39"/>
      <c r="DU182" s="39"/>
      <c r="DV182" s="39"/>
      <c r="DW182" s="39"/>
      <c r="DX182" s="39"/>
      <c r="DY182" s="39"/>
      <c r="DZ182" s="39"/>
      <c r="EA182" s="39"/>
      <c r="EB182" s="39"/>
      <c r="EC182" s="39"/>
      <c r="ED182" s="39"/>
      <c r="EE182" s="39"/>
      <c r="EF182" s="39"/>
      <c r="EG182" s="39"/>
      <c r="EH182" s="39"/>
      <c r="EI182" s="39"/>
    </row>
    <row r="183" spans="1:139" outlineLevel="1">
      <c r="A183" s="23">
        <v>27</v>
      </c>
      <c r="B183" s="23">
        <v>0</v>
      </c>
      <c r="C183" s="8">
        <v>0.32719168282586852</v>
      </c>
      <c r="D183" s="8">
        <f t="shared" si="7"/>
        <v>-0.32719168282586852</v>
      </c>
      <c r="E183" s="8">
        <f t="shared" si="8"/>
        <v>0.79258961673858308</v>
      </c>
      <c r="F183" s="8">
        <f t="shared" si="9"/>
        <v>-0.89027502309038364</v>
      </c>
      <c r="G183" s="8">
        <f t="shared" si="10"/>
        <v>-0.6973574613052772</v>
      </c>
      <c r="H183" s="8">
        <v>9.9754356199925079E-2</v>
      </c>
      <c r="I183" s="8">
        <f t="shared" si="11"/>
        <v>1.4964448831408522E-2</v>
      </c>
      <c r="J183" s="8">
        <f t="shared" si="12"/>
        <v>-0.73497901216804806</v>
      </c>
      <c r="AL183" s="39"/>
      <c r="AM183" s="39"/>
      <c r="AN183" s="39"/>
      <c r="AO183" s="39"/>
      <c r="AP183" s="39"/>
      <c r="AQ183" s="39"/>
      <c r="AR183" s="39"/>
      <c r="AS183" s="50"/>
      <c r="AT183" s="39"/>
      <c r="AU183" s="39"/>
      <c r="AV183" s="39"/>
      <c r="AW183" s="39">
        <f t="shared" si="13"/>
        <v>1</v>
      </c>
      <c r="AX183" s="39">
        <f t="shared" si="14"/>
        <v>0.32719168282586852</v>
      </c>
      <c r="AY183" s="39" t="e">
        <f t="shared" si="15"/>
        <v>#N/A</v>
      </c>
      <c r="AZ183" s="39"/>
      <c r="BA183" s="39"/>
      <c r="BB183" s="39"/>
      <c r="BC183" s="39"/>
      <c r="BD183" s="39"/>
      <c r="BE183" s="39"/>
      <c r="BF183" s="39"/>
      <c r="BG183" s="39"/>
      <c r="BH183" s="39"/>
      <c r="BI183" s="39"/>
      <c r="BJ183" s="39"/>
      <c r="BK183" s="39"/>
      <c r="BL183" s="39"/>
      <c r="BM183" s="39"/>
      <c r="BN183" s="39"/>
      <c r="BO183" s="39"/>
      <c r="BP183" s="39"/>
      <c r="BQ183" s="39"/>
      <c r="BR183" s="39"/>
      <c r="BS183" s="39"/>
      <c r="BT183" s="39"/>
      <c r="BU183" s="39"/>
      <c r="BV183" s="39"/>
      <c r="BW183" s="39"/>
      <c r="BX183" s="39"/>
      <c r="BY183" s="39"/>
      <c r="BZ183" s="39"/>
      <c r="CA183" s="39"/>
      <c r="CB183" s="39"/>
      <c r="CC183" s="39"/>
      <c r="CD183" s="39"/>
      <c r="CE183" s="39"/>
      <c r="CF183" s="39"/>
      <c r="CG183" s="39"/>
      <c r="CH183" s="39"/>
      <c r="CI183" s="39"/>
      <c r="CJ183" s="39"/>
      <c r="CK183" s="39"/>
      <c r="CL183" s="39"/>
      <c r="CM183" s="39"/>
      <c r="CN183" s="39"/>
      <c r="CO183" s="39"/>
      <c r="CP183" s="39"/>
      <c r="CQ183" s="39"/>
      <c r="CR183" s="39"/>
      <c r="CS183" s="39"/>
      <c r="CT183" s="39"/>
      <c r="CU183" s="39"/>
      <c r="CV183" s="39"/>
      <c r="CW183" s="39"/>
      <c r="CX183" s="39"/>
      <c r="CY183" s="39"/>
      <c r="CZ183" s="39"/>
      <c r="DA183" s="39"/>
      <c r="DB183" s="39"/>
      <c r="DC183" s="39"/>
      <c r="DD183" s="39"/>
      <c r="DE183" s="39"/>
      <c r="DF183" s="39"/>
      <c r="DG183" s="39"/>
      <c r="DH183" s="39"/>
      <c r="DI183" s="39"/>
      <c r="DJ183" s="39"/>
      <c r="DK183" s="39"/>
      <c r="DL183" s="39"/>
      <c r="DM183" s="39"/>
      <c r="DN183" s="39"/>
      <c r="DO183" s="39"/>
      <c r="DP183" s="39"/>
      <c r="DQ183" s="39"/>
      <c r="DR183" s="39"/>
      <c r="DS183" s="39"/>
      <c r="DT183" s="39"/>
      <c r="DU183" s="39"/>
      <c r="DV183" s="39"/>
      <c r="DW183" s="39"/>
      <c r="DX183" s="39"/>
      <c r="DY183" s="39"/>
      <c r="DZ183" s="39"/>
      <c r="EA183" s="39"/>
      <c r="EB183" s="39"/>
      <c r="EC183" s="39"/>
      <c r="ED183" s="39"/>
      <c r="EE183" s="39"/>
      <c r="EF183" s="39"/>
      <c r="EG183" s="39"/>
      <c r="EH183" s="39"/>
      <c r="EI183" s="39"/>
    </row>
    <row r="184" spans="1:139" outlineLevel="1">
      <c r="A184" s="23">
        <v>28</v>
      </c>
      <c r="B184" s="23">
        <v>0</v>
      </c>
      <c r="C184" s="8">
        <v>0.72660796388109261</v>
      </c>
      <c r="D184" s="8">
        <f t="shared" si="7"/>
        <v>-0.72660796388109261</v>
      </c>
      <c r="E184" s="8">
        <f t="shared" si="8"/>
        <v>2.5936969683244806</v>
      </c>
      <c r="F184" s="8">
        <f t="shared" si="9"/>
        <v>-1.6104958765313497</v>
      </c>
      <c r="G184" s="8">
        <f t="shared" si="10"/>
        <v>-1.6302610293304403</v>
      </c>
      <c r="H184" s="8">
        <v>3.6722101963799152E-2</v>
      </c>
      <c r="I184" s="8">
        <f t="shared" si="11"/>
        <v>2.6295331091346418E-2</v>
      </c>
      <c r="J184" s="8">
        <f t="shared" si="12"/>
        <v>-1.6610448123999844</v>
      </c>
      <c r="AL184" s="39"/>
      <c r="AM184" s="39"/>
      <c r="AN184" s="39"/>
      <c r="AO184" s="39"/>
      <c r="AP184" s="39"/>
      <c r="AQ184" s="39"/>
      <c r="AR184" s="39"/>
      <c r="AS184" s="50"/>
      <c r="AT184" s="39"/>
      <c r="AU184" s="39"/>
      <c r="AV184" s="39"/>
      <c r="AW184" s="39">
        <f t="shared" si="13"/>
        <v>1</v>
      </c>
      <c r="AX184" s="39">
        <f t="shared" si="14"/>
        <v>0.72660796388109261</v>
      </c>
      <c r="AY184" s="39" t="e">
        <f t="shared" si="15"/>
        <v>#N/A</v>
      </c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  <c r="CE184" s="39"/>
      <c r="CF184" s="39"/>
      <c r="CG184" s="39"/>
      <c r="CH184" s="39"/>
      <c r="CI184" s="39"/>
      <c r="CJ184" s="39"/>
      <c r="CK184" s="39"/>
      <c r="CL184" s="39"/>
      <c r="CM184" s="39"/>
      <c r="CN184" s="39"/>
      <c r="CO184" s="39"/>
      <c r="CP184" s="39"/>
      <c r="CQ184" s="39"/>
      <c r="CR184" s="39"/>
      <c r="CS184" s="39"/>
      <c r="CT184" s="39"/>
      <c r="CU184" s="39"/>
      <c r="CV184" s="39"/>
      <c r="CW184" s="39"/>
      <c r="CX184" s="39"/>
      <c r="CY184" s="39"/>
      <c r="CZ184" s="39"/>
      <c r="DA184" s="39"/>
      <c r="DB184" s="39"/>
      <c r="DC184" s="39"/>
      <c r="DD184" s="39"/>
      <c r="DE184" s="39"/>
      <c r="DF184" s="39"/>
      <c r="DG184" s="39"/>
      <c r="DH184" s="39"/>
      <c r="DI184" s="39"/>
      <c r="DJ184" s="39"/>
      <c r="DK184" s="39"/>
      <c r="DL184" s="39"/>
      <c r="DM184" s="39"/>
      <c r="DN184" s="39"/>
      <c r="DO184" s="39"/>
      <c r="DP184" s="39"/>
      <c r="DQ184" s="39"/>
      <c r="DR184" s="39"/>
      <c r="DS184" s="39"/>
      <c r="DT184" s="39"/>
      <c r="DU184" s="39"/>
      <c r="DV184" s="39"/>
      <c r="DW184" s="39"/>
      <c r="DX184" s="39"/>
      <c r="DY184" s="39"/>
      <c r="DZ184" s="39"/>
      <c r="EA184" s="39"/>
      <c r="EB184" s="39"/>
      <c r="EC184" s="39"/>
      <c r="ED184" s="39"/>
      <c r="EE184" s="39"/>
      <c r="EF184" s="39"/>
      <c r="EG184" s="39"/>
      <c r="EH184" s="39"/>
      <c r="EI184" s="39"/>
    </row>
    <row r="185" spans="1:139" outlineLevel="1">
      <c r="A185" s="23">
        <v>29</v>
      </c>
      <c r="B185" s="23">
        <v>1</v>
      </c>
      <c r="C185" s="8">
        <v>0.63467171474575457</v>
      </c>
      <c r="D185" s="8">
        <f t="shared" si="7"/>
        <v>0.36532828525424543</v>
      </c>
      <c r="E185" s="8">
        <f t="shared" si="8"/>
        <v>0.9092947968488847</v>
      </c>
      <c r="F185" s="8">
        <f t="shared" si="9"/>
        <v>0.95356950289367204</v>
      </c>
      <c r="G185" s="8">
        <f t="shared" si="10"/>
        <v>0.75869474743496601</v>
      </c>
      <c r="H185" s="8">
        <v>6.3347227362084757E-2</v>
      </c>
      <c r="I185" s="8">
        <f t="shared" si="11"/>
        <v>1.0390693357026536E-2</v>
      </c>
      <c r="J185" s="8">
        <f t="shared" si="12"/>
        <v>0.78393086860727967</v>
      </c>
      <c r="AL185" s="39"/>
      <c r="AM185" s="39"/>
      <c r="AN185" s="39"/>
      <c r="AO185" s="39"/>
      <c r="AP185" s="39"/>
      <c r="AQ185" s="39"/>
      <c r="AR185" s="39"/>
      <c r="AS185" s="50"/>
      <c r="AT185" s="39"/>
      <c r="AU185" s="39"/>
      <c r="AV185" s="39"/>
      <c r="AW185" s="39">
        <f t="shared" si="13"/>
        <v>0</v>
      </c>
      <c r="AX185" s="39" t="e">
        <f t="shared" si="14"/>
        <v>#N/A</v>
      </c>
      <c r="AY185" s="39">
        <f t="shared" si="15"/>
        <v>0.63467171474575457</v>
      </c>
      <c r="AZ185" s="39"/>
      <c r="BA185" s="39"/>
      <c r="BB185" s="39"/>
      <c r="BC185" s="39"/>
      <c r="BD185" s="39"/>
      <c r="BE185" s="39"/>
      <c r="BF185" s="39"/>
      <c r="BG185" s="39"/>
      <c r="BH185" s="39"/>
      <c r="BI185" s="39"/>
      <c r="BJ185" s="39"/>
      <c r="BK185" s="39"/>
      <c r="BL185" s="39"/>
      <c r="BM185" s="39"/>
      <c r="BN185" s="39"/>
      <c r="BO185" s="39"/>
      <c r="BP185" s="39"/>
      <c r="BQ185" s="39"/>
      <c r="BR185" s="39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39"/>
      <c r="CE185" s="39"/>
      <c r="CF185" s="39"/>
      <c r="CG185" s="39"/>
      <c r="CH185" s="39"/>
      <c r="CI185" s="39"/>
      <c r="CJ185" s="39"/>
      <c r="CK185" s="39"/>
      <c r="CL185" s="39"/>
      <c r="CM185" s="39"/>
      <c r="CN185" s="39"/>
      <c r="CO185" s="39"/>
      <c r="CP185" s="39"/>
      <c r="CQ185" s="39"/>
      <c r="CR185" s="39"/>
      <c r="CS185" s="39"/>
      <c r="CT185" s="39"/>
      <c r="CU185" s="39"/>
      <c r="CV185" s="39"/>
      <c r="CW185" s="39"/>
      <c r="CX185" s="39"/>
      <c r="CY185" s="39"/>
      <c r="CZ185" s="39"/>
      <c r="DA185" s="39"/>
      <c r="DB185" s="39"/>
      <c r="DC185" s="39"/>
      <c r="DD185" s="39"/>
      <c r="DE185" s="39"/>
      <c r="DF185" s="39"/>
      <c r="DG185" s="39"/>
      <c r="DH185" s="39"/>
      <c r="DI185" s="39"/>
      <c r="DJ185" s="39"/>
      <c r="DK185" s="39"/>
      <c r="DL185" s="39"/>
      <c r="DM185" s="39"/>
      <c r="DN185" s="39"/>
      <c r="DO185" s="39"/>
      <c r="DP185" s="39"/>
      <c r="DQ185" s="39"/>
      <c r="DR185" s="39"/>
      <c r="DS185" s="39"/>
      <c r="DT185" s="39"/>
      <c r="DU185" s="39"/>
      <c r="DV185" s="39"/>
      <c r="DW185" s="39"/>
      <c r="DX185" s="39"/>
      <c r="DY185" s="39"/>
      <c r="DZ185" s="39"/>
      <c r="EA185" s="39"/>
      <c r="EB185" s="39"/>
      <c r="EC185" s="39"/>
      <c r="ED185" s="39"/>
      <c r="EE185" s="39"/>
      <c r="EF185" s="39"/>
      <c r="EG185" s="39"/>
      <c r="EH185" s="39"/>
      <c r="EI185" s="39"/>
    </row>
    <row r="186" spans="1:139" outlineLevel="1">
      <c r="A186" s="23">
        <v>30</v>
      </c>
      <c r="B186" s="23">
        <v>1</v>
      </c>
      <c r="C186" s="8">
        <v>0.47893712678656036</v>
      </c>
      <c r="D186" s="8">
        <f t="shared" si="7"/>
        <v>0.52106287321343969</v>
      </c>
      <c r="E186" s="8">
        <f t="shared" si="8"/>
        <v>1.472371899009451</v>
      </c>
      <c r="F186" s="8">
        <f t="shared" si="9"/>
        <v>1.2134133257095254</v>
      </c>
      <c r="G186" s="8">
        <f t="shared" si="10"/>
        <v>1.043051645898474</v>
      </c>
      <c r="H186" s="8">
        <v>3.1294941663617661E-2</v>
      </c>
      <c r="I186" s="8">
        <f t="shared" si="11"/>
        <v>9.0707384692504719E-3</v>
      </c>
      <c r="J186" s="8">
        <f t="shared" si="12"/>
        <v>1.059766114274066</v>
      </c>
      <c r="AL186" s="39"/>
      <c r="AM186" s="39"/>
      <c r="AN186" s="39"/>
      <c r="AO186" s="39"/>
      <c r="AP186" s="39"/>
      <c r="AQ186" s="39"/>
      <c r="AR186" s="39"/>
      <c r="AS186" s="50"/>
      <c r="AT186" s="39"/>
      <c r="AU186" s="39"/>
      <c r="AV186" s="39"/>
      <c r="AW186" s="39">
        <f t="shared" si="13"/>
        <v>0</v>
      </c>
      <c r="AX186" s="39" t="e">
        <f t="shared" si="14"/>
        <v>#N/A</v>
      </c>
      <c r="AY186" s="39">
        <f t="shared" si="15"/>
        <v>0.47893712678656036</v>
      </c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J186" s="39"/>
      <c r="BK186" s="39"/>
      <c r="BL186" s="39"/>
      <c r="BM186" s="39"/>
      <c r="BN186" s="39"/>
      <c r="BO186" s="39"/>
      <c r="BP186" s="39"/>
      <c r="BQ186" s="39"/>
      <c r="BR186" s="39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39"/>
      <c r="CE186" s="39"/>
      <c r="CF186" s="39"/>
      <c r="CG186" s="39"/>
      <c r="CH186" s="39"/>
      <c r="CI186" s="39"/>
      <c r="CJ186" s="39"/>
      <c r="CK186" s="39"/>
      <c r="CL186" s="39"/>
      <c r="CM186" s="39"/>
      <c r="CN186" s="39"/>
      <c r="CO186" s="39"/>
      <c r="CP186" s="39"/>
      <c r="CQ186" s="39"/>
      <c r="CR186" s="39"/>
      <c r="CS186" s="39"/>
      <c r="CT186" s="39"/>
      <c r="CU186" s="39"/>
      <c r="CV186" s="39"/>
      <c r="CW186" s="39"/>
      <c r="CX186" s="39"/>
      <c r="CY186" s="39"/>
      <c r="CZ186" s="39"/>
      <c r="DA186" s="39"/>
      <c r="DB186" s="39"/>
      <c r="DC186" s="39"/>
      <c r="DD186" s="39"/>
      <c r="DE186" s="39"/>
      <c r="DF186" s="39"/>
      <c r="DG186" s="39"/>
      <c r="DH186" s="39"/>
      <c r="DI186" s="39"/>
      <c r="DJ186" s="39"/>
      <c r="DK186" s="39"/>
      <c r="DL186" s="39"/>
      <c r="DM186" s="39"/>
      <c r="DN186" s="39"/>
      <c r="DO186" s="39"/>
      <c r="DP186" s="39"/>
      <c r="DQ186" s="39"/>
      <c r="DR186" s="39"/>
      <c r="DS186" s="39"/>
      <c r="DT186" s="39"/>
      <c r="DU186" s="39"/>
      <c r="DV186" s="39"/>
      <c r="DW186" s="39"/>
      <c r="DX186" s="39"/>
      <c r="DY186" s="39"/>
      <c r="DZ186" s="39"/>
      <c r="EA186" s="39"/>
      <c r="EB186" s="39"/>
      <c r="EC186" s="39"/>
      <c r="ED186" s="39"/>
      <c r="EE186" s="39"/>
      <c r="EF186" s="39"/>
      <c r="EG186" s="39"/>
      <c r="EH186" s="39"/>
      <c r="EI186" s="39"/>
    </row>
    <row r="187" spans="1:139" outlineLevel="1">
      <c r="A187" s="23">
        <v>31</v>
      </c>
      <c r="B187" s="23">
        <v>1</v>
      </c>
      <c r="C187" s="8">
        <v>0.33937938164494807</v>
      </c>
      <c r="D187" s="8">
        <f t="shared" si="7"/>
        <v>0.66062061835505193</v>
      </c>
      <c r="E187" s="8">
        <f t="shared" si="8"/>
        <v>2.1612733549058838</v>
      </c>
      <c r="F187" s="8">
        <f t="shared" si="9"/>
        <v>1.470126985979743</v>
      </c>
      <c r="G187" s="8">
        <f t="shared" si="10"/>
        <v>1.3951899365654408</v>
      </c>
      <c r="H187" s="8">
        <v>7.8212353416339517E-2</v>
      </c>
      <c r="I187" s="8">
        <f t="shared" si="11"/>
        <v>4.4794043317280804E-2</v>
      </c>
      <c r="J187" s="8">
        <f t="shared" si="12"/>
        <v>1.4531749179555398</v>
      </c>
      <c r="AL187" s="39"/>
      <c r="AM187" s="39"/>
      <c r="AN187" s="39"/>
      <c r="AO187" s="39"/>
      <c r="AP187" s="39"/>
      <c r="AQ187" s="39"/>
      <c r="AR187" s="39"/>
      <c r="AS187" s="50"/>
      <c r="AT187" s="39"/>
      <c r="AU187" s="39"/>
      <c r="AV187" s="39"/>
      <c r="AW187" s="39">
        <f t="shared" si="13"/>
        <v>0</v>
      </c>
      <c r="AX187" s="39" t="e">
        <f t="shared" si="14"/>
        <v>#N/A</v>
      </c>
      <c r="AY187" s="39">
        <f t="shared" si="15"/>
        <v>0.33937938164494807</v>
      </c>
      <c r="AZ187" s="39"/>
      <c r="BA187" s="39"/>
      <c r="BB187" s="39"/>
      <c r="BC187" s="39"/>
      <c r="BD187" s="39"/>
      <c r="BE187" s="39"/>
      <c r="BF187" s="39"/>
      <c r="BG187" s="39"/>
      <c r="BH187" s="39"/>
      <c r="BI187" s="39"/>
      <c r="BJ187" s="39"/>
      <c r="BK187" s="39"/>
      <c r="BL187" s="39"/>
      <c r="BM187" s="39"/>
      <c r="BN187" s="39"/>
      <c r="BO187" s="39"/>
      <c r="BP187" s="39"/>
      <c r="BQ187" s="39"/>
      <c r="BR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39"/>
      <c r="CE187" s="39"/>
      <c r="CF187" s="39"/>
      <c r="CG187" s="39"/>
      <c r="CH187" s="39"/>
      <c r="CI187" s="39"/>
      <c r="CJ187" s="39"/>
      <c r="CK187" s="39"/>
      <c r="CL187" s="39"/>
      <c r="CM187" s="39"/>
      <c r="CN187" s="39"/>
      <c r="CO187" s="39"/>
      <c r="CP187" s="39"/>
      <c r="CQ187" s="39"/>
      <c r="CR187" s="39"/>
      <c r="CS187" s="39"/>
      <c r="CT187" s="39"/>
      <c r="CU187" s="39"/>
      <c r="CV187" s="39"/>
      <c r="CW187" s="39"/>
      <c r="CX187" s="39"/>
      <c r="CY187" s="39"/>
      <c r="CZ187" s="39"/>
      <c r="DA187" s="39"/>
      <c r="DB187" s="39"/>
      <c r="DC187" s="39"/>
      <c r="DD187" s="39"/>
      <c r="DE187" s="39"/>
      <c r="DF187" s="39"/>
      <c r="DG187" s="39"/>
      <c r="DH187" s="39"/>
      <c r="DI187" s="39"/>
      <c r="DJ187" s="39"/>
      <c r="DK187" s="39"/>
      <c r="DL187" s="39"/>
      <c r="DM187" s="39"/>
      <c r="DN187" s="39"/>
      <c r="DO187" s="39"/>
      <c r="DP187" s="39"/>
      <c r="DQ187" s="39"/>
      <c r="DR187" s="39"/>
      <c r="DS187" s="39"/>
      <c r="DT187" s="39"/>
      <c r="DU187" s="39"/>
      <c r="DV187" s="39"/>
      <c r="DW187" s="39"/>
      <c r="DX187" s="39"/>
      <c r="DY187" s="39"/>
      <c r="DZ187" s="39"/>
      <c r="EA187" s="39"/>
      <c r="EB187" s="39"/>
      <c r="EC187" s="39"/>
      <c r="ED187" s="39"/>
      <c r="EE187" s="39"/>
      <c r="EF187" s="39"/>
      <c r="EG187" s="39"/>
      <c r="EH187" s="39"/>
      <c r="EI187" s="39"/>
    </row>
    <row r="188" spans="1:139" outlineLevel="1">
      <c r="A188" s="23">
        <v>32</v>
      </c>
      <c r="B188" s="23">
        <v>1</v>
      </c>
      <c r="C188" s="8">
        <v>0.67129036757506944</v>
      </c>
      <c r="D188" s="8">
        <f t="shared" si="7"/>
        <v>0.32870963242493056</v>
      </c>
      <c r="E188" s="8">
        <f t="shared" si="8"/>
        <v>0.79710699410566421</v>
      </c>
      <c r="F188" s="8">
        <f t="shared" si="9"/>
        <v>0.89280848680199287</v>
      </c>
      <c r="G188" s="8">
        <f t="shared" si="10"/>
        <v>0.69976305189143528</v>
      </c>
      <c r="H188" s="8">
        <v>6.8323323388427989E-2</v>
      </c>
      <c r="I188" s="8">
        <f t="shared" si="11"/>
        <v>9.6356398686780979E-3</v>
      </c>
      <c r="J188" s="8">
        <f t="shared" si="12"/>
        <v>0.72496726306221537</v>
      </c>
      <c r="AL188" s="39"/>
      <c r="AM188" s="39"/>
      <c r="AN188" s="39"/>
      <c r="AO188" s="39"/>
      <c r="AP188" s="39"/>
      <c r="AQ188" s="39"/>
      <c r="AR188" s="39"/>
      <c r="AS188" s="50"/>
      <c r="AT188" s="39"/>
      <c r="AU188" s="39"/>
      <c r="AV188" s="39"/>
      <c r="AW188" s="39">
        <f t="shared" si="13"/>
        <v>0</v>
      </c>
      <c r="AX188" s="39" t="e">
        <f t="shared" si="14"/>
        <v>#N/A</v>
      </c>
      <c r="AY188" s="39">
        <f t="shared" si="15"/>
        <v>0.67129036757506944</v>
      </c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J188" s="39"/>
      <c r="BK188" s="39"/>
      <c r="BL188" s="39"/>
      <c r="BM188" s="39"/>
      <c r="BN188" s="39"/>
      <c r="BO188" s="39"/>
      <c r="BP188" s="39"/>
      <c r="BQ188" s="39"/>
      <c r="BR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39"/>
      <c r="CE188" s="39"/>
      <c r="CF188" s="39"/>
      <c r="CG188" s="39"/>
      <c r="CH188" s="39"/>
      <c r="CI188" s="39"/>
      <c r="CJ188" s="39"/>
      <c r="CK188" s="39"/>
      <c r="CL188" s="39"/>
      <c r="CM188" s="39"/>
      <c r="CN188" s="39"/>
      <c r="CO188" s="39"/>
      <c r="CP188" s="39"/>
      <c r="CQ188" s="39"/>
      <c r="CR188" s="39"/>
      <c r="CS188" s="39"/>
      <c r="CT188" s="39"/>
      <c r="CU188" s="39"/>
      <c r="CV188" s="39"/>
      <c r="CW188" s="39"/>
      <c r="CX188" s="39"/>
      <c r="CY188" s="39"/>
      <c r="CZ188" s="39"/>
      <c r="DA188" s="39"/>
      <c r="DB188" s="39"/>
      <c r="DC188" s="39"/>
      <c r="DD188" s="39"/>
      <c r="DE188" s="39"/>
      <c r="DF188" s="39"/>
      <c r="DG188" s="39"/>
      <c r="DH188" s="39"/>
      <c r="DI188" s="39"/>
      <c r="DJ188" s="39"/>
      <c r="DK188" s="39"/>
      <c r="DL188" s="39"/>
      <c r="DM188" s="39"/>
      <c r="DN188" s="39"/>
      <c r="DO188" s="39"/>
      <c r="DP188" s="39"/>
      <c r="DQ188" s="39"/>
      <c r="DR188" s="39"/>
      <c r="DS188" s="39"/>
      <c r="DT188" s="39"/>
      <c r="DU188" s="39"/>
      <c r="DV188" s="39"/>
      <c r="DW188" s="39"/>
      <c r="DX188" s="39"/>
      <c r="DY188" s="39"/>
      <c r="DZ188" s="39"/>
      <c r="EA188" s="39"/>
      <c r="EB188" s="39"/>
      <c r="EC188" s="39"/>
      <c r="ED188" s="39"/>
      <c r="EE188" s="39"/>
      <c r="EF188" s="39"/>
      <c r="EG188" s="39"/>
      <c r="EH188" s="39"/>
      <c r="EI188" s="39"/>
    </row>
    <row r="189" spans="1:139" outlineLevel="1">
      <c r="A189" s="23">
        <v>33</v>
      </c>
      <c r="B189" s="23">
        <v>1</v>
      </c>
      <c r="C189" s="8">
        <v>0.63467171474575457</v>
      </c>
      <c r="D189" s="8">
        <f t="shared" si="7"/>
        <v>0.36532828525424543</v>
      </c>
      <c r="E189" s="8">
        <f t="shared" si="8"/>
        <v>0.9092947968488847</v>
      </c>
      <c r="F189" s="8">
        <f t="shared" si="9"/>
        <v>0.95356950289367204</v>
      </c>
      <c r="G189" s="8">
        <f t="shared" si="10"/>
        <v>0.75869474743496601</v>
      </c>
      <c r="H189" s="8">
        <v>6.3347227362084757E-2</v>
      </c>
      <c r="I189" s="8">
        <f t="shared" si="11"/>
        <v>1.0390693357026536E-2</v>
      </c>
      <c r="J189" s="8">
        <f t="shared" si="12"/>
        <v>0.78393086860727967</v>
      </c>
      <c r="AL189" s="39"/>
      <c r="AM189" s="39"/>
      <c r="AN189" s="39"/>
      <c r="AO189" s="39"/>
      <c r="AP189" s="39"/>
      <c r="AQ189" s="39"/>
      <c r="AR189" s="39"/>
      <c r="AS189" s="50"/>
      <c r="AT189" s="39"/>
      <c r="AU189" s="39"/>
      <c r="AV189" s="39"/>
      <c r="AW189" s="39">
        <f t="shared" si="13"/>
        <v>0</v>
      </c>
      <c r="AX189" s="39" t="e">
        <f t="shared" si="14"/>
        <v>#N/A</v>
      </c>
      <c r="AY189" s="39">
        <f t="shared" si="15"/>
        <v>0.63467171474575457</v>
      </c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J189" s="39"/>
      <c r="BK189" s="39"/>
      <c r="BL189" s="39"/>
      <c r="BM189" s="39"/>
      <c r="BN189" s="39"/>
      <c r="BO189" s="39"/>
      <c r="BP189" s="39"/>
      <c r="BQ189" s="39"/>
      <c r="BR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39"/>
      <c r="CE189" s="39"/>
      <c r="CF189" s="39"/>
      <c r="CG189" s="39"/>
      <c r="CH189" s="39"/>
      <c r="CI189" s="39"/>
      <c r="CJ189" s="39"/>
      <c r="CK189" s="39"/>
      <c r="CL189" s="39"/>
      <c r="CM189" s="39"/>
      <c r="CN189" s="39"/>
      <c r="CO189" s="39"/>
      <c r="CP189" s="39"/>
      <c r="CQ189" s="39"/>
      <c r="CR189" s="39"/>
      <c r="CS189" s="39"/>
      <c r="CT189" s="39"/>
      <c r="CU189" s="39"/>
      <c r="CV189" s="39"/>
      <c r="CW189" s="39"/>
      <c r="CX189" s="39"/>
      <c r="CY189" s="39"/>
      <c r="CZ189" s="39"/>
      <c r="DA189" s="39"/>
      <c r="DB189" s="39"/>
      <c r="DC189" s="39"/>
      <c r="DD189" s="39"/>
      <c r="DE189" s="39"/>
      <c r="DF189" s="39"/>
      <c r="DG189" s="39"/>
      <c r="DH189" s="39"/>
      <c r="DI189" s="39"/>
      <c r="DJ189" s="39"/>
      <c r="DK189" s="39"/>
      <c r="DL189" s="39"/>
      <c r="DM189" s="39"/>
      <c r="DN189" s="39"/>
      <c r="DO189" s="39"/>
      <c r="DP189" s="39"/>
      <c r="DQ189" s="39"/>
      <c r="DR189" s="39"/>
      <c r="DS189" s="39"/>
      <c r="DT189" s="39"/>
      <c r="DU189" s="39"/>
      <c r="DV189" s="39"/>
      <c r="DW189" s="39"/>
      <c r="DX189" s="39"/>
      <c r="DY189" s="39"/>
      <c r="DZ189" s="39"/>
      <c r="EA189" s="39"/>
      <c r="EB189" s="39"/>
      <c r="EC189" s="39"/>
      <c r="ED189" s="39"/>
      <c r="EE189" s="39"/>
      <c r="EF189" s="39"/>
      <c r="EG189" s="39"/>
      <c r="EH189" s="39"/>
      <c r="EI189" s="39"/>
    </row>
    <row r="190" spans="1:139" outlineLevel="1">
      <c r="A190" s="23">
        <v>34</v>
      </c>
      <c r="B190" s="23">
        <v>0</v>
      </c>
      <c r="C190" s="8">
        <v>0.63467171474575457</v>
      </c>
      <c r="D190" s="8">
        <f t="shared" si="7"/>
        <v>-0.63467171474575457</v>
      </c>
      <c r="E190" s="8">
        <f t="shared" si="8"/>
        <v>2.0139178359449628</v>
      </c>
      <c r="F190" s="8">
        <f t="shared" si="9"/>
        <v>-1.4191257294351909</v>
      </c>
      <c r="G190" s="8">
        <f t="shared" si="10"/>
        <v>-1.3180531476998505</v>
      </c>
      <c r="H190" s="8">
        <v>6.3347227362084757E-2</v>
      </c>
      <c r="I190" s="8">
        <f t="shared" si="11"/>
        <v>3.1360011904564472E-2</v>
      </c>
      <c r="J190" s="8">
        <f t="shared" si="12"/>
        <v>-1.361894955039836</v>
      </c>
      <c r="AL190" s="39"/>
      <c r="AM190" s="39"/>
      <c r="AN190" s="39"/>
      <c r="AO190" s="39"/>
      <c r="AP190" s="39"/>
      <c r="AQ190" s="39"/>
      <c r="AR190" s="39"/>
      <c r="AS190" s="50"/>
      <c r="AT190" s="39"/>
      <c r="AU190" s="39"/>
      <c r="AV190" s="39"/>
      <c r="AW190" s="39">
        <f t="shared" si="13"/>
        <v>1</v>
      </c>
      <c r="AX190" s="39">
        <f t="shared" si="14"/>
        <v>0.63467171474575457</v>
      </c>
      <c r="AY190" s="39" t="e">
        <f t="shared" si="15"/>
        <v>#N/A</v>
      </c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J190" s="39"/>
      <c r="BK190" s="39"/>
      <c r="BL190" s="39"/>
      <c r="BM190" s="39"/>
      <c r="BN190" s="39"/>
      <c r="BO190" s="39"/>
      <c r="BP190" s="39"/>
      <c r="BQ190" s="39"/>
      <c r="BR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39"/>
      <c r="CE190" s="39"/>
      <c r="CF190" s="39"/>
      <c r="CG190" s="39"/>
      <c r="CH190" s="39"/>
      <c r="CI190" s="39"/>
      <c r="CJ190" s="39"/>
      <c r="CK190" s="39"/>
      <c r="CL190" s="39"/>
      <c r="CM190" s="39"/>
      <c r="CN190" s="39"/>
      <c r="CO190" s="39"/>
      <c r="CP190" s="39"/>
      <c r="CQ190" s="39"/>
      <c r="CR190" s="39"/>
      <c r="CS190" s="39"/>
      <c r="CT190" s="39"/>
      <c r="CU190" s="39"/>
      <c r="CV190" s="39"/>
      <c r="CW190" s="39"/>
      <c r="CX190" s="39"/>
      <c r="CY190" s="39"/>
      <c r="CZ190" s="39"/>
      <c r="DA190" s="39"/>
      <c r="DB190" s="39"/>
      <c r="DC190" s="39"/>
      <c r="DD190" s="39"/>
      <c r="DE190" s="39"/>
      <c r="DF190" s="39"/>
      <c r="DG190" s="39"/>
      <c r="DH190" s="39"/>
      <c r="DI190" s="39"/>
      <c r="DJ190" s="39"/>
      <c r="DK190" s="39"/>
      <c r="DL190" s="39"/>
      <c r="DM190" s="39"/>
      <c r="DN190" s="39"/>
      <c r="DO190" s="39"/>
      <c r="DP190" s="39"/>
      <c r="DQ190" s="39"/>
      <c r="DR190" s="39"/>
      <c r="DS190" s="39"/>
      <c r="DT190" s="39"/>
      <c r="DU190" s="39"/>
      <c r="DV190" s="39"/>
      <c r="DW190" s="39"/>
      <c r="DX190" s="39"/>
      <c r="DY190" s="39"/>
      <c r="DZ190" s="39"/>
      <c r="EA190" s="39"/>
      <c r="EB190" s="39"/>
      <c r="EC190" s="39"/>
      <c r="ED190" s="39"/>
      <c r="EE190" s="39"/>
      <c r="EF190" s="39"/>
      <c r="EG190" s="39"/>
      <c r="EH190" s="39"/>
      <c r="EI190" s="39"/>
    </row>
    <row r="191" spans="1:139" outlineLevel="1">
      <c r="A191" s="23">
        <v>35</v>
      </c>
      <c r="B191" s="23">
        <v>1</v>
      </c>
      <c r="C191" s="8">
        <v>0.6590747773383252</v>
      </c>
      <c r="D191" s="8">
        <f t="shared" si="7"/>
        <v>0.3409252226616748</v>
      </c>
      <c r="E191" s="8">
        <f t="shared" si="8"/>
        <v>0.8338365599877291</v>
      </c>
      <c r="F191" s="8">
        <f t="shared" si="9"/>
        <v>0.91314651616689047</v>
      </c>
      <c r="G191" s="8">
        <f t="shared" si="10"/>
        <v>0.71922076990240458</v>
      </c>
      <c r="H191" s="8">
        <v>4.9643068538782219E-2</v>
      </c>
      <c r="I191" s="8">
        <f t="shared" si="11"/>
        <v>7.1080352840379828E-3</v>
      </c>
      <c r="J191" s="8">
        <f t="shared" si="12"/>
        <v>0.73776635750353459</v>
      </c>
      <c r="AL191" s="39"/>
      <c r="AM191" s="39"/>
      <c r="AN191" s="39"/>
      <c r="AO191" s="39"/>
      <c r="AP191" s="39"/>
      <c r="AQ191" s="39"/>
      <c r="AR191" s="39"/>
      <c r="AS191" s="50"/>
      <c r="AT191" s="39"/>
      <c r="AU191" s="39"/>
      <c r="AV191" s="39"/>
      <c r="AW191" s="39">
        <f t="shared" si="13"/>
        <v>0</v>
      </c>
      <c r="AX191" s="39" t="e">
        <f t="shared" si="14"/>
        <v>#N/A</v>
      </c>
      <c r="AY191" s="39">
        <f t="shared" si="15"/>
        <v>0.6590747773383252</v>
      </c>
      <c r="AZ191" s="39"/>
      <c r="BA191" s="39"/>
      <c r="BB191" s="39"/>
      <c r="BC191" s="39"/>
      <c r="BD191" s="39"/>
      <c r="BE191" s="39"/>
      <c r="BF191" s="39"/>
      <c r="BG191" s="39"/>
      <c r="BH191" s="39"/>
      <c r="BI191" s="39"/>
      <c r="BJ191" s="39"/>
      <c r="BK191" s="39"/>
      <c r="BL191" s="39"/>
      <c r="BM191" s="39"/>
      <c r="BN191" s="39"/>
      <c r="BO191" s="39"/>
      <c r="BP191" s="39"/>
      <c r="BQ191" s="39"/>
      <c r="BR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39"/>
      <c r="CE191" s="39"/>
      <c r="CF191" s="39"/>
      <c r="CG191" s="39"/>
      <c r="CH191" s="39"/>
      <c r="CI191" s="39"/>
      <c r="CJ191" s="39"/>
      <c r="CK191" s="39"/>
      <c r="CL191" s="39"/>
      <c r="CM191" s="39"/>
      <c r="CN191" s="39"/>
      <c r="CO191" s="39"/>
      <c r="CP191" s="39"/>
      <c r="CQ191" s="39"/>
      <c r="CR191" s="39"/>
      <c r="CS191" s="39"/>
      <c r="CT191" s="39"/>
      <c r="CU191" s="39"/>
      <c r="CV191" s="39"/>
      <c r="CW191" s="39"/>
      <c r="CX191" s="39"/>
      <c r="CY191" s="39"/>
      <c r="CZ191" s="39"/>
      <c r="DA191" s="39"/>
      <c r="DB191" s="39"/>
      <c r="DC191" s="39"/>
      <c r="DD191" s="39"/>
      <c r="DE191" s="39"/>
      <c r="DF191" s="39"/>
      <c r="DG191" s="39"/>
      <c r="DH191" s="39"/>
      <c r="DI191" s="39"/>
      <c r="DJ191" s="39"/>
      <c r="DK191" s="39"/>
      <c r="DL191" s="39"/>
      <c r="DM191" s="39"/>
      <c r="DN191" s="39"/>
      <c r="DO191" s="39"/>
      <c r="DP191" s="39"/>
      <c r="DQ191" s="39"/>
      <c r="DR191" s="39"/>
      <c r="DS191" s="39"/>
      <c r="DT191" s="39"/>
      <c r="DU191" s="39"/>
      <c r="DV191" s="39"/>
      <c r="DW191" s="39"/>
      <c r="DX191" s="39"/>
      <c r="DY191" s="39"/>
      <c r="DZ191" s="39"/>
      <c r="EA191" s="39"/>
      <c r="EB191" s="39"/>
      <c r="EC191" s="39"/>
      <c r="ED191" s="39"/>
      <c r="EE191" s="39"/>
      <c r="EF191" s="39"/>
      <c r="EG191" s="39"/>
      <c r="EH191" s="39"/>
      <c r="EI191" s="39"/>
    </row>
    <row r="192" spans="1:139" outlineLevel="1">
      <c r="A192" s="23">
        <v>36</v>
      </c>
      <c r="B192" s="23">
        <v>0</v>
      </c>
      <c r="C192" s="8">
        <v>0.67129036757506944</v>
      </c>
      <c r="D192" s="8">
        <f t="shared" si="7"/>
        <v>-0.67129036757506944</v>
      </c>
      <c r="E192" s="8">
        <f t="shared" si="8"/>
        <v>2.2251609882649603</v>
      </c>
      <c r="F192" s="8">
        <f t="shared" si="9"/>
        <v>-1.4916973514305643</v>
      </c>
      <c r="G192" s="8">
        <f t="shared" si="10"/>
        <v>-1.4290551598816694</v>
      </c>
      <c r="H192" s="8">
        <v>6.8323323388427989E-2</v>
      </c>
      <c r="I192" s="8">
        <f t="shared" si="11"/>
        <v>4.0186161886513437E-2</v>
      </c>
      <c r="J192" s="8">
        <f t="shared" si="12"/>
        <v>-1.4805271659085588</v>
      </c>
      <c r="AL192" s="39"/>
      <c r="AM192" s="39"/>
      <c r="AN192" s="39"/>
      <c r="AO192" s="39"/>
      <c r="AP192" s="39"/>
      <c r="AQ192" s="39"/>
      <c r="AR192" s="39"/>
      <c r="AS192" s="50"/>
      <c r="AT192" s="39"/>
      <c r="AU192" s="39"/>
      <c r="AV192" s="39"/>
      <c r="AW192" s="39">
        <f t="shared" si="13"/>
        <v>1</v>
      </c>
      <c r="AX192" s="39">
        <f t="shared" si="14"/>
        <v>0.67129036757506944</v>
      </c>
      <c r="AY192" s="39" t="e">
        <f t="shared" si="15"/>
        <v>#N/A</v>
      </c>
      <c r="AZ192" s="39"/>
      <c r="BA192" s="39"/>
      <c r="BB192" s="39"/>
      <c r="BC192" s="39"/>
      <c r="BD192" s="39"/>
      <c r="BE192" s="39"/>
      <c r="BF192" s="39"/>
      <c r="BG192" s="39"/>
      <c r="BH192" s="39"/>
      <c r="BI192" s="39"/>
      <c r="BJ192" s="39"/>
      <c r="BK192" s="39"/>
      <c r="BL192" s="39"/>
      <c r="BM192" s="39"/>
      <c r="BN192" s="39"/>
      <c r="BO192" s="39"/>
      <c r="BP192" s="39"/>
      <c r="BQ192" s="39"/>
      <c r="BR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39"/>
      <c r="CE192" s="39"/>
      <c r="CF192" s="39"/>
      <c r="CG192" s="39"/>
      <c r="CH192" s="39"/>
      <c r="CI192" s="39"/>
      <c r="CJ192" s="39"/>
      <c r="CK192" s="39"/>
      <c r="CL192" s="39"/>
      <c r="CM192" s="39"/>
      <c r="CN192" s="39"/>
      <c r="CO192" s="39"/>
      <c r="CP192" s="39"/>
      <c r="CQ192" s="39"/>
      <c r="CR192" s="39"/>
      <c r="CS192" s="39"/>
      <c r="CT192" s="39"/>
      <c r="CU192" s="39"/>
      <c r="CV192" s="39"/>
      <c r="CW192" s="39"/>
      <c r="CX192" s="39"/>
      <c r="CY192" s="39"/>
      <c r="CZ192" s="39"/>
      <c r="DA192" s="39"/>
      <c r="DB192" s="39"/>
      <c r="DC192" s="39"/>
      <c r="DD192" s="39"/>
      <c r="DE192" s="39"/>
      <c r="DF192" s="39"/>
      <c r="DG192" s="39"/>
      <c r="DH192" s="39"/>
      <c r="DI192" s="39"/>
      <c r="DJ192" s="39"/>
      <c r="DK192" s="39"/>
      <c r="DL192" s="39"/>
      <c r="DM192" s="39"/>
      <c r="DN192" s="39"/>
      <c r="DO192" s="39"/>
      <c r="DP192" s="39"/>
      <c r="DQ192" s="39"/>
      <c r="DR192" s="39"/>
      <c r="DS192" s="39"/>
      <c r="DT192" s="39"/>
      <c r="DU192" s="39"/>
      <c r="DV192" s="39"/>
      <c r="DW192" s="39"/>
      <c r="DX192" s="39"/>
      <c r="DY192" s="39"/>
      <c r="DZ192" s="39"/>
      <c r="EA192" s="39"/>
      <c r="EB192" s="39"/>
      <c r="EC192" s="39"/>
      <c r="ED192" s="39"/>
      <c r="EE192" s="39"/>
      <c r="EF192" s="39"/>
      <c r="EG192" s="39"/>
      <c r="EH192" s="39"/>
      <c r="EI192" s="39"/>
    </row>
    <row r="193" spans="1:139" outlineLevel="1">
      <c r="A193" s="23">
        <v>37</v>
      </c>
      <c r="B193" s="23">
        <v>1</v>
      </c>
      <c r="C193" s="8">
        <v>0.55823576796485042</v>
      </c>
      <c r="D193" s="8">
        <f t="shared" si="7"/>
        <v>0.44176423203514958</v>
      </c>
      <c r="E193" s="8">
        <f t="shared" si="8"/>
        <v>1.1659477652082664</v>
      </c>
      <c r="F193" s="8">
        <f t="shared" si="9"/>
        <v>1.0797906117429741</v>
      </c>
      <c r="G193" s="8">
        <f t="shared" si="10"/>
        <v>0.88958293882390116</v>
      </c>
      <c r="H193" s="8">
        <v>3.4491141019137292E-2</v>
      </c>
      <c r="I193" s="8">
        <f t="shared" si="11"/>
        <v>7.3199469657197385E-3</v>
      </c>
      <c r="J193" s="8">
        <f t="shared" si="12"/>
        <v>0.9053329219780194</v>
      </c>
      <c r="AL193" s="39"/>
      <c r="AM193" s="39"/>
      <c r="AN193" s="39"/>
      <c r="AO193" s="39"/>
      <c r="AP193" s="39"/>
      <c r="AQ193" s="39"/>
      <c r="AR193" s="39"/>
      <c r="AS193" s="50"/>
      <c r="AT193" s="39"/>
      <c r="AU193" s="39"/>
      <c r="AV193" s="39"/>
      <c r="AW193" s="39">
        <f t="shared" si="13"/>
        <v>0</v>
      </c>
      <c r="AX193" s="39" t="e">
        <f t="shared" si="14"/>
        <v>#N/A</v>
      </c>
      <c r="AY193" s="39">
        <f t="shared" si="15"/>
        <v>0.55823576796485042</v>
      </c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39"/>
      <c r="BM193" s="39"/>
      <c r="BN193" s="39"/>
      <c r="BO193" s="39"/>
      <c r="BP193" s="39"/>
      <c r="BQ193" s="39"/>
      <c r="BR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39"/>
      <c r="CE193" s="39"/>
      <c r="CF193" s="39"/>
      <c r="CG193" s="39"/>
      <c r="CH193" s="39"/>
      <c r="CI193" s="39"/>
      <c r="CJ193" s="39"/>
      <c r="CK193" s="39"/>
      <c r="CL193" s="39"/>
      <c r="CM193" s="39"/>
      <c r="CN193" s="39"/>
      <c r="CO193" s="39"/>
      <c r="CP193" s="39"/>
      <c r="CQ193" s="39"/>
      <c r="CR193" s="39"/>
      <c r="CS193" s="39"/>
      <c r="CT193" s="39"/>
      <c r="CU193" s="39"/>
      <c r="CV193" s="39"/>
      <c r="CW193" s="39"/>
      <c r="CX193" s="39"/>
      <c r="CY193" s="39"/>
      <c r="CZ193" s="39"/>
      <c r="DA193" s="39"/>
      <c r="DB193" s="39"/>
      <c r="DC193" s="39"/>
      <c r="DD193" s="39"/>
      <c r="DE193" s="39"/>
      <c r="DF193" s="39"/>
      <c r="DG193" s="39"/>
      <c r="DH193" s="39"/>
      <c r="DI193" s="39"/>
      <c r="DJ193" s="39"/>
      <c r="DK193" s="39"/>
      <c r="DL193" s="39"/>
      <c r="DM193" s="39"/>
      <c r="DN193" s="39"/>
      <c r="DO193" s="39"/>
      <c r="DP193" s="39"/>
      <c r="DQ193" s="39"/>
      <c r="DR193" s="39"/>
      <c r="DS193" s="39"/>
      <c r="DT193" s="39"/>
      <c r="DU193" s="39"/>
      <c r="DV193" s="39"/>
      <c r="DW193" s="39"/>
      <c r="DX193" s="39"/>
      <c r="DY193" s="39"/>
      <c r="DZ193" s="39"/>
      <c r="EA193" s="39"/>
      <c r="EB193" s="39"/>
      <c r="EC193" s="39"/>
      <c r="ED193" s="39"/>
      <c r="EE193" s="39"/>
      <c r="EF193" s="39"/>
      <c r="EG193" s="39"/>
      <c r="EH193" s="39"/>
      <c r="EI193" s="39"/>
    </row>
    <row r="194" spans="1:139" outlineLevel="1">
      <c r="A194" s="23">
        <v>38</v>
      </c>
      <c r="B194" s="23">
        <v>0</v>
      </c>
      <c r="C194" s="8">
        <v>0.41392701314161079</v>
      </c>
      <c r="D194" s="8">
        <f t="shared" si="7"/>
        <v>-0.41392701314161079</v>
      </c>
      <c r="E194" s="8">
        <f t="shared" si="8"/>
        <v>1.0686218924161357</v>
      </c>
      <c r="F194" s="8">
        <f t="shared" si="9"/>
        <v>-1.0337416952102376</v>
      </c>
      <c r="G194" s="8">
        <f t="shared" si="10"/>
        <v>-0.84039997847413506</v>
      </c>
      <c r="H194" s="8">
        <v>5.938294365433236E-2</v>
      </c>
      <c r="I194" s="8">
        <f t="shared" si="11"/>
        <v>1.1850811677434792E-2</v>
      </c>
      <c r="J194" s="8">
        <f t="shared" si="12"/>
        <v>-0.86652202868748174</v>
      </c>
      <c r="AL194" s="39"/>
      <c r="AM194" s="39"/>
      <c r="AN194" s="39"/>
      <c r="AO194" s="39"/>
      <c r="AP194" s="39"/>
      <c r="AQ194" s="39"/>
      <c r="AR194" s="39"/>
      <c r="AS194" s="50"/>
      <c r="AT194" s="39"/>
      <c r="AU194" s="39"/>
      <c r="AV194" s="39"/>
      <c r="AW194" s="39">
        <f t="shared" si="13"/>
        <v>1</v>
      </c>
      <c r="AX194" s="39">
        <f t="shared" si="14"/>
        <v>0.41392701314161079</v>
      </c>
      <c r="AY194" s="39" t="e">
        <f t="shared" si="15"/>
        <v>#N/A</v>
      </c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  <c r="BK194" s="39"/>
      <c r="BL194" s="39"/>
      <c r="BM194" s="39"/>
      <c r="BN194" s="39"/>
      <c r="BO194" s="39"/>
      <c r="BP194" s="39"/>
      <c r="BQ194" s="39"/>
      <c r="BR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39"/>
      <c r="CE194" s="39"/>
      <c r="CF194" s="39"/>
      <c r="CG194" s="39"/>
      <c r="CH194" s="39"/>
      <c r="CI194" s="39"/>
      <c r="CJ194" s="39"/>
      <c r="CK194" s="39"/>
      <c r="CL194" s="39"/>
      <c r="CM194" s="39"/>
      <c r="CN194" s="39"/>
      <c r="CO194" s="39"/>
      <c r="CP194" s="39"/>
      <c r="CQ194" s="39"/>
      <c r="CR194" s="39"/>
      <c r="CS194" s="39"/>
      <c r="CT194" s="39"/>
      <c r="CU194" s="39"/>
      <c r="CV194" s="39"/>
      <c r="CW194" s="39"/>
      <c r="CX194" s="39"/>
      <c r="CY194" s="39"/>
      <c r="CZ194" s="39"/>
      <c r="DA194" s="39"/>
      <c r="DB194" s="39"/>
      <c r="DC194" s="39"/>
      <c r="DD194" s="39"/>
      <c r="DE194" s="39"/>
      <c r="DF194" s="39"/>
      <c r="DG194" s="39"/>
      <c r="DH194" s="39"/>
      <c r="DI194" s="39"/>
      <c r="DJ194" s="39"/>
      <c r="DK194" s="39"/>
      <c r="DL194" s="39"/>
      <c r="DM194" s="39"/>
      <c r="DN194" s="39"/>
      <c r="DO194" s="39"/>
      <c r="DP194" s="39"/>
      <c r="DQ194" s="39"/>
      <c r="DR194" s="39"/>
      <c r="DS194" s="39"/>
      <c r="DT194" s="39"/>
      <c r="DU194" s="39"/>
      <c r="DV194" s="39"/>
      <c r="DW194" s="39"/>
      <c r="DX194" s="39"/>
      <c r="DY194" s="39"/>
      <c r="DZ194" s="39"/>
      <c r="EA194" s="39"/>
      <c r="EB194" s="39"/>
      <c r="EC194" s="39"/>
      <c r="ED194" s="39"/>
      <c r="EE194" s="39"/>
      <c r="EF194" s="39"/>
      <c r="EG194" s="39"/>
      <c r="EH194" s="39"/>
      <c r="EI194" s="39"/>
    </row>
    <row r="195" spans="1:139" outlineLevel="1">
      <c r="A195" s="23">
        <v>39</v>
      </c>
      <c r="B195" s="23">
        <v>1</v>
      </c>
      <c r="C195" s="8">
        <v>0.6590747773383252</v>
      </c>
      <c r="D195" s="8">
        <f t="shared" si="7"/>
        <v>0.3409252226616748</v>
      </c>
      <c r="E195" s="8">
        <f t="shared" si="8"/>
        <v>0.8338365599877291</v>
      </c>
      <c r="F195" s="8">
        <f t="shared" si="9"/>
        <v>0.91314651616689047</v>
      </c>
      <c r="G195" s="8">
        <f t="shared" si="10"/>
        <v>0.71922076990240458</v>
      </c>
      <c r="H195" s="8">
        <v>4.9643068538782219E-2</v>
      </c>
      <c r="I195" s="8">
        <f t="shared" si="11"/>
        <v>7.1080352840379828E-3</v>
      </c>
      <c r="J195" s="8">
        <f t="shared" si="12"/>
        <v>0.73776635750353459</v>
      </c>
      <c r="AL195" s="39"/>
      <c r="AM195" s="39"/>
      <c r="AN195" s="39"/>
      <c r="AO195" s="39"/>
      <c r="AP195" s="39"/>
      <c r="AQ195" s="39"/>
      <c r="AR195" s="39"/>
      <c r="AS195" s="50"/>
      <c r="AT195" s="39"/>
      <c r="AU195" s="39"/>
      <c r="AV195" s="39"/>
      <c r="AW195" s="39">
        <f t="shared" si="13"/>
        <v>0</v>
      </c>
      <c r="AX195" s="39" t="e">
        <f t="shared" si="14"/>
        <v>#N/A</v>
      </c>
      <c r="AY195" s="39">
        <f t="shared" si="15"/>
        <v>0.6590747773383252</v>
      </c>
      <c r="AZ195" s="39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/>
      <c r="BK195" s="39"/>
      <c r="BL195" s="39"/>
      <c r="BM195" s="39"/>
      <c r="BN195" s="39"/>
      <c r="BO195" s="39"/>
      <c r="BP195" s="39"/>
      <c r="BQ195" s="39"/>
      <c r="BR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  <c r="CE195" s="39"/>
      <c r="CF195" s="39"/>
      <c r="CG195" s="39"/>
      <c r="CH195" s="39"/>
      <c r="CI195" s="39"/>
      <c r="CJ195" s="39"/>
      <c r="CK195" s="39"/>
      <c r="CL195" s="39"/>
      <c r="CM195" s="39"/>
      <c r="CN195" s="39"/>
      <c r="CO195" s="39"/>
      <c r="CP195" s="39"/>
      <c r="CQ195" s="39"/>
      <c r="CR195" s="39"/>
      <c r="CS195" s="39"/>
      <c r="CT195" s="39"/>
      <c r="CU195" s="39"/>
      <c r="CV195" s="39"/>
      <c r="CW195" s="39"/>
      <c r="CX195" s="39"/>
      <c r="CY195" s="39"/>
      <c r="CZ195" s="39"/>
      <c r="DA195" s="39"/>
      <c r="DB195" s="39"/>
      <c r="DC195" s="39"/>
      <c r="DD195" s="39"/>
      <c r="DE195" s="39"/>
      <c r="DF195" s="39"/>
      <c r="DG195" s="39"/>
      <c r="DH195" s="39"/>
      <c r="DI195" s="39"/>
      <c r="DJ195" s="39"/>
      <c r="DK195" s="39"/>
      <c r="DL195" s="39"/>
      <c r="DM195" s="39"/>
      <c r="DN195" s="39"/>
      <c r="DO195" s="39"/>
      <c r="DP195" s="39"/>
      <c r="DQ195" s="39"/>
      <c r="DR195" s="39"/>
      <c r="DS195" s="39"/>
      <c r="DT195" s="39"/>
      <c r="DU195" s="39"/>
      <c r="DV195" s="39"/>
      <c r="DW195" s="39"/>
      <c r="DX195" s="39"/>
      <c r="DY195" s="39"/>
      <c r="DZ195" s="39"/>
      <c r="EA195" s="39"/>
      <c r="EB195" s="39"/>
      <c r="EC195" s="39"/>
      <c r="ED195" s="39"/>
      <c r="EE195" s="39"/>
      <c r="EF195" s="39"/>
      <c r="EG195" s="39"/>
      <c r="EH195" s="39"/>
      <c r="EI195" s="39"/>
    </row>
    <row r="196" spans="1:139" outlineLevel="1">
      <c r="A196" s="23">
        <v>40</v>
      </c>
      <c r="B196" s="23">
        <v>0</v>
      </c>
      <c r="C196" s="8">
        <v>0.72660796388109261</v>
      </c>
      <c r="D196" s="8">
        <f t="shared" si="7"/>
        <v>-0.72660796388109261</v>
      </c>
      <c r="E196" s="8">
        <f t="shared" si="8"/>
        <v>2.5936969683244806</v>
      </c>
      <c r="F196" s="8">
        <f t="shared" si="9"/>
        <v>-1.6104958765313497</v>
      </c>
      <c r="G196" s="8">
        <f t="shared" si="10"/>
        <v>-1.6302610293304403</v>
      </c>
      <c r="H196" s="8">
        <v>3.6722101963799152E-2</v>
      </c>
      <c r="I196" s="8">
        <f t="shared" si="11"/>
        <v>2.6295331091346418E-2</v>
      </c>
      <c r="J196" s="8">
        <f t="shared" si="12"/>
        <v>-1.6610448123999844</v>
      </c>
      <c r="AL196" s="39"/>
      <c r="AM196" s="39"/>
      <c r="AN196" s="39"/>
      <c r="AO196" s="39"/>
      <c r="AP196" s="39"/>
      <c r="AQ196" s="39"/>
      <c r="AR196" s="39"/>
      <c r="AS196" s="50"/>
      <c r="AT196" s="39"/>
      <c r="AU196" s="39"/>
      <c r="AV196" s="39"/>
      <c r="AW196" s="39">
        <f t="shared" si="13"/>
        <v>1</v>
      </c>
      <c r="AX196" s="39">
        <f t="shared" si="14"/>
        <v>0.72660796388109261</v>
      </c>
      <c r="AY196" s="39" t="e">
        <f t="shared" si="15"/>
        <v>#N/A</v>
      </c>
      <c r="AZ196" s="39"/>
      <c r="BA196" s="39"/>
      <c r="BB196" s="39"/>
      <c r="BC196" s="39"/>
      <c r="BD196" s="39"/>
      <c r="BE196" s="39"/>
      <c r="BF196" s="39"/>
      <c r="BG196" s="39"/>
      <c r="BH196" s="39"/>
      <c r="BI196" s="39"/>
      <c r="BJ196" s="39"/>
      <c r="BK196" s="39"/>
      <c r="BL196" s="39"/>
      <c r="BM196" s="39"/>
      <c r="BN196" s="39"/>
      <c r="BO196" s="39"/>
      <c r="BP196" s="39"/>
      <c r="BQ196" s="39"/>
      <c r="BR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39"/>
      <c r="CE196" s="39"/>
      <c r="CF196" s="39"/>
      <c r="CG196" s="39"/>
      <c r="CH196" s="39"/>
      <c r="CI196" s="39"/>
      <c r="CJ196" s="39"/>
      <c r="CK196" s="39"/>
      <c r="CL196" s="39"/>
      <c r="CM196" s="39"/>
      <c r="CN196" s="39"/>
      <c r="CO196" s="39"/>
      <c r="CP196" s="39"/>
      <c r="CQ196" s="39"/>
      <c r="CR196" s="39"/>
      <c r="CS196" s="39"/>
      <c r="CT196" s="39"/>
      <c r="CU196" s="39"/>
      <c r="CV196" s="39"/>
      <c r="CW196" s="39"/>
      <c r="CX196" s="39"/>
      <c r="CY196" s="39"/>
      <c r="CZ196" s="39"/>
      <c r="DA196" s="39"/>
      <c r="DB196" s="39"/>
      <c r="DC196" s="39"/>
      <c r="DD196" s="39"/>
      <c r="DE196" s="39"/>
      <c r="DF196" s="39"/>
      <c r="DG196" s="39"/>
      <c r="DH196" s="39"/>
      <c r="DI196" s="39"/>
      <c r="DJ196" s="39"/>
      <c r="DK196" s="39"/>
      <c r="DL196" s="39"/>
      <c r="DM196" s="39"/>
      <c r="DN196" s="39"/>
      <c r="DO196" s="39"/>
      <c r="DP196" s="39"/>
      <c r="DQ196" s="39"/>
      <c r="DR196" s="39"/>
      <c r="DS196" s="39"/>
      <c r="DT196" s="39"/>
      <c r="DU196" s="39"/>
      <c r="DV196" s="39"/>
      <c r="DW196" s="39"/>
      <c r="DX196" s="39"/>
      <c r="DY196" s="39"/>
      <c r="DZ196" s="39"/>
      <c r="EA196" s="39"/>
      <c r="EB196" s="39"/>
      <c r="EC196" s="39"/>
      <c r="ED196" s="39"/>
      <c r="EE196" s="39"/>
      <c r="EF196" s="39"/>
      <c r="EG196" s="39"/>
      <c r="EH196" s="39"/>
      <c r="EI196" s="39"/>
    </row>
    <row r="197" spans="1:139" outlineLevel="1">
      <c r="A197" s="23">
        <v>41</v>
      </c>
      <c r="B197" s="23">
        <v>1</v>
      </c>
      <c r="C197" s="8">
        <v>0.72660796388109261</v>
      </c>
      <c r="D197" s="8">
        <f t="shared" si="7"/>
        <v>0.27339203611890739</v>
      </c>
      <c r="E197" s="8">
        <f t="shared" si="8"/>
        <v>0.63873639756031886</v>
      </c>
      <c r="F197" s="8">
        <f t="shared" si="9"/>
        <v>0.79920985827273106</v>
      </c>
      <c r="G197" s="8">
        <f t="shared" si="10"/>
        <v>0.61339870242172645</v>
      </c>
      <c r="H197" s="8">
        <v>3.6722101963799152E-2</v>
      </c>
      <c r="I197" s="8">
        <f t="shared" si="11"/>
        <v>3.7226315630696036E-3</v>
      </c>
      <c r="J197" s="8">
        <f t="shared" si="12"/>
        <v>0.62498134609090961</v>
      </c>
      <c r="AL197" s="39"/>
      <c r="AM197" s="39"/>
      <c r="AN197" s="39"/>
      <c r="AO197" s="39"/>
      <c r="AP197" s="39"/>
      <c r="AQ197" s="39"/>
      <c r="AR197" s="39"/>
      <c r="AS197" s="50"/>
      <c r="AT197" s="39"/>
      <c r="AU197" s="39"/>
      <c r="AV197" s="39"/>
      <c r="AW197" s="39">
        <f t="shared" si="13"/>
        <v>0</v>
      </c>
      <c r="AX197" s="39" t="e">
        <f t="shared" si="14"/>
        <v>#N/A</v>
      </c>
      <c r="AY197" s="39">
        <f t="shared" si="15"/>
        <v>0.72660796388109261</v>
      </c>
      <c r="AZ197" s="39"/>
      <c r="BA197" s="39"/>
      <c r="BB197" s="39"/>
      <c r="BC197" s="39"/>
      <c r="BD197" s="39"/>
      <c r="BE197" s="39"/>
      <c r="BF197" s="39"/>
      <c r="BG197" s="39"/>
      <c r="BH197" s="39"/>
      <c r="BI197" s="39"/>
      <c r="BJ197" s="39"/>
      <c r="BK197" s="39"/>
      <c r="BL197" s="39"/>
      <c r="BM197" s="39"/>
      <c r="BN197" s="39"/>
      <c r="BO197" s="39"/>
      <c r="BP197" s="39"/>
      <c r="BQ197" s="39"/>
      <c r="BR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39"/>
      <c r="CE197" s="39"/>
      <c r="CF197" s="39"/>
      <c r="CG197" s="39"/>
      <c r="CH197" s="39"/>
      <c r="CI197" s="39"/>
      <c r="CJ197" s="39"/>
      <c r="CK197" s="39"/>
      <c r="CL197" s="39"/>
      <c r="CM197" s="39"/>
      <c r="CN197" s="39"/>
      <c r="CO197" s="39"/>
      <c r="CP197" s="39"/>
      <c r="CQ197" s="39"/>
      <c r="CR197" s="39"/>
      <c r="CS197" s="39"/>
      <c r="CT197" s="39"/>
      <c r="CU197" s="39"/>
      <c r="CV197" s="39"/>
      <c r="CW197" s="39"/>
      <c r="CX197" s="39"/>
      <c r="CY197" s="39"/>
      <c r="CZ197" s="39"/>
      <c r="DA197" s="39"/>
      <c r="DB197" s="39"/>
      <c r="DC197" s="39"/>
      <c r="DD197" s="39"/>
      <c r="DE197" s="39"/>
      <c r="DF197" s="39"/>
      <c r="DG197" s="39"/>
      <c r="DH197" s="39"/>
      <c r="DI197" s="39"/>
      <c r="DJ197" s="39"/>
      <c r="DK197" s="39"/>
      <c r="DL197" s="39"/>
      <c r="DM197" s="39"/>
      <c r="DN197" s="39"/>
      <c r="DO197" s="39"/>
      <c r="DP197" s="39"/>
      <c r="DQ197" s="39"/>
      <c r="DR197" s="39"/>
      <c r="DS197" s="39"/>
      <c r="DT197" s="39"/>
      <c r="DU197" s="39"/>
      <c r="DV197" s="39"/>
      <c r="DW197" s="39"/>
      <c r="DX197" s="39"/>
      <c r="DY197" s="39"/>
      <c r="DZ197" s="39"/>
      <c r="EA197" s="39"/>
      <c r="EB197" s="39"/>
      <c r="EC197" s="39"/>
      <c r="ED197" s="39"/>
      <c r="EE197" s="39"/>
      <c r="EF197" s="39"/>
      <c r="EG197" s="39"/>
      <c r="EH197" s="39"/>
      <c r="EI197" s="39"/>
    </row>
    <row r="198" spans="1:139" outlineLevel="1">
      <c r="A198" s="23">
        <v>42</v>
      </c>
      <c r="B198" s="23">
        <v>1</v>
      </c>
      <c r="C198" s="8">
        <v>0.6590747773383252</v>
      </c>
      <c r="D198" s="8">
        <f t="shared" si="7"/>
        <v>0.3409252226616748</v>
      </c>
      <c r="E198" s="8">
        <f t="shared" si="8"/>
        <v>0.8338365599877291</v>
      </c>
      <c r="F198" s="8">
        <f t="shared" si="9"/>
        <v>0.91314651616689047</v>
      </c>
      <c r="G198" s="8">
        <f t="shared" si="10"/>
        <v>0.71922076990240458</v>
      </c>
      <c r="H198" s="8">
        <v>4.9643068538782219E-2</v>
      </c>
      <c r="I198" s="8">
        <f t="shared" si="11"/>
        <v>7.1080352840379828E-3</v>
      </c>
      <c r="J198" s="8">
        <f t="shared" si="12"/>
        <v>0.73776635750353459</v>
      </c>
      <c r="AL198" s="39"/>
      <c r="AM198" s="39"/>
      <c r="AN198" s="39"/>
      <c r="AO198" s="39"/>
      <c r="AP198" s="39"/>
      <c r="AQ198" s="39"/>
      <c r="AR198" s="39"/>
      <c r="AS198" s="50"/>
      <c r="AT198" s="39"/>
      <c r="AU198" s="39"/>
      <c r="AV198" s="39"/>
      <c r="AW198" s="39">
        <f t="shared" si="13"/>
        <v>0</v>
      </c>
      <c r="AX198" s="39" t="e">
        <f t="shared" si="14"/>
        <v>#N/A</v>
      </c>
      <c r="AY198" s="39">
        <f t="shared" si="15"/>
        <v>0.6590747773383252</v>
      </c>
      <c r="AZ198" s="39"/>
      <c r="BA198" s="39"/>
      <c r="BB198" s="39"/>
      <c r="BC198" s="39"/>
      <c r="BD198" s="39"/>
      <c r="BE198" s="39"/>
      <c r="BF198" s="39"/>
      <c r="BG198" s="39"/>
      <c r="BH198" s="39"/>
      <c r="BI198" s="39"/>
      <c r="BJ198" s="39"/>
      <c r="BK198" s="39"/>
      <c r="BL198" s="39"/>
      <c r="BM198" s="39"/>
      <c r="BN198" s="39"/>
      <c r="BO198" s="39"/>
      <c r="BP198" s="39"/>
      <c r="BQ198" s="39"/>
      <c r="BR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39"/>
      <c r="CE198" s="39"/>
      <c r="CF198" s="39"/>
      <c r="CG198" s="39"/>
      <c r="CH198" s="39"/>
      <c r="CI198" s="39"/>
      <c r="CJ198" s="39"/>
      <c r="CK198" s="39"/>
      <c r="CL198" s="39"/>
      <c r="CM198" s="39"/>
      <c r="CN198" s="39"/>
      <c r="CO198" s="39"/>
      <c r="CP198" s="39"/>
      <c r="CQ198" s="39"/>
      <c r="CR198" s="39"/>
      <c r="CS198" s="39"/>
      <c r="CT198" s="39"/>
      <c r="CU198" s="39"/>
      <c r="CV198" s="39"/>
      <c r="CW198" s="39"/>
      <c r="CX198" s="39"/>
      <c r="CY198" s="39"/>
      <c r="CZ198" s="39"/>
      <c r="DA198" s="39"/>
      <c r="DB198" s="39"/>
      <c r="DC198" s="39"/>
      <c r="DD198" s="39"/>
      <c r="DE198" s="39"/>
      <c r="DF198" s="39"/>
      <c r="DG198" s="39"/>
      <c r="DH198" s="39"/>
      <c r="DI198" s="39"/>
      <c r="DJ198" s="39"/>
      <c r="DK198" s="39"/>
      <c r="DL198" s="39"/>
      <c r="DM198" s="39"/>
      <c r="DN198" s="39"/>
      <c r="DO198" s="39"/>
      <c r="DP198" s="39"/>
      <c r="DQ198" s="39"/>
      <c r="DR198" s="39"/>
      <c r="DS198" s="39"/>
      <c r="DT198" s="39"/>
      <c r="DU198" s="39"/>
      <c r="DV198" s="39"/>
      <c r="DW198" s="39"/>
      <c r="DX198" s="39"/>
      <c r="DY198" s="39"/>
      <c r="DZ198" s="39"/>
      <c r="EA198" s="39"/>
      <c r="EB198" s="39"/>
      <c r="EC198" s="39"/>
      <c r="ED198" s="39"/>
      <c r="EE198" s="39"/>
      <c r="EF198" s="39"/>
      <c r="EG198" s="39"/>
      <c r="EH198" s="39"/>
      <c r="EI198" s="39"/>
    </row>
    <row r="199" spans="1:139" outlineLevel="1">
      <c r="A199" s="23">
        <v>43</v>
      </c>
      <c r="B199" s="23">
        <v>1</v>
      </c>
      <c r="C199" s="8">
        <v>0.72660796388109261</v>
      </c>
      <c r="D199" s="8">
        <f t="shared" si="7"/>
        <v>0.27339203611890739</v>
      </c>
      <c r="E199" s="8">
        <f t="shared" si="8"/>
        <v>0.63873639756031886</v>
      </c>
      <c r="F199" s="8">
        <f t="shared" si="9"/>
        <v>0.79920985827273106</v>
      </c>
      <c r="G199" s="8">
        <f t="shared" si="10"/>
        <v>0.61339870242172645</v>
      </c>
      <c r="H199" s="8">
        <v>3.6722101963799152E-2</v>
      </c>
      <c r="I199" s="8">
        <f t="shared" si="11"/>
        <v>3.7226315630696036E-3</v>
      </c>
      <c r="J199" s="8">
        <f t="shared" si="12"/>
        <v>0.62498134609090961</v>
      </c>
      <c r="AL199" s="39"/>
      <c r="AM199" s="39"/>
      <c r="AN199" s="39"/>
      <c r="AO199" s="39"/>
      <c r="AP199" s="39"/>
      <c r="AQ199" s="39"/>
      <c r="AR199" s="39"/>
      <c r="AS199" s="50"/>
      <c r="AT199" s="39"/>
      <c r="AU199" s="39"/>
      <c r="AV199" s="39"/>
      <c r="AW199" s="39">
        <f t="shared" si="13"/>
        <v>0</v>
      </c>
      <c r="AX199" s="39" t="e">
        <f t="shared" si="14"/>
        <v>#N/A</v>
      </c>
      <c r="AY199" s="39">
        <f t="shared" si="15"/>
        <v>0.72660796388109261</v>
      </c>
      <c r="AZ199" s="39"/>
      <c r="BA199" s="39"/>
      <c r="BB199" s="39"/>
      <c r="BC199" s="39"/>
      <c r="BD199" s="39"/>
      <c r="BE199" s="39"/>
      <c r="BF199" s="39"/>
      <c r="BG199" s="39"/>
      <c r="BH199" s="39"/>
      <c r="BI199" s="39"/>
      <c r="BJ199" s="39"/>
      <c r="BK199" s="39"/>
      <c r="BL199" s="39"/>
      <c r="BM199" s="39"/>
      <c r="BN199" s="39"/>
      <c r="BO199" s="39"/>
      <c r="BP199" s="39"/>
      <c r="BQ199" s="39"/>
      <c r="BR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39"/>
      <c r="CE199" s="39"/>
      <c r="CF199" s="39"/>
      <c r="CG199" s="39"/>
      <c r="CH199" s="39"/>
      <c r="CI199" s="39"/>
      <c r="CJ199" s="39"/>
      <c r="CK199" s="39"/>
      <c r="CL199" s="39"/>
      <c r="CM199" s="39"/>
      <c r="CN199" s="39"/>
      <c r="CO199" s="39"/>
      <c r="CP199" s="39"/>
      <c r="CQ199" s="39"/>
      <c r="CR199" s="39"/>
      <c r="CS199" s="39"/>
      <c r="CT199" s="39"/>
      <c r="CU199" s="39"/>
      <c r="CV199" s="39"/>
      <c r="CW199" s="39"/>
      <c r="CX199" s="39"/>
      <c r="CY199" s="39"/>
      <c r="CZ199" s="39"/>
      <c r="DA199" s="39"/>
      <c r="DB199" s="39"/>
      <c r="DC199" s="39"/>
      <c r="DD199" s="39"/>
      <c r="DE199" s="39"/>
      <c r="DF199" s="39"/>
      <c r="DG199" s="39"/>
      <c r="DH199" s="39"/>
      <c r="DI199" s="39"/>
      <c r="DJ199" s="39"/>
      <c r="DK199" s="39"/>
      <c r="DL199" s="39"/>
      <c r="DM199" s="39"/>
      <c r="DN199" s="39"/>
      <c r="DO199" s="39"/>
      <c r="DP199" s="39"/>
      <c r="DQ199" s="39"/>
      <c r="DR199" s="39"/>
      <c r="DS199" s="39"/>
      <c r="DT199" s="39"/>
      <c r="DU199" s="39"/>
      <c r="DV199" s="39"/>
      <c r="DW199" s="39"/>
      <c r="DX199" s="39"/>
      <c r="DY199" s="39"/>
      <c r="DZ199" s="39"/>
      <c r="EA199" s="39"/>
      <c r="EB199" s="39"/>
      <c r="EC199" s="39"/>
      <c r="ED199" s="39"/>
      <c r="EE199" s="39"/>
      <c r="EF199" s="39"/>
      <c r="EG199" s="39"/>
      <c r="EH199" s="39"/>
      <c r="EI199" s="39"/>
    </row>
    <row r="200" spans="1:139" outlineLevel="1">
      <c r="A200" s="23">
        <v>44</v>
      </c>
      <c r="B200" s="23">
        <v>0</v>
      </c>
      <c r="C200" s="8">
        <v>0.47893712678656036</v>
      </c>
      <c r="D200" s="8">
        <f t="shared" si="7"/>
        <v>-0.47893712678656036</v>
      </c>
      <c r="E200" s="8">
        <f t="shared" si="8"/>
        <v>1.3037691331138186</v>
      </c>
      <c r="F200" s="8">
        <f t="shared" si="9"/>
        <v>-1.1418271029861826</v>
      </c>
      <c r="G200" s="8">
        <f t="shared" si="10"/>
        <v>-0.95872529795838646</v>
      </c>
      <c r="H200" s="8">
        <v>3.1294941663617661E-2</v>
      </c>
      <c r="I200" s="8">
        <f t="shared" si="11"/>
        <v>7.663362942143123E-3</v>
      </c>
      <c r="J200" s="8">
        <f t="shared" si="12"/>
        <v>-0.97408847171552304</v>
      </c>
      <c r="AL200" s="39"/>
      <c r="AM200" s="39"/>
      <c r="AN200" s="39"/>
      <c r="AO200" s="39"/>
      <c r="AP200" s="39"/>
      <c r="AQ200" s="39"/>
      <c r="AR200" s="39"/>
      <c r="AS200" s="50"/>
      <c r="AT200" s="39"/>
      <c r="AU200" s="39"/>
      <c r="AV200" s="39"/>
      <c r="AW200" s="39">
        <f t="shared" si="13"/>
        <v>1</v>
      </c>
      <c r="AX200" s="39">
        <f t="shared" si="14"/>
        <v>0.47893712678656036</v>
      </c>
      <c r="AY200" s="39" t="e">
        <f t="shared" si="15"/>
        <v>#N/A</v>
      </c>
      <c r="AZ200" s="39"/>
      <c r="BA200" s="39"/>
      <c r="BB200" s="39"/>
      <c r="BC200" s="39"/>
      <c r="BD200" s="39"/>
      <c r="BE200" s="39"/>
      <c r="BF200" s="39"/>
      <c r="BG200" s="39"/>
      <c r="BH200" s="39"/>
      <c r="BI200" s="39"/>
      <c r="BJ200" s="39"/>
      <c r="BK200" s="39"/>
      <c r="BL200" s="39"/>
      <c r="BM200" s="39"/>
      <c r="BN200" s="39"/>
      <c r="BO200" s="39"/>
      <c r="BP200" s="39"/>
      <c r="BQ200" s="39"/>
      <c r="BR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39"/>
      <c r="CE200" s="39"/>
      <c r="CF200" s="39"/>
      <c r="CG200" s="39"/>
      <c r="CH200" s="39"/>
      <c r="CI200" s="39"/>
      <c r="CJ200" s="39"/>
      <c r="CK200" s="39"/>
      <c r="CL200" s="39"/>
      <c r="CM200" s="39"/>
      <c r="CN200" s="39"/>
      <c r="CO200" s="39"/>
      <c r="CP200" s="39"/>
      <c r="CQ200" s="39"/>
      <c r="CR200" s="39"/>
      <c r="CS200" s="39"/>
      <c r="CT200" s="39"/>
      <c r="CU200" s="39"/>
      <c r="CV200" s="39"/>
      <c r="CW200" s="39"/>
      <c r="CX200" s="39"/>
      <c r="CY200" s="39"/>
      <c r="CZ200" s="39"/>
      <c r="DA200" s="39"/>
      <c r="DB200" s="39"/>
      <c r="DC200" s="39"/>
      <c r="DD200" s="39"/>
      <c r="DE200" s="39"/>
      <c r="DF200" s="39"/>
      <c r="DG200" s="39"/>
      <c r="DH200" s="39"/>
      <c r="DI200" s="39"/>
      <c r="DJ200" s="39"/>
      <c r="DK200" s="39"/>
      <c r="DL200" s="39"/>
      <c r="DM200" s="39"/>
      <c r="DN200" s="39"/>
      <c r="DO200" s="39"/>
      <c r="DP200" s="39"/>
      <c r="DQ200" s="39"/>
      <c r="DR200" s="39"/>
      <c r="DS200" s="39"/>
      <c r="DT200" s="39"/>
      <c r="DU200" s="39"/>
      <c r="DV200" s="39"/>
      <c r="DW200" s="39"/>
      <c r="DX200" s="39"/>
      <c r="DY200" s="39"/>
      <c r="DZ200" s="39"/>
      <c r="EA200" s="39"/>
      <c r="EB200" s="39"/>
      <c r="EC200" s="39"/>
      <c r="ED200" s="39"/>
      <c r="EE200" s="39"/>
      <c r="EF200" s="39"/>
      <c r="EG200" s="39"/>
      <c r="EH200" s="39"/>
      <c r="EI200" s="39"/>
    </row>
    <row r="201" spans="1:139" outlineLevel="1">
      <c r="A201" s="23">
        <v>45</v>
      </c>
      <c r="B201" s="23">
        <v>0</v>
      </c>
      <c r="C201" s="8">
        <v>0.47893712678656036</v>
      </c>
      <c r="D201" s="8">
        <f t="shared" si="7"/>
        <v>-0.47893712678656036</v>
      </c>
      <c r="E201" s="8">
        <f t="shared" si="8"/>
        <v>1.3037691331138186</v>
      </c>
      <c r="F201" s="8">
        <f t="shared" si="9"/>
        <v>-1.1418271029861826</v>
      </c>
      <c r="G201" s="8">
        <f t="shared" si="10"/>
        <v>-0.95872529795838646</v>
      </c>
      <c r="H201" s="8">
        <v>3.1294941663617661E-2</v>
      </c>
      <c r="I201" s="8">
        <f t="shared" si="11"/>
        <v>7.663362942143123E-3</v>
      </c>
      <c r="J201" s="8">
        <f t="shared" si="12"/>
        <v>-0.97408847171552304</v>
      </c>
      <c r="AL201" s="39"/>
      <c r="AM201" s="39"/>
      <c r="AN201" s="39"/>
      <c r="AO201" s="39"/>
      <c r="AP201" s="39"/>
      <c r="AQ201" s="39"/>
      <c r="AR201" s="39"/>
      <c r="AS201" s="50"/>
      <c r="AT201" s="39"/>
      <c r="AU201" s="39"/>
      <c r="AV201" s="39"/>
      <c r="AW201" s="39">
        <f t="shared" si="13"/>
        <v>1</v>
      </c>
      <c r="AX201" s="39">
        <f t="shared" si="14"/>
        <v>0.47893712678656036</v>
      </c>
      <c r="AY201" s="39" t="e">
        <f t="shared" si="15"/>
        <v>#N/A</v>
      </c>
      <c r="AZ201" s="39"/>
      <c r="BA201" s="39"/>
      <c r="BB201" s="39"/>
      <c r="BC201" s="39"/>
      <c r="BD201" s="39"/>
      <c r="BE201" s="39"/>
      <c r="BF201" s="39"/>
      <c r="BG201" s="39"/>
      <c r="BH201" s="39"/>
      <c r="BI201" s="39"/>
      <c r="BJ201" s="39"/>
      <c r="BK201" s="39"/>
      <c r="BL201" s="39"/>
      <c r="BM201" s="39"/>
      <c r="BN201" s="39"/>
      <c r="BO201" s="39"/>
      <c r="BP201" s="39"/>
      <c r="BQ201" s="39"/>
      <c r="BR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39"/>
      <c r="CE201" s="39"/>
      <c r="CF201" s="39"/>
      <c r="CG201" s="39"/>
      <c r="CH201" s="39"/>
      <c r="CI201" s="39"/>
      <c r="CJ201" s="39"/>
      <c r="CK201" s="39"/>
      <c r="CL201" s="39"/>
      <c r="CM201" s="39"/>
      <c r="CN201" s="39"/>
      <c r="CO201" s="39"/>
      <c r="CP201" s="39"/>
      <c r="CQ201" s="39"/>
      <c r="CR201" s="39"/>
      <c r="CS201" s="39"/>
      <c r="CT201" s="39"/>
      <c r="CU201" s="39"/>
      <c r="CV201" s="39"/>
      <c r="CW201" s="39"/>
      <c r="CX201" s="39"/>
      <c r="CY201" s="39"/>
      <c r="CZ201" s="39"/>
      <c r="DA201" s="39"/>
      <c r="DB201" s="39"/>
      <c r="DC201" s="39"/>
      <c r="DD201" s="39"/>
      <c r="DE201" s="39"/>
      <c r="DF201" s="39"/>
      <c r="DG201" s="39"/>
      <c r="DH201" s="39"/>
      <c r="DI201" s="39"/>
      <c r="DJ201" s="39"/>
      <c r="DK201" s="39"/>
      <c r="DL201" s="39"/>
      <c r="DM201" s="39"/>
      <c r="DN201" s="39"/>
      <c r="DO201" s="39"/>
      <c r="DP201" s="39"/>
      <c r="DQ201" s="39"/>
      <c r="DR201" s="39"/>
      <c r="DS201" s="39"/>
      <c r="DT201" s="39"/>
      <c r="DU201" s="39"/>
      <c r="DV201" s="39"/>
      <c r="DW201" s="39"/>
      <c r="DX201" s="39"/>
      <c r="DY201" s="39"/>
      <c r="DZ201" s="39"/>
      <c r="EA201" s="39"/>
      <c r="EB201" s="39"/>
      <c r="EC201" s="39"/>
      <c r="ED201" s="39"/>
      <c r="EE201" s="39"/>
      <c r="EF201" s="39"/>
      <c r="EG201" s="39"/>
      <c r="EH201" s="39"/>
      <c r="EI201" s="39"/>
    </row>
    <row r="202" spans="1:139" outlineLevel="1">
      <c r="A202" s="23">
        <v>46</v>
      </c>
      <c r="B202" s="23">
        <v>0</v>
      </c>
      <c r="C202" s="8">
        <v>0.6590747773383252</v>
      </c>
      <c r="D202" s="8">
        <f t="shared" si="7"/>
        <v>-0.6590747773383252</v>
      </c>
      <c r="E202" s="8">
        <f t="shared" si="8"/>
        <v>2.1521842282560368</v>
      </c>
      <c r="F202" s="8">
        <f t="shared" si="9"/>
        <v>-1.4670324564426094</v>
      </c>
      <c r="G202" s="8">
        <f t="shared" si="10"/>
        <v>-1.3903936619290012</v>
      </c>
      <c r="H202" s="8">
        <v>4.9643068538782219E-2</v>
      </c>
      <c r="I202" s="8">
        <f t="shared" si="11"/>
        <v>2.6564441679567927E-2</v>
      </c>
      <c r="J202" s="8">
        <f t="shared" si="12"/>
        <v>-1.4262458905303237</v>
      </c>
      <c r="AL202" s="39"/>
      <c r="AM202" s="39"/>
      <c r="AN202" s="39"/>
      <c r="AO202" s="39"/>
      <c r="AP202" s="39"/>
      <c r="AQ202" s="39"/>
      <c r="AR202" s="39"/>
      <c r="AS202" s="50"/>
      <c r="AT202" s="39"/>
      <c r="AU202" s="39"/>
      <c r="AV202" s="39"/>
      <c r="AW202" s="39">
        <f t="shared" si="13"/>
        <v>1</v>
      </c>
      <c r="AX202" s="39">
        <f t="shared" si="14"/>
        <v>0.6590747773383252</v>
      </c>
      <c r="AY202" s="39" t="e">
        <f t="shared" si="15"/>
        <v>#N/A</v>
      </c>
      <c r="AZ202" s="39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  <c r="BK202" s="39"/>
      <c r="BL202" s="39"/>
      <c r="BM202" s="39"/>
      <c r="BN202" s="39"/>
      <c r="BO202" s="39"/>
      <c r="BP202" s="39"/>
      <c r="BQ202" s="39"/>
      <c r="BR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39"/>
      <c r="CE202" s="39"/>
      <c r="CF202" s="39"/>
      <c r="CG202" s="39"/>
      <c r="CH202" s="39"/>
      <c r="CI202" s="39"/>
      <c r="CJ202" s="39"/>
      <c r="CK202" s="39"/>
      <c r="CL202" s="39"/>
      <c r="CM202" s="39"/>
      <c r="CN202" s="39"/>
      <c r="CO202" s="39"/>
      <c r="CP202" s="39"/>
      <c r="CQ202" s="39"/>
      <c r="CR202" s="39"/>
      <c r="CS202" s="39"/>
      <c r="CT202" s="39"/>
      <c r="CU202" s="39"/>
      <c r="CV202" s="39"/>
      <c r="CW202" s="39"/>
      <c r="CX202" s="39"/>
      <c r="CY202" s="39"/>
      <c r="CZ202" s="39"/>
      <c r="DA202" s="39"/>
      <c r="DB202" s="39"/>
      <c r="DC202" s="39"/>
      <c r="DD202" s="39"/>
      <c r="DE202" s="39"/>
      <c r="DF202" s="39"/>
      <c r="DG202" s="39"/>
      <c r="DH202" s="39"/>
      <c r="DI202" s="39"/>
      <c r="DJ202" s="39"/>
      <c r="DK202" s="39"/>
      <c r="DL202" s="39"/>
      <c r="DM202" s="39"/>
      <c r="DN202" s="39"/>
      <c r="DO202" s="39"/>
      <c r="DP202" s="39"/>
      <c r="DQ202" s="39"/>
      <c r="DR202" s="39"/>
      <c r="DS202" s="39"/>
      <c r="DT202" s="39"/>
      <c r="DU202" s="39"/>
      <c r="DV202" s="39"/>
      <c r="DW202" s="39"/>
      <c r="DX202" s="39"/>
      <c r="DY202" s="39"/>
      <c r="DZ202" s="39"/>
      <c r="EA202" s="39"/>
      <c r="EB202" s="39"/>
      <c r="EC202" s="39"/>
      <c r="ED202" s="39"/>
      <c r="EE202" s="39"/>
      <c r="EF202" s="39"/>
      <c r="EG202" s="39"/>
      <c r="EH202" s="39"/>
      <c r="EI202" s="39"/>
    </row>
    <row r="203" spans="1:139" outlineLevel="1">
      <c r="A203" s="23">
        <v>47</v>
      </c>
      <c r="B203" s="23">
        <v>1</v>
      </c>
      <c r="C203" s="8">
        <v>0.47893712678656036</v>
      </c>
      <c r="D203" s="8">
        <f t="shared" si="7"/>
        <v>0.52106287321343969</v>
      </c>
      <c r="E203" s="8">
        <f t="shared" si="8"/>
        <v>1.472371899009451</v>
      </c>
      <c r="F203" s="8">
        <f t="shared" si="9"/>
        <v>1.2134133257095254</v>
      </c>
      <c r="G203" s="8">
        <f t="shared" si="10"/>
        <v>1.043051645898474</v>
      </c>
      <c r="H203" s="8">
        <v>3.1294941663617661E-2</v>
      </c>
      <c r="I203" s="8">
        <f t="shared" si="11"/>
        <v>9.0707384692504719E-3</v>
      </c>
      <c r="J203" s="8">
        <f t="shared" si="12"/>
        <v>1.059766114274066</v>
      </c>
      <c r="AL203" s="39"/>
      <c r="AM203" s="39"/>
      <c r="AN203" s="39"/>
      <c r="AO203" s="39"/>
      <c r="AP203" s="39"/>
      <c r="AQ203" s="39"/>
      <c r="AR203" s="39"/>
      <c r="AS203" s="50"/>
      <c r="AT203" s="39"/>
      <c r="AU203" s="39"/>
      <c r="AV203" s="39"/>
      <c r="AW203" s="39">
        <f t="shared" si="13"/>
        <v>0</v>
      </c>
      <c r="AX203" s="39" t="e">
        <f t="shared" si="14"/>
        <v>#N/A</v>
      </c>
      <c r="AY203" s="39">
        <f t="shared" si="15"/>
        <v>0.47893712678656036</v>
      </c>
      <c r="AZ203" s="39"/>
      <c r="BA203" s="39"/>
      <c r="BB203" s="39"/>
      <c r="BC203" s="39"/>
      <c r="BD203" s="39"/>
      <c r="BE203" s="39"/>
      <c r="BF203" s="39"/>
      <c r="BG203" s="39"/>
      <c r="BH203" s="39"/>
      <c r="BI203" s="39"/>
      <c r="BJ203" s="39"/>
      <c r="BK203" s="39"/>
      <c r="BL203" s="39"/>
      <c r="BM203" s="39"/>
      <c r="BN203" s="39"/>
      <c r="BO203" s="39"/>
      <c r="BP203" s="39"/>
      <c r="BQ203" s="39"/>
      <c r="BR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39"/>
      <c r="CE203" s="39"/>
      <c r="CF203" s="39"/>
      <c r="CG203" s="39"/>
      <c r="CH203" s="39"/>
      <c r="CI203" s="39"/>
      <c r="CJ203" s="39"/>
      <c r="CK203" s="39"/>
      <c r="CL203" s="39"/>
      <c r="CM203" s="39"/>
      <c r="CN203" s="39"/>
      <c r="CO203" s="39"/>
      <c r="CP203" s="39"/>
      <c r="CQ203" s="39"/>
      <c r="CR203" s="39"/>
      <c r="CS203" s="39"/>
      <c r="CT203" s="39"/>
      <c r="CU203" s="39"/>
      <c r="CV203" s="39"/>
      <c r="CW203" s="39"/>
      <c r="CX203" s="39"/>
      <c r="CY203" s="39"/>
      <c r="CZ203" s="39"/>
      <c r="DA203" s="39"/>
      <c r="DB203" s="39"/>
      <c r="DC203" s="39"/>
      <c r="DD203" s="39"/>
      <c r="DE203" s="39"/>
      <c r="DF203" s="39"/>
      <c r="DG203" s="39"/>
      <c r="DH203" s="39"/>
      <c r="DI203" s="39"/>
      <c r="DJ203" s="39"/>
      <c r="DK203" s="39"/>
      <c r="DL203" s="39"/>
      <c r="DM203" s="39"/>
      <c r="DN203" s="39"/>
      <c r="DO203" s="39"/>
      <c r="DP203" s="39"/>
      <c r="DQ203" s="39"/>
      <c r="DR203" s="39"/>
      <c r="DS203" s="39"/>
      <c r="DT203" s="39"/>
      <c r="DU203" s="39"/>
      <c r="DV203" s="39"/>
      <c r="DW203" s="39"/>
      <c r="DX203" s="39"/>
      <c r="DY203" s="39"/>
      <c r="DZ203" s="39"/>
      <c r="EA203" s="39"/>
      <c r="EB203" s="39"/>
      <c r="EC203" s="39"/>
      <c r="ED203" s="39"/>
      <c r="EE203" s="39"/>
      <c r="EF203" s="39"/>
      <c r="EG203" s="39"/>
      <c r="EH203" s="39"/>
      <c r="EI203" s="39"/>
    </row>
    <row r="204" spans="1:139" outlineLevel="1">
      <c r="A204" s="23">
        <v>48</v>
      </c>
      <c r="B204" s="23">
        <v>0</v>
      </c>
      <c r="C204" s="8">
        <v>0.32719168282586852</v>
      </c>
      <c r="D204" s="8">
        <f t="shared" si="7"/>
        <v>-0.32719168282586852</v>
      </c>
      <c r="E204" s="8">
        <f t="shared" si="8"/>
        <v>0.79258961673858308</v>
      </c>
      <c r="F204" s="8">
        <f t="shared" si="9"/>
        <v>-0.89027502309038364</v>
      </c>
      <c r="G204" s="8">
        <f t="shared" si="10"/>
        <v>-0.6973574613052772</v>
      </c>
      <c r="H204" s="8">
        <v>9.9754356199925079E-2</v>
      </c>
      <c r="I204" s="8">
        <f t="shared" si="11"/>
        <v>1.4964448831408522E-2</v>
      </c>
      <c r="J204" s="8">
        <f t="shared" si="12"/>
        <v>-0.73497901216804806</v>
      </c>
      <c r="AL204" s="39"/>
      <c r="AM204" s="39"/>
      <c r="AN204" s="39"/>
      <c r="AO204" s="39"/>
      <c r="AP204" s="39"/>
      <c r="AQ204" s="39"/>
      <c r="AR204" s="39"/>
      <c r="AS204" s="50"/>
      <c r="AT204" s="39"/>
      <c r="AU204" s="39"/>
      <c r="AV204" s="39"/>
      <c r="AW204" s="39">
        <f t="shared" si="13"/>
        <v>1</v>
      </c>
      <c r="AX204" s="39">
        <f t="shared" si="14"/>
        <v>0.32719168282586852</v>
      </c>
      <c r="AY204" s="39" t="e">
        <f t="shared" si="15"/>
        <v>#N/A</v>
      </c>
      <c r="AZ204" s="39"/>
      <c r="BA204" s="39"/>
      <c r="BB204" s="39"/>
      <c r="BC204" s="39"/>
      <c r="BD204" s="39"/>
      <c r="BE204" s="39"/>
      <c r="BF204" s="39"/>
      <c r="BG204" s="39"/>
      <c r="BH204" s="39"/>
      <c r="BI204" s="39"/>
      <c r="BJ204" s="39"/>
      <c r="BK204" s="39"/>
      <c r="BL204" s="39"/>
      <c r="BM204" s="39"/>
      <c r="BN204" s="39"/>
      <c r="BO204" s="39"/>
      <c r="BP204" s="39"/>
      <c r="BQ204" s="39"/>
      <c r="BR204" s="39"/>
      <c r="BS204" s="39"/>
      <c r="BT204" s="39"/>
      <c r="BU204" s="39"/>
      <c r="BV204" s="39"/>
      <c r="BW204" s="39"/>
      <c r="BX204" s="39"/>
      <c r="BY204" s="39"/>
      <c r="BZ204" s="39"/>
      <c r="CA204" s="39"/>
      <c r="CB204" s="39"/>
      <c r="CC204" s="39"/>
      <c r="CD204" s="39"/>
      <c r="CE204" s="39"/>
      <c r="CF204" s="39"/>
      <c r="CG204" s="39"/>
      <c r="CH204" s="39"/>
      <c r="CI204" s="39"/>
      <c r="CJ204" s="39"/>
      <c r="CK204" s="39"/>
      <c r="CL204" s="39"/>
      <c r="CM204" s="39"/>
      <c r="CN204" s="39"/>
      <c r="CO204" s="39"/>
      <c r="CP204" s="39"/>
      <c r="CQ204" s="39"/>
      <c r="CR204" s="39"/>
      <c r="CS204" s="39"/>
      <c r="CT204" s="39"/>
      <c r="CU204" s="39"/>
      <c r="CV204" s="39"/>
      <c r="CW204" s="39"/>
      <c r="CX204" s="39"/>
      <c r="CY204" s="39"/>
      <c r="CZ204" s="39"/>
      <c r="DA204" s="39"/>
      <c r="DB204" s="39"/>
      <c r="DC204" s="39"/>
      <c r="DD204" s="39"/>
      <c r="DE204" s="39"/>
      <c r="DF204" s="39"/>
      <c r="DG204" s="39"/>
      <c r="DH204" s="39"/>
      <c r="DI204" s="39"/>
      <c r="DJ204" s="39"/>
      <c r="DK204" s="39"/>
      <c r="DL204" s="39"/>
      <c r="DM204" s="39"/>
      <c r="DN204" s="39"/>
      <c r="DO204" s="39"/>
      <c r="DP204" s="39"/>
      <c r="DQ204" s="39"/>
      <c r="DR204" s="39"/>
      <c r="DS204" s="39"/>
      <c r="DT204" s="39"/>
      <c r="DU204" s="39"/>
      <c r="DV204" s="39"/>
      <c r="DW204" s="39"/>
      <c r="DX204" s="39"/>
      <c r="DY204" s="39"/>
      <c r="DZ204" s="39"/>
      <c r="EA204" s="39"/>
      <c r="EB204" s="39"/>
      <c r="EC204" s="39"/>
      <c r="ED204" s="39"/>
      <c r="EE204" s="39"/>
      <c r="EF204" s="39"/>
      <c r="EG204" s="39"/>
      <c r="EH204" s="39"/>
      <c r="EI204" s="39"/>
    </row>
    <row r="205" spans="1:139" outlineLevel="1">
      <c r="A205" s="23">
        <v>49</v>
      </c>
      <c r="B205" s="23">
        <v>1</v>
      </c>
      <c r="C205" s="8">
        <v>0.55823576796485042</v>
      </c>
      <c r="D205" s="8">
        <f t="shared" si="7"/>
        <v>0.44176423203514958</v>
      </c>
      <c r="E205" s="8">
        <f t="shared" si="8"/>
        <v>1.1659477652082664</v>
      </c>
      <c r="F205" s="8">
        <f t="shared" si="9"/>
        <v>1.0797906117429741</v>
      </c>
      <c r="G205" s="8">
        <f t="shared" si="10"/>
        <v>0.88958293882390116</v>
      </c>
      <c r="H205" s="8">
        <v>3.4491141019137292E-2</v>
      </c>
      <c r="I205" s="8">
        <f t="shared" si="11"/>
        <v>7.3199469657197385E-3</v>
      </c>
      <c r="J205" s="8">
        <f t="shared" si="12"/>
        <v>0.9053329219780194</v>
      </c>
      <c r="AL205" s="39"/>
      <c r="AM205" s="39"/>
      <c r="AN205" s="39"/>
      <c r="AO205" s="39"/>
      <c r="AP205" s="39"/>
      <c r="AQ205" s="39"/>
      <c r="AR205" s="39"/>
      <c r="AS205" s="50"/>
      <c r="AT205" s="39"/>
      <c r="AU205" s="39"/>
      <c r="AV205" s="39"/>
      <c r="AW205" s="39">
        <f t="shared" si="13"/>
        <v>0</v>
      </c>
      <c r="AX205" s="39" t="e">
        <f t="shared" si="14"/>
        <v>#N/A</v>
      </c>
      <c r="AY205" s="39">
        <f t="shared" si="15"/>
        <v>0.55823576796485042</v>
      </c>
      <c r="AZ205" s="39"/>
      <c r="BA205" s="39"/>
      <c r="BB205" s="39"/>
      <c r="BC205" s="39"/>
      <c r="BD205" s="39"/>
      <c r="BE205" s="39"/>
      <c r="BF205" s="39"/>
      <c r="BG205" s="39"/>
      <c r="BH205" s="39"/>
      <c r="BI205" s="39"/>
      <c r="BJ205" s="39"/>
      <c r="BK205" s="39"/>
      <c r="BL205" s="39"/>
      <c r="BM205" s="39"/>
      <c r="BN205" s="39"/>
      <c r="BO205" s="39"/>
      <c r="BP205" s="39"/>
      <c r="BQ205" s="39"/>
      <c r="BR205" s="39"/>
      <c r="BS205" s="39"/>
      <c r="BT205" s="39"/>
      <c r="BU205" s="39"/>
      <c r="BV205" s="39"/>
      <c r="BW205" s="39"/>
      <c r="BX205" s="39"/>
      <c r="BY205" s="39"/>
      <c r="BZ205" s="39"/>
      <c r="CA205" s="39"/>
      <c r="CB205" s="39"/>
      <c r="CC205" s="39"/>
      <c r="CD205" s="39"/>
      <c r="CE205" s="39"/>
      <c r="CF205" s="39"/>
      <c r="CG205" s="39"/>
      <c r="CH205" s="39"/>
      <c r="CI205" s="39"/>
      <c r="CJ205" s="39"/>
      <c r="CK205" s="39"/>
      <c r="CL205" s="39"/>
      <c r="CM205" s="39"/>
      <c r="CN205" s="39"/>
      <c r="CO205" s="39"/>
      <c r="CP205" s="39"/>
      <c r="CQ205" s="39"/>
      <c r="CR205" s="39"/>
      <c r="CS205" s="39"/>
      <c r="CT205" s="39"/>
      <c r="CU205" s="39"/>
      <c r="CV205" s="39"/>
      <c r="CW205" s="39"/>
      <c r="CX205" s="39"/>
      <c r="CY205" s="39"/>
      <c r="CZ205" s="39"/>
      <c r="DA205" s="39"/>
      <c r="DB205" s="39"/>
      <c r="DC205" s="39"/>
      <c r="DD205" s="39"/>
      <c r="DE205" s="39"/>
      <c r="DF205" s="39"/>
      <c r="DG205" s="39"/>
      <c r="DH205" s="39"/>
      <c r="DI205" s="39"/>
      <c r="DJ205" s="39"/>
      <c r="DK205" s="39"/>
      <c r="DL205" s="39"/>
      <c r="DM205" s="39"/>
      <c r="DN205" s="39"/>
      <c r="DO205" s="39"/>
      <c r="DP205" s="39"/>
      <c r="DQ205" s="39"/>
      <c r="DR205" s="39"/>
      <c r="DS205" s="39"/>
      <c r="DT205" s="39"/>
      <c r="DU205" s="39"/>
      <c r="DV205" s="39"/>
      <c r="DW205" s="39"/>
      <c r="DX205" s="39"/>
      <c r="DY205" s="39"/>
      <c r="DZ205" s="39"/>
      <c r="EA205" s="39"/>
      <c r="EB205" s="39"/>
      <c r="EC205" s="39"/>
      <c r="ED205" s="39"/>
      <c r="EE205" s="39"/>
      <c r="EF205" s="39"/>
      <c r="EG205" s="39"/>
      <c r="EH205" s="39"/>
      <c r="EI205" s="39"/>
    </row>
    <row r="206" spans="1:139" outlineLevel="1">
      <c r="A206" s="23">
        <v>50</v>
      </c>
      <c r="B206" s="23">
        <v>1</v>
      </c>
      <c r="C206" s="8">
        <v>0.72660796388109261</v>
      </c>
      <c r="D206" s="8">
        <f t="shared" si="7"/>
        <v>0.27339203611890739</v>
      </c>
      <c r="E206" s="8">
        <f t="shared" si="8"/>
        <v>0.63873639756031886</v>
      </c>
      <c r="F206" s="8">
        <f t="shared" si="9"/>
        <v>0.79920985827273106</v>
      </c>
      <c r="G206" s="8">
        <f t="shared" si="10"/>
        <v>0.61339870242172645</v>
      </c>
      <c r="H206" s="8">
        <v>3.6722101963799152E-2</v>
      </c>
      <c r="I206" s="8">
        <f t="shared" si="11"/>
        <v>3.7226315630696036E-3</v>
      </c>
      <c r="J206" s="8">
        <f t="shared" si="12"/>
        <v>0.62498134609090961</v>
      </c>
      <c r="AL206" s="39"/>
      <c r="AM206" s="39"/>
      <c r="AN206" s="39"/>
      <c r="AO206" s="39"/>
      <c r="AP206" s="39"/>
      <c r="AQ206" s="39"/>
      <c r="AR206" s="39"/>
      <c r="AS206" s="50"/>
      <c r="AT206" s="39"/>
      <c r="AU206" s="39"/>
      <c r="AV206" s="39"/>
      <c r="AW206" s="39">
        <f t="shared" si="13"/>
        <v>0</v>
      </c>
      <c r="AX206" s="39" t="e">
        <f t="shared" si="14"/>
        <v>#N/A</v>
      </c>
      <c r="AY206" s="39">
        <f t="shared" si="15"/>
        <v>0.72660796388109261</v>
      </c>
      <c r="AZ206" s="39"/>
      <c r="BA206" s="39"/>
      <c r="BB206" s="39"/>
      <c r="BC206" s="39"/>
      <c r="BD206" s="39"/>
      <c r="BE206" s="39"/>
      <c r="BF206" s="39"/>
      <c r="BG206" s="39"/>
      <c r="BH206" s="39"/>
      <c r="BI206" s="39"/>
      <c r="BJ206" s="39"/>
      <c r="BK206" s="39"/>
      <c r="BL206" s="39"/>
      <c r="BM206" s="39"/>
      <c r="BN206" s="39"/>
      <c r="BO206" s="39"/>
      <c r="BP206" s="39"/>
      <c r="BQ206" s="39"/>
      <c r="BR206" s="39"/>
      <c r="BS206" s="39"/>
      <c r="BT206" s="39"/>
      <c r="BU206" s="39"/>
      <c r="BV206" s="39"/>
      <c r="BW206" s="39"/>
      <c r="BX206" s="39"/>
      <c r="BY206" s="39"/>
      <c r="BZ206" s="39"/>
      <c r="CA206" s="39"/>
      <c r="CB206" s="39"/>
      <c r="CC206" s="39"/>
      <c r="CD206" s="39"/>
      <c r="CE206" s="39"/>
      <c r="CF206" s="39"/>
      <c r="CG206" s="39"/>
      <c r="CH206" s="39"/>
      <c r="CI206" s="39"/>
      <c r="CJ206" s="39"/>
      <c r="CK206" s="39"/>
      <c r="CL206" s="39"/>
      <c r="CM206" s="39"/>
      <c r="CN206" s="39"/>
      <c r="CO206" s="39"/>
      <c r="CP206" s="39"/>
      <c r="CQ206" s="39"/>
      <c r="CR206" s="39"/>
      <c r="CS206" s="39"/>
      <c r="CT206" s="39"/>
      <c r="CU206" s="39"/>
      <c r="CV206" s="39"/>
      <c r="CW206" s="39"/>
      <c r="CX206" s="39"/>
      <c r="CY206" s="39"/>
      <c r="CZ206" s="39"/>
      <c r="DA206" s="39"/>
      <c r="DB206" s="39"/>
      <c r="DC206" s="39"/>
      <c r="DD206" s="39"/>
      <c r="DE206" s="39"/>
      <c r="DF206" s="39"/>
      <c r="DG206" s="39"/>
      <c r="DH206" s="39"/>
      <c r="DI206" s="39"/>
      <c r="DJ206" s="39"/>
      <c r="DK206" s="39"/>
      <c r="DL206" s="39"/>
      <c r="DM206" s="39"/>
      <c r="DN206" s="39"/>
      <c r="DO206" s="39"/>
      <c r="DP206" s="39"/>
      <c r="DQ206" s="39"/>
      <c r="DR206" s="39"/>
      <c r="DS206" s="39"/>
      <c r="DT206" s="39"/>
      <c r="DU206" s="39"/>
      <c r="DV206" s="39"/>
      <c r="DW206" s="39"/>
      <c r="DX206" s="39"/>
      <c r="DY206" s="39"/>
      <c r="DZ206" s="39"/>
      <c r="EA206" s="39"/>
      <c r="EB206" s="39"/>
      <c r="EC206" s="39"/>
      <c r="ED206" s="39"/>
      <c r="EE206" s="39"/>
      <c r="EF206" s="39"/>
      <c r="EG206" s="39"/>
      <c r="EH206" s="39"/>
      <c r="EI206" s="39"/>
    </row>
    <row r="207" spans="1:139" outlineLevel="1">
      <c r="A207" s="23">
        <v>51</v>
      </c>
      <c r="B207" s="23">
        <v>0</v>
      </c>
      <c r="C207" s="8">
        <v>0.33937938164494807</v>
      </c>
      <c r="D207" s="8">
        <f t="shared" si="7"/>
        <v>-0.33937938164494807</v>
      </c>
      <c r="E207" s="8">
        <f t="shared" si="8"/>
        <v>0.82915110990952978</v>
      </c>
      <c r="F207" s="8">
        <f t="shared" si="9"/>
        <v>-0.91057734976745919</v>
      </c>
      <c r="G207" s="8">
        <f t="shared" si="10"/>
        <v>-0.71674828909798083</v>
      </c>
      <c r="H207" s="8">
        <v>7.8212353416339517E-2</v>
      </c>
      <c r="I207" s="8">
        <f t="shared" si="11"/>
        <v>1.1821890310251907E-2</v>
      </c>
      <c r="J207" s="8">
        <f t="shared" si="12"/>
        <v>-0.74653680399154598</v>
      </c>
      <c r="AL207" s="39"/>
      <c r="AM207" s="39"/>
      <c r="AN207" s="39"/>
      <c r="AO207" s="39"/>
      <c r="AP207" s="39"/>
      <c r="AQ207" s="39"/>
      <c r="AR207" s="39"/>
      <c r="AS207" s="50"/>
      <c r="AT207" s="39"/>
      <c r="AU207" s="39"/>
      <c r="AV207" s="39"/>
      <c r="AW207" s="39">
        <f t="shared" si="13"/>
        <v>1</v>
      </c>
      <c r="AX207" s="39">
        <f t="shared" si="14"/>
        <v>0.33937938164494807</v>
      </c>
      <c r="AY207" s="39" t="e">
        <f t="shared" si="15"/>
        <v>#N/A</v>
      </c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  <c r="BL207" s="39"/>
      <c r="BM207" s="39"/>
      <c r="BN207" s="39"/>
      <c r="BO207" s="39"/>
      <c r="BP207" s="39"/>
      <c r="BQ207" s="39"/>
      <c r="BR207" s="39"/>
      <c r="BS207" s="39"/>
      <c r="BT207" s="39"/>
      <c r="BU207" s="39"/>
      <c r="BV207" s="39"/>
      <c r="BW207" s="39"/>
      <c r="BX207" s="39"/>
      <c r="BY207" s="39"/>
      <c r="BZ207" s="39"/>
      <c r="CA207" s="39"/>
      <c r="CB207" s="39"/>
      <c r="CC207" s="39"/>
      <c r="CD207" s="39"/>
      <c r="CE207" s="39"/>
      <c r="CF207" s="39"/>
      <c r="CG207" s="39"/>
      <c r="CH207" s="39"/>
      <c r="CI207" s="39"/>
      <c r="CJ207" s="39"/>
      <c r="CK207" s="39"/>
      <c r="CL207" s="39"/>
      <c r="CM207" s="39"/>
      <c r="CN207" s="39"/>
      <c r="CO207" s="39"/>
      <c r="CP207" s="39"/>
      <c r="CQ207" s="39"/>
      <c r="CR207" s="39"/>
      <c r="CS207" s="39"/>
      <c r="CT207" s="39"/>
      <c r="CU207" s="39"/>
      <c r="CV207" s="39"/>
      <c r="CW207" s="39"/>
      <c r="CX207" s="39"/>
      <c r="CY207" s="39"/>
      <c r="CZ207" s="39"/>
      <c r="DA207" s="39"/>
      <c r="DB207" s="39"/>
      <c r="DC207" s="39"/>
      <c r="DD207" s="39"/>
      <c r="DE207" s="39"/>
      <c r="DF207" s="39"/>
      <c r="DG207" s="39"/>
      <c r="DH207" s="39"/>
      <c r="DI207" s="39"/>
      <c r="DJ207" s="39"/>
      <c r="DK207" s="39"/>
      <c r="DL207" s="39"/>
      <c r="DM207" s="39"/>
      <c r="DN207" s="39"/>
      <c r="DO207" s="39"/>
      <c r="DP207" s="39"/>
      <c r="DQ207" s="39"/>
      <c r="DR207" s="39"/>
      <c r="DS207" s="39"/>
      <c r="DT207" s="39"/>
      <c r="DU207" s="39"/>
      <c r="DV207" s="39"/>
      <c r="DW207" s="39"/>
      <c r="DX207" s="39"/>
      <c r="DY207" s="39"/>
      <c r="DZ207" s="39"/>
      <c r="EA207" s="39"/>
      <c r="EB207" s="39"/>
      <c r="EC207" s="39"/>
      <c r="ED207" s="39"/>
      <c r="EE207" s="39"/>
      <c r="EF207" s="39"/>
      <c r="EG207" s="39"/>
      <c r="EH207" s="39"/>
      <c r="EI207" s="39"/>
    </row>
    <row r="208" spans="1:139" outlineLevel="1">
      <c r="A208" s="23">
        <v>52</v>
      </c>
      <c r="B208" s="23">
        <v>1</v>
      </c>
      <c r="C208" s="8">
        <v>0.78512504378848114</v>
      </c>
      <c r="D208" s="8">
        <f t="shared" si="7"/>
        <v>0.21487495621151886</v>
      </c>
      <c r="E208" s="8">
        <f t="shared" si="8"/>
        <v>0.48382456486994035</v>
      </c>
      <c r="F208" s="8">
        <f t="shared" si="9"/>
        <v>0.69557498867479439</v>
      </c>
      <c r="G208" s="8">
        <f t="shared" si="10"/>
        <v>0.52314669414193116</v>
      </c>
      <c r="H208" s="8">
        <v>4.5157140951076348E-2</v>
      </c>
      <c r="I208" s="8">
        <f t="shared" si="11"/>
        <v>3.3888286316170338E-3</v>
      </c>
      <c r="J208" s="8">
        <f t="shared" si="12"/>
        <v>0.53537431659483958</v>
      </c>
      <c r="AL208" s="39"/>
      <c r="AM208" s="39"/>
      <c r="AN208" s="39"/>
      <c r="AO208" s="39"/>
      <c r="AP208" s="39"/>
      <c r="AQ208" s="39"/>
      <c r="AR208" s="39"/>
      <c r="AS208" s="50"/>
      <c r="AT208" s="39"/>
      <c r="AU208" s="39"/>
      <c r="AV208" s="39"/>
      <c r="AW208" s="39">
        <f t="shared" si="13"/>
        <v>0</v>
      </c>
      <c r="AX208" s="39" t="e">
        <f t="shared" si="14"/>
        <v>#N/A</v>
      </c>
      <c r="AY208" s="39">
        <f t="shared" si="15"/>
        <v>0.78512504378848114</v>
      </c>
      <c r="AZ208" s="39"/>
      <c r="BA208" s="39"/>
      <c r="BB208" s="39"/>
      <c r="BC208" s="39"/>
      <c r="BD208" s="39"/>
      <c r="BE208" s="39"/>
      <c r="BF208" s="39"/>
      <c r="BG208" s="39"/>
      <c r="BH208" s="39"/>
      <c r="BI208" s="39"/>
      <c r="BJ208" s="39"/>
      <c r="BK208" s="39"/>
      <c r="BL208" s="39"/>
      <c r="BM208" s="39"/>
      <c r="BN208" s="39"/>
      <c r="BO208" s="39"/>
      <c r="BP208" s="39"/>
      <c r="BQ208" s="39"/>
      <c r="BR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39"/>
      <c r="CE208" s="39"/>
      <c r="CF208" s="39"/>
      <c r="CG208" s="39"/>
      <c r="CH208" s="39"/>
      <c r="CI208" s="39"/>
      <c r="CJ208" s="39"/>
      <c r="CK208" s="39"/>
      <c r="CL208" s="39"/>
      <c r="CM208" s="39"/>
      <c r="CN208" s="39"/>
      <c r="CO208" s="39"/>
      <c r="CP208" s="39"/>
      <c r="CQ208" s="39"/>
      <c r="CR208" s="39"/>
      <c r="CS208" s="39"/>
      <c r="CT208" s="39"/>
      <c r="CU208" s="39"/>
      <c r="CV208" s="39"/>
      <c r="CW208" s="39"/>
      <c r="CX208" s="39"/>
      <c r="CY208" s="39"/>
      <c r="CZ208" s="39"/>
      <c r="DA208" s="39"/>
      <c r="DB208" s="39"/>
      <c r="DC208" s="39"/>
      <c r="DD208" s="39"/>
      <c r="DE208" s="39"/>
      <c r="DF208" s="39"/>
      <c r="DG208" s="39"/>
      <c r="DH208" s="39"/>
      <c r="DI208" s="39"/>
      <c r="DJ208" s="39"/>
      <c r="DK208" s="39"/>
      <c r="DL208" s="39"/>
      <c r="DM208" s="39"/>
      <c r="DN208" s="39"/>
      <c r="DO208" s="39"/>
      <c r="DP208" s="39"/>
      <c r="DQ208" s="39"/>
      <c r="DR208" s="39"/>
      <c r="DS208" s="39"/>
      <c r="DT208" s="39"/>
      <c r="DU208" s="39"/>
      <c r="DV208" s="39"/>
      <c r="DW208" s="39"/>
      <c r="DX208" s="39"/>
      <c r="DY208" s="39"/>
      <c r="DZ208" s="39"/>
      <c r="EA208" s="39"/>
      <c r="EB208" s="39"/>
      <c r="EC208" s="39"/>
      <c r="ED208" s="39"/>
      <c r="EE208" s="39"/>
      <c r="EF208" s="39"/>
      <c r="EG208" s="39"/>
      <c r="EH208" s="39"/>
      <c r="EI208" s="39"/>
    </row>
    <row r="209" spans="1:139" outlineLevel="1">
      <c r="A209" s="23">
        <v>53</v>
      </c>
      <c r="B209" s="23">
        <v>0</v>
      </c>
      <c r="C209" s="8">
        <v>0.41392701314161079</v>
      </c>
      <c r="D209" s="8">
        <f t="shared" si="7"/>
        <v>-0.41392701314161079</v>
      </c>
      <c r="E209" s="8">
        <f t="shared" si="8"/>
        <v>1.0686218924161357</v>
      </c>
      <c r="F209" s="8">
        <f t="shared" si="9"/>
        <v>-1.0337416952102376</v>
      </c>
      <c r="G209" s="8">
        <f t="shared" si="10"/>
        <v>-0.84039997847413506</v>
      </c>
      <c r="H209" s="8">
        <v>5.938294365433236E-2</v>
      </c>
      <c r="I209" s="8">
        <f t="shared" si="11"/>
        <v>1.1850811677434792E-2</v>
      </c>
      <c r="J209" s="8">
        <f t="shared" si="12"/>
        <v>-0.86652202868748174</v>
      </c>
      <c r="AL209" s="39"/>
      <c r="AM209" s="39"/>
      <c r="AN209" s="39"/>
      <c r="AO209" s="39"/>
      <c r="AP209" s="39"/>
      <c r="AQ209" s="39"/>
      <c r="AR209" s="39"/>
      <c r="AS209" s="50"/>
      <c r="AT209" s="39"/>
      <c r="AU209" s="39"/>
      <c r="AV209" s="39"/>
      <c r="AW209" s="39">
        <f t="shared" si="13"/>
        <v>1</v>
      </c>
      <c r="AX209" s="39">
        <f t="shared" si="14"/>
        <v>0.41392701314161079</v>
      </c>
      <c r="AY209" s="39" t="e">
        <f t="shared" si="15"/>
        <v>#N/A</v>
      </c>
      <c r="AZ209" s="39"/>
      <c r="BA209" s="39"/>
      <c r="BB209" s="39"/>
      <c r="BC209" s="39"/>
      <c r="BD209" s="39"/>
      <c r="BE209" s="39"/>
      <c r="BF209" s="39"/>
      <c r="BG209" s="39"/>
      <c r="BH209" s="39"/>
      <c r="BI209" s="39"/>
      <c r="BJ209" s="39"/>
      <c r="BK209" s="39"/>
      <c r="BL209" s="39"/>
      <c r="BM209" s="39"/>
      <c r="BN209" s="39"/>
      <c r="BO209" s="39"/>
      <c r="BP209" s="39"/>
      <c r="BQ209" s="39"/>
      <c r="BR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39"/>
      <c r="CE209" s="39"/>
      <c r="CF209" s="39"/>
      <c r="CG209" s="39"/>
      <c r="CH209" s="39"/>
      <c r="CI209" s="39"/>
      <c r="CJ209" s="39"/>
      <c r="CK209" s="39"/>
      <c r="CL209" s="39"/>
      <c r="CM209" s="39"/>
      <c r="CN209" s="39"/>
      <c r="CO209" s="39"/>
      <c r="CP209" s="39"/>
      <c r="CQ209" s="39"/>
      <c r="CR209" s="39"/>
      <c r="CS209" s="39"/>
      <c r="CT209" s="39"/>
      <c r="CU209" s="39"/>
      <c r="CV209" s="39"/>
      <c r="CW209" s="39"/>
      <c r="CX209" s="39"/>
      <c r="CY209" s="39"/>
      <c r="CZ209" s="39"/>
      <c r="DA209" s="39"/>
      <c r="DB209" s="39"/>
      <c r="DC209" s="39"/>
      <c r="DD209" s="39"/>
      <c r="DE209" s="39"/>
      <c r="DF209" s="39"/>
      <c r="DG209" s="39"/>
      <c r="DH209" s="39"/>
      <c r="DI209" s="39"/>
      <c r="DJ209" s="39"/>
      <c r="DK209" s="39"/>
      <c r="DL209" s="39"/>
      <c r="DM209" s="39"/>
      <c r="DN209" s="39"/>
      <c r="DO209" s="39"/>
      <c r="DP209" s="39"/>
      <c r="DQ209" s="39"/>
      <c r="DR209" s="39"/>
      <c r="DS209" s="39"/>
      <c r="DT209" s="39"/>
      <c r="DU209" s="39"/>
      <c r="DV209" s="39"/>
      <c r="DW209" s="39"/>
      <c r="DX209" s="39"/>
      <c r="DY209" s="39"/>
      <c r="DZ209" s="39"/>
      <c r="EA209" s="39"/>
      <c r="EB209" s="39"/>
      <c r="EC209" s="39"/>
      <c r="ED209" s="39"/>
      <c r="EE209" s="39"/>
      <c r="EF209" s="39"/>
      <c r="EG209" s="39"/>
      <c r="EH209" s="39"/>
      <c r="EI209" s="39"/>
    </row>
    <row r="210" spans="1:139" outlineLevel="1">
      <c r="A210" s="23">
        <v>54</v>
      </c>
      <c r="B210" s="23">
        <v>0</v>
      </c>
      <c r="C210" s="8">
        <v>0.63467171474575457</v>
      </c>
      <c r="D210" s="8">
        <f t="shared" si="7"/>
        <v>-0.63467171474575457</v>
      </c>
      <c r="E210" s="8">
        <f t="shared" si="8"/>
        <v>2.0139178359449628</v>
      </c>
      <c r="F210" s="8">
        <f t="shared" si="9"/>
        <v>-1.4191257294351909</v>
      </c>
      <c r="G210" s="8">
        <f t="shared" si="10"/>
        <v>-1.3180531476998505</v>
      </c>
      <c r="H210" s="8">
        <v>6.3347227362084757E-2</v>
      </c>
      <c r="I210" s="8">
        <f t="shared" si="11"/>
        <v>3.1360011904564472E-2</v>
      </c>
      <c r="J210" s="8">
        <f t="shared" si="12"/>
        <v>-1.361894955039836</v>
      </c>
      <c r="AL210" s="39"/>
      <c r="AM210" s="39"/>
      <c r="AN210" s="39"/>
      <c r="AO210" s="39"/>
      <c r="AP210" s="39"/>
      <c r="AQ210" s="39"/>
      <c r="AR210" s="39"/>
      <c r="AS210" s="50"/>
      <c r="AT210" s="39"/>
      <c r="AU210" s="39"/>
      <c r="AV210" s="39"/>
      <c r="AW210" s="39">
        <f t="shared" si="13"/>
        <v>1</v>
      </c>
      <c r="AX210" s="39">
        <f t="shared" si="14"/>
        <v>0.63467171474575457</v>
      </c>
      <c r="AY210" s="39" t="e">
        <f t="shared" si="15"/>
        <v>#N/A</v>
      </c>
      <c r="AZ210" s="39"/>
      <c r="BA210" s="39"/>
      <c r="BB210" s="39"/>
      <c r="BC210" s="39"/>
      <c r="BD210" s="39"/>
      <c r="BE210" s="39"/>
      <c r="BF210" s="39"/>
      <c r="BG210" s="39"/>
      <c r="BH210" s="39"/>
      <c r="BI210" s="39"/>
      <c r="BJ210" s="39"/>
      <c r="BK210" s="39"/>
      <c r="BL210" s="39"/>
      <c r="BM210" s="39"/>
      <c r="BN210" s="39"/>
      <c r="BO210" s="39"/>
      <c r="BP210" s="39"/>
      <c r="BQ210" s="39"/>
      <c r="BR210" s="39"/>
      <c r="BS210" s="39"/>
      <c r="BT210" s="39"/>
      <c r="BU210" s="39"/>
      <c r="BV210" s="39"/>
      <c r="BW210" s="39"/>
      <c r="BX210" s="39"/>
      <c r="BY210" s="39"/>
      <c r="BZ210" s="39"/>
      <c r="CA210" s="39"/>
      <c r="CB210" s="39"/>
      <c r="CC210" s="39"/>
      <c r="CD210" s="39"/>
      <c r="CE210" s="39"/>
      <c r="CF210" s="39"/>
      <c r="CG210" s="39"/>
      <c r="CH210" s="39"/>
      <c r="CI210" s="39"/>
      <c r="CJ210" s="39"/>
      <c r="CK210" s="39"/>
      <c r="CL210" s="39"/>
      <c r="CM210" s="39"/>
      <c r="CN210" s="39"/>
      <c r="CO210" s="39"/>
      <c r="CP210" s="39"/>
      <c r="CQ210" s="39"/>
      <c r="CR210" s="39"/>
      <c r="CS210" s="39"/>
      <c r="CT210" s="39"/>
      <c r="CU210" s="39"/>
      <c r="CV210" s="39"/>
      <c r="CW210" s="39"/>
      <c r="CX210" s="39"/>
      <c r="CY210" s="39"/>
      <c r="CZ210" s="39"/>
      <c r="DA210" s="39"/>
      <c r="DB210" s="39"/>
      <c r="DC210" s="39"/>
      <c r="DD210" s="39"/>
      <c r="DE210" s="39"/>
      <c r="DF210" s="39"/>
      <c r="DG210" s="39"/>
      <c r="DH210" s="39"/>
      <c r="DI210" s="39"/>
      <c r="DJ210" s="39"/>
      <c r="DK210" s="39"/>
      <c r="DL210" s="39"/>
      <c r="DM210" s="39"/>
      <c r="DN210" s="39"/>
      <c r="DO210" s="39"/>
      <c r="DP210" s="39"/>
      <c r="DQ210" s="39"/>
      <c r="DR210" s="39"/>
      <c r="DS210" s="39"/>
      <c r="DT210" s="39"/>
      <c r="DU210" s="39"/>
      <c r="DV210" s="39"/>
      <c r="DW210" s="39"/>
      <c r="DX210" s="39"/>
      <c r="DY210" s="39"/>
      <c r="DZ210" s="39"/>
      <c r="EA210" s="39"/>
      <c r="EB210" s="39"/>
      <c r="EC210" s="39"/>
      <c r="ED210" s="39"/>
      <c r="EE210" s="39"/>
      <c r="EF210" s="39"/>
      <c r="EG210" s="39"/>
      <c r="EH210" s="39"/>
      <c r="EI210" s="39"/>
    </row>
    <row r="211" spans="1:139" outlineLevel="1">
      <c r="A211" s="23">
        <v>55</v>
      </c>
      <c r="B211" s="23">
        <v>1</v>
      </c>
      <c r="C211" s="8">
        <v>0.72660796388109261</v>
      </c>
      <c r="D211" s="8">
        <f t="shared" si="7"/>
        <v>0.27339203611890739</v>
      </c>
      <c r="E211" s="8">
        <f t="shared" si="8"/>
        <v>0.63873639756031886</v>
      </c>
      <c r="F211" s="8">
        <f t="shared" si="9"/>
        <v>0.79920985827273106</v>
      </c>
      <c r="G211" s="8">
        <f t="shared" si="10"/>
        <v>0.61339870242172645</v>
      </c>
      <c r="H211" s="8">
        <v>3.6722101963799152E-2</v>
      </c>
      <c r="I211" s="8">
        <f t="shared" si="11"/>
        <v>3.7226315630696036E-3</v>
      </c>
      <c r="J211" s="8">
        <f t="shared" si="12"/>
        <v>0.62498134609090961</v>
      </c>
      <c r="AL211" s="39"/>
      <c r="AM211" s="39"/>
      <c r="AN211" s="39"/>
      <c r="AO211" s="39"/>
      <c r="AP211" s="39"/>
      <c r="AQ211" s="39"/>
      <c r="AR211" s="39"/>
      <c r="AS211" s="50"/>
      <c r="AT211" s="39"/>
      <c r="AU211" s="39"/>
      <c r="AV211" s="39"/>
      <c r="AW211" s="39">
        <f t="shared" si="13"/>
        <v>0</v>
      </c>
      <c r="AX211" s="39" t="e">
        <f t="shared" si="14"/>
        <v>#N/A</v>
      </c>
      <c r="AY211" s="39">
        <f t="shared" si="15"/>
        <v>0.72660796388109261</v>
      </c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  <c r="BK211" s="39"/>
      <c r="BL211" s="39"/>
      <c r="BM211" s="39"/>
      <c r="BN211" s="39"/>
      <c r="BO211" s="39"/>
      <c r="BP211" s="39"/>
      <c r="BQ211" s="39"/>
      <c r="BR211" s="39"/>
      <c r="BS211" s="39"/>
      <c r="BT211" s="39"/>
      <c r="BU211" s="39"/>
      <c r="BV211" s="39"/>
      <c r="BW211" s="39"/>
      <c r="BX211" s="39"/>
      <c r="BY211" s="39"/>
      <c r="BZ211" s="39"/>
      <c r="CA211" s="39"/>
      <c r="CB211" s="39"/>
      <c r="CC211" s="39"/>
      <c r="CD211" s="39"/>
      <c r="CE211" s="39"/>
      <c r="CF211" s="39"/>
      <c r="CG211" s="39"/>
      <c r="CH211" s="39"/>
      <c r="CI211" s="39"/>
      <c r="CJ211" s="39"/>
      <c r="CK211" s="39"/>
      <c r="CL211" s="39"/>
      <c r="CM211" s="39"/>
      <c r="CN211" s="39"/>
      <c r="CO211" s="39"/>
      <c r="CP211" s="39"/>
      <c r="CQ211" s="39"/>
      <c r="CR211" s="39"/>
      <c r="CS211" s="39"/>
      <c r="CT211" s="39"/>
      <c r="CU211" s="39"/>
      <c r="CV211" s="39"/>
      <c r="CW211" s="39"/>
      <c r="CX211" s="39"/>
      <c r="CY211" s="39"/>
      <c r="CZ211" s="39"/>
      <c r="DA211" s="39"/>
      <c r="DB211" s="39"/>
      <c r="DC211" s="39"/>
      <c r="DD211" s="39"/>
      <c r="DE211" s="39"/>
      <c r="DF211" s="39"/>
      <c r="DG211" s="39"/>
      <c r="DH211" s="39"/>
      <c r="DI211" s="39"/>
      <c r="DJ211" s="39"/>
      <c r="DK211" s="39"/>
      <c r="DL211" s="39"/>
      <c r="DM211" s="39"/>
      <c r="DN211" s="39"/>
      <c r="DO211" s="39"/>
      <c r="DP211" s="39"/>
      <c r="DQ211" s="39"/>
      <c r="DR211" s="39"/>
      <c r="DS211" s="39"/>
      <c r="DT211" s="39"/>
      <c r="DU211" s="39"/>
      <c r="DV211" s="39"/>
      <c r="DW211" s="39"/>
      <c r="DX211" s="39"/>
      <c r="DY211" s="39"/>
      <c r="DZ211" s="39"/>
      <c r="EA211" s="39"/>
      <c r="EB211" s="39"/>
      <c r="EC211" s="39"/>
      <c r="ED211" s="39"/>
      <c r="EE211" s="39"/>
      <c r="EF211" s="39"/>
      <c r="EG211" s="39"/>
      <c r="EH211" s="39"/>
      <c r="EI211" s="39"/>
    </row>
    <row r="212" spans="1:139" outlineLevel="1">
      <c r="A212" s="23">
        <v>56</v>
      </c>
      <c r="B212" s="23">
        <v>0</v>
      </c>
      <c r="C212" s="8">
        <v>0.72660796388109261</v>
      </c>
      <c r="D212" s="8">
        <f t="shared" si="7"/>
        <v>-0.72660796388109261</v>
      </c>
      <c r="E212" s="8">
        <f t="shared" si="8"/>
        <v>2.5936969683244806</v>
      </c>
      <c r="F212" s="8">
        <f t="shared" si="9"/>
        <v>-1.6104958765313497</v>
      </c>
      <c r="G212" s="8">
        <f t="shared" si="10"/>
        <v>-1.6302610293304403</v>
      </c>
      <c r="H212" s="8">
        <v>3.6722101963799152E-2</v>
      </c>
      <c r="I212" s="8">
        <f t="shared" si="11"/>
        <v>2.6295331091346418E-2</v>
      </c>
      <c r="J212" s="8">
        <f t="shared" si="12"/>
        <v>-1.6610448123999844</v>
      </c>
      <c r="AL212" s="39"/>
      <c r="AM212" s="39"/>
      <c r="AN212" s="39"/>
      <c r="AO212" s="39"/>
      <c r="AP212" s="39"/>
      <c r="AQ212" s="39"/>
      <c r="AR212" s="39"/>
      <c r="AS212" s="50"/>
      <c r="AT212" s="39"/>
      <c r="AU212" s="39"/>
      <c r="AV212" s="39"/>
      <c r="AW212" s="39">
        <f t="shared" si="13"/>
        <v>1</v>
      </c>
      <c r="AX212" s="39">
        <f t="shared" si="14"/>
        <v>0.72660796388109261</v>
      </c>
      <c r="AY212" s="39" t="e">
        <f t="shared" si="15"/>
        <v>#N/A</v>
      </c>
      <c r="AZ212" s="39"/>
      <c r="BA212" s="39"/>
      <c r="BB212" s="39"/>
      <c r="BC212" s="39"/>
      <c r="BD212" s="39"/>
      <c r="BE212" s="39"/>
      <c r="BF212" s="39"/>
      <c r="BG212" s="39"/>
      <c r="BH212" s="39"/>
      <c r="BI212" s="39"/>
      <c r="BJ212" s="39"/>
      <c r="BK212" s="39"/>
      <c r="BL212" s="39"/>
      <c r="BM212" s="39"/>
      <c r="BN212" s="39"/>
      <c r="BO212" s="39"/>
      <c r="BP212" s="39"/>
      <c r="BQ212" s="39"/>
      <c r="BR212" s="39"/>
      <c r="BS212" s="39"/>
      <c r="BT212" s="39"/>
      <c r="BU212" s="39"/>
      <c r="BV212" s="39"/>
      <c r="BW212" s="39"/>
      <c r="BX212" s="39"/>
      <c r="BY212" s="39"/>
      <c r="BZ212" s="39"/>
      <c r="CA212" s="39"/>
      <c r="CB212" s="39"/>
      <c r="CC212" s="39"/>
      <c r="CD212" s="39"/>
      <c r="CE212" s="39"/>
      <c r="CF212" s="39"/>
      <c r="CG212" s="39"/>
      <c r="CH212" s="39"/>
      <c r="CI212" s="39"/>
      <c r="CJ212" s="39"/>
      <c r="CK212" s="39"/>
      <c r="CL212" s="39"/>
      <c r="CM212" s="39"/>
      <c r="CN212" s="39"/>
      <c r="CO212" s="39"/>
      <c r="CP212" s="39"/>
      <c r="CQ212" s="39"/>
      <c r="CR212" s="39"/>
      <c r="CS212" s="39"/>
      <c r="CT212" s="39"/>
      <c r="CU212" s="39"/>
      <c r="CV212" s="39"/>
      <c r="CW212" s="39"/>
      <c r="CX212" s="39"/>
      <c r="CY212" s="39"/>
      <c r="CZ212" s="39"/>
      <c r="DA212" s="39"/>
      <c r="DB212" s="39"/>
      <c r="DC212" s="39"/>
      <c r="DD212" s="39"/>
      <c r="DE212" s="39"/>
      <c r="DF212" s="39"/>
      <c r="DG212" s="39"/>
      <c r="DH212" s="39"/>
      <c r="DI212" s="39"/>
      <c r="DJ212" s="39"/>
      <c r="DK212" s="39"/>
      <c r="DL212" s="39"/>
      <c r="DM212" s="39"/>
      <c r="DN212" s="39"/>
      <c r="DO212" s="39"/>
      <c r="DP212" s="39"/>
      <c r="DQ212" s="39"/>
      <c r="DR212" s="39"/>
      <c r="DS212" s="39"/>
      <c r="DT212" s="39"/>
      <c r="DU212" s="39"/>
      <c r="DV212" s="39"/>
      <c r="DW212" s="39"/>
      <c r="DX212" s="39"/>
      <c r="DY212" s="39"/>
      <c r="DZ212" s="39"/>
      <c r="EA212" s="39"/>
      <c r="EB212" s="39"/>
      <c r="EC212" s="39"/>
      <c r="ED212" s="39"/>
      <c r="EE212" s="39"/>
      <c r="EF212" s="39"/>
      <c r="EG212" s="39"/>
      <c r="EH212" s="39"/>
      <c r="EI212" s="39"/>
    </row>
    <row r="213" spans="1:139" outlineLevel="1">
      <c r="A213" s="23">
        <v>57</v>
      </c>
      <c r="B213" s="23">
        <v>0</v>
      </c>
      <c r="C213" s="8">
        <v>0.49263847698302599</v>
      </c>
      <c r="D213" s="8">
        <f t="shared" si="7"/>
        <v>-0.49263847698302599</v>
      </c>
      <c r="E213" s="8">
        <f t="shared" si="8"/>
        <v>1.3570629326996835</v>
      </c>
      <c r="F213" s="8">
        <f t="shared" si="9"/>
        <v>-1.1649304411421668</v>
      </c>
      <c r="G213" s="8">
        <f t="shared" si="10"/>
        <v>-0.98538375962942537</v>
      </c>
      <c r="H213" s="8">
        <v>6.4888443471709079E-2</v>
      </c>
      <c r="I213" s="8">
        <f t="shared" si="11"/>
        <v>1.8013218510365435E-2</v>
      </c>
      <c r="J213" s="8">
        <f t="shared" si="12"/>
        <v>-1.0189988365737566</v>
      </c>
      <c r="AL213" s="39"/>
      <c r="AM213" s="39"/>
      <c r="AN213" s="39"/>
      <c r="AO213" s="39"/>
      <c r="AP213" s="39"/>
      <c r="AQ213" s="39"/>
      <c r="AR213" s="39"/>
      <c r="AS213" s="50"/>
      <c r="AT213" s="39"/>
      <c r="AU213" s="39"/>
      <c r="AV213" s="39"/>
      <c r="AW213" s="39">
        <f t="shared" si="13"/>
        <v>1</v>
      </c>
      <c r="AX213" s="39">
        <f t="shared" si="14"/>
        <v>0.49263847698302599</v>
      </c>
      <c r="AY213" s="39" t="e">
        <f t="shared" si="15"/>
        <v>#N/A</v>
      </c>
      <c r="AZ213" s="39"/>
      <c r="BA213" s="39"/>
      <c r="BB213" s="39"/>
      <c r="BC213" s="39"/>
      <c r="BD213" s="39"/>
      <c r="BE213" s="39"/>
      <c r="BF213" s="39"/>
      <c r="BG213" s="39"/>
      <c r="BH213" s="39"/>
      <c r="BI213" s="39"/>
      <c r="BJ213" s="39"/>
      <c r="BK213" s="39"/>
      <c r="BL213" s="39"/>
      <c r="BM213" s="39"/>
      <c r="BN213" s="39"/>
      <c r="BO213" s="39"/>
      <c r="BP213" s="39"/>
      <c r="BQ213" s="39"/>
      <c r="BR213" s="39"/>
      <c r="BS213" s="39"/>
      <c r="BT213" s="39"/>
      <c r="BU213" s="39"/>
      <c r="BV213" s="39"/>
      <c r="BW213" s="39"/>
      <c r="BX213" s="39"/>
      <c r="BY213" s="39"/>
      <c r="BZ213" s="39"/>
      <c r="CA213" s="39"/>
      <c r="CB213" s="39"/>
      <c r="CC213" s="39"/>
      <c r="CD213" s="39"/>
      <c r="CE213" s="39"/>
      <c r="CF213" s="39"/>
      <c r="CG213" s="39"/>
      <c r="CH213" s="39"/>
      <c r="CI213" s="39"/>
      <c r="CJ213" s="39"/>
      <c r="CK213" s="39"/>
      <c r="CL213" s="39"/>
      <c r="CM213" s="39"/>
      <c r="CN213" s="39"/>
      <c r="CO213" s="39"/>
      <c r="CP213" s="39"/>
      <c r="CQ213" s="39"/>
      <c r="CR213" s="39"/>
      <c r="CS213" s="39"/>
      <c r="CT213" s="39"/>
      <c r="CU213" s="39"/>
      <c r="CV213" s="39"/>
      <c r="CW213" s="39"/>
      <c r="CX213" s="39"/>
      <c r="CY213" s="39"/>
      <c r="CZ213" s="39"/>
      <c r="DA213" s="39"/>
      <c r="DB213" s="39"/>
      <c r="DC213" s="39"/>
      <c r="DD213" s="39"/>
      <c r="DE213" s="39"/>
      <c r="DF213" s="39"/>
      <c r="DG213" s="39"/>
      <c r="DH213" s="39"/>
      <c r="DI213" s="39"/>
      <c r="DJ213" s="39"/>
      <c r="DK213" s="39"/>
      <c r="DL213" s="39"/>
      <c r="DM213" s="39"/>
      <c r="DN213" s="39"/>
      <c r="DO213" s="39"/>
      <c r="DP213" s="39"/>
      <c r="DQ213" s="39"/>
      <c r="DR213" s="39"/>
      <c r="DS213" s="39"/>
      <c r="DT213" s="39"/>
      <c r="DU213" s="39"/>
      <c r="DV213" s="39"/>
      <c r="DW213" s="39"/>
      <c r="DX213" s="39"/>
      <c r="DY213" s="39"/>
      <c r="DZ213" s="39"/>
      <c r="EA213" s="39"/>
      <c r="EB213" s="39"/>
      <c r="EC213" s="39"/>
      <c r="ED213" s="39"/>
      <c r="EE213" s="39"/>
      <c r="EF213" s="39"/>
      <c r="EG213" s="39"/>
      <c r="EH213" s="39"/>
      <c r="EI213" s="39"/>
    </row>
    <row r="214" spans="1:139" outlineLevel="1">
      <c r="A214" s="23">
        <v>58</v>
      </c>
      <c r="B214" s="23">
        <v>1</v>
      </c>
      <c r="C214" s="8">
        <v>0.41392701314161079</v>
      </c>
      <c r="D214" s="8">
        <f t="shared" si="7"/>
        <v>0.58607298685838916</v>
      </c>
      <c r="E214" s="8">
        <f t="shared" si="8"/>
        <v>1.7641312349166345</v>
      </c>
      <c r="F214" s="8">
        <f t="shared" si="9"/>
        <v>1.3282060212620008</v>
      </c>
      <c r="G214" s="8">
        <f t="shared" si="10"/>
        <v>1.1899095973510629</v>
      </c>
      <c r="H214" s="8">
        <v>5.938294365433236E-2</v>
      </c>
      <c r="I214" s="8">
        <f t="shared" si="11"/>
        <v>2.3757676604850793E-2</v>
      </c>
      <c r="J214" s="8">
        <f t="shared" si="12"/>
        <v>1.2268954124956362</v>
      </c>
      <c r="AL214" s="39"/>
      <c r="AM214" s="39"/>
      <c r="AN214" s="39"/>
      <c r="AO214" s="39"/>
      <c r="AP214" s="39"/>
      <c r="AQ214" s="39"/>
      <c r="AR214" s="39"/>
      <c r="AS214" s="50"/>
      <c r="AT214" s="39"/>
      <c r="AU214" s="39"/>
      <c r="AV214" s="39"/>
      <c r="AW214" s="39">
        <f t="shared" si="13"/>
        <v>0</v>
      </c>
      <c r="AX214" s="39" t="e">
        <f t="shared" si="14"/>
        <v>#N/A</v>
      </c>
      <c r="AY214" s="39">
        <f t="shared" si="15"/>
        <v>0.41392701314161079</v>
      </c>
      <c r="AZ214" s="39"/>
      <c r="BA214" s="39"/>
      <c r="BB214" s="39"/>
      <c r="BC214" s="39"/>
      <c r="BD214" s="39"/>
      <c r="BE214" s="39"/>
      <c r="BF214" s="39"/>
      <c r="BG214" s="39"/>
      <c r="BH214" s="39"/>
      <c r="BI214" s="39"/>
      <c r="BJ214" s="39"/>
      <c r="BK214" s="39"/>
      <c r="BL214" s="39"/>
      <c r="BM214" s="39"/>
      <c r="BN214" s="39"/>
      <c r="BO214" s="39"/>
      <c r="BP214" s="39"/>
      <c r="BQ214" s="39"/>
      <c r="BR214" s="39"/>
      <c r="BS214" s="39"/>
      <c r="BT214" s="39"/>
      <c r="BU214" s="39"/>
      <c r="BV214" s="39"/>
      <c r="BW214" s="39"/>
      <c r="BX214" s="39"/>
      <c r="BY214" s="39"/>
      <c r="BZ214" s="39"/>
      <c r="CA214" s="39"/>
      <c r="CB214" s="39"/>
      <c r="CC214" s="39"/>
      <c r="CD214" s="39"/>
      <c r="CE214" s="39"/>
      <c r="CF214" s="39"/>
      <c r="CG214" s="39"/>
      <c r="CH214" s="39"/>
      <c r="CI214" s="39"/>
      <c r="CJ214" s="39"/>
      <c r="CK214" s="39"/>
      <c r="CL214" s="39"/>
      <c r="CM214" s="39"/>
      <c r="CN214" s="39"/>
      <c r="CO214" s="39"/>
      <c r="CP214" s="39"/>
      <c r="CQ214" s="39"/>
      <c r="CR214" s="39"/>
      <c r="CS214" s="39"/>
      <c r="CT214" s="39"/>
      <c r="CU214" s="39"/>
      <c r="CV214" s="39"/>
      <c r="CW214" s="39"/>
      <c r="CX214" s="39"/>
      <c r="CY214" s="39"/>
      <c r="CZ214" s="39"/>
      <c r="DA214" s="39"/>
      <c r="DB214" s="39"/>
      <c r="DC214" s="39"/>
      <c r="DD214" s="39"/>
      <c r="DE214" s="39"/>
      <c r="DF214" s="39"/>
      <c r="DG214" s="39"/>
      <c r="DH214" s="39"/>
      <c r="DI214" s="39"/>
      <c r="DJ214" s="39"/>
      <c r="DK214" s="39"/>
      <c r="DL214" s="39"/>
      <c r="DM214" s="39"/>
      <c r="DN214" s="39"/>
      <c r="DO214" s="39"/>
      <c r="DP214" s="39"/>
      <c r="DQ214" s="39"/>
      <c r="DR214" s="39"/>
      <c r="DS214" s="39"/>
      <c r="DT214" s="39"/>
      <c r="DU214" s="39"/>
      <c r="DV214" s="39"/>
      <c r="DW214" s="39"/>
      <c r="DX214" s="39"/>
      <c r="DY214" s="39"/>
      <c r="DZ214" s="39"/>
      <c r="EA214" s="39"/>
      <c r="EB214" s="39"/>
      <c r="EC214" s="39"/>
      <c r="ED214" s="39"/>
      <c r="EE214" s="39"/>
      <c r="EF214" s="39"/>
      <c r="EG214" s="39"/>
      <c r="EH214" s="39"/>
      <c r="EI214" s="39"/>
    </row>
    <row r="215" spans="1:139" outlineLevel="1">
      <c r="A215" s="23">
        <v>59</v>
      </c>
      <c r="B215" s="23">
        <v>1</v>
      </c>
      <c r="C215" s="8">
        <v>0.49263847698302599</v>
      </c>
      <c r="D215" s="8">
        <f t="shared" si="7"/>
        <v>0.50736152301697401</v>
      </c>
      <c r="E215" s="8">
        <f t="shared" si="8"/>
        <v>1.4159593727043271</v>
      </c>
      <c r="F215" s="8">
        <f t="shared" si="9"/>
        <v>1.1899409114339783</v>
      </c>
      <c r="G215" s="8">
        <f t="shared" si="10"/>
        <v>1.0148330437027615</v>
      </c>
      <c r="H215" s="8">
        <v>6.4888443471709079E-2</v>
      </c>
      <c r="I215" s="8">
        <f t="shared" si="11"/>
        <v>1.9105997482371111E-2</v>
      </c>
      <c r="J215" s="8">
        <f t="shared" si="12"/>
        <v>1.0494527444197159</v>
      </c>
      <c r="AL215" s="39"/>
      <c r="AM215" s="39"/>
      <c r="AN215" s="39"/>
      <c r="AO215" s="39"/>
      <c r="AP215" s="39"/>
      <c r="AQ215" s="39"/>
      <c r="AR215" s="39"/>
      <c r="AS215" s="50"/>
      <c r="AT215" s="39"/>
      <c r="AU215" s="39"/>
      <c r="AV215" s="39"/>
      <c r="AW215" s="39">
        <f t="shared" si="13"/>
        <v>0</v>
      </c>
      <c r="AX215" s="39" t="e">
        <f t="shared" si="14"/>
        <v>#N/A</v>
      </c>
      <c r="AY215" s="39">
        <f t="shared" si="15"/>
        <v>0.49263847698302599</v>
      </c>
      <c r="AZ215" s="39"/>
      <c r="BA215" s="39"/>
      <c r="BB215" s="39"/>
      <c r="BC215" s="39"/>
      <c r="BD215" s="39"/>
      <c r="BE215" s="39"/>
      <c r="BF215" s="39"/>
      <c r="BG215" s="39"/>
      <c r="BH215" s="39"/>
      <c r="BI215" s="39"/>
      <c r="BJ215" s="39"/>
      <c r="BK215" s="39"/>
      <c r="BL215" s="39"/>
      <c r="BM215" s="39"/>
      <c r="BN215" s="39"/>
      <c r="BO215" s="39"/>
      <c r="BP215" s="39"/>
      <c r="BQ215" s="39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39"/>
      <c r="CC215" s="39"/>
      <c r="CD215" s="39"/>
      <c r="CE215" s="39"/>
      <c r="CF215" s="39"/>
      <c r="CG215" s="39"/>
      <c r="CH215" s="39"/>
      <c r="CI215" s="39"/>
      <c r="CJ215" s="39"/>
      <c r="CK215" s="39"/>
      <c r="CL215" s="39"/>
      <c r="CM215" s="39"/>
      <c r="CN215" s="39"/>
      <c r="CO215" s="39"/>
      <c r="CP215" s="39"/>
      <c r="CQ215" s="39"/>
      <c r="CR215" s="39"/>
      <c r="CS215" s="39"/>
      <c r="CT215" s="39"/>
      <c r="CU215" s="39"/>
      <c r="CV215" s="39"/>
      <c r="CW215" s="39"/>
      <c r="CX215" s="39"/>
      <c r="CY215" s="39"/>
      <c r="CZ215" s="39"/>
      <c r="DA215" s="39"/>
      <c r="DB215" s="39"/>
      <c r="DC215" s="39"/>
      <c r="DD215" s="39"/>
      <c r="DE215" s="39"/>
      <c r="DF215" s="39"/>
      <c r="DG215" s="39"/>
      <c r="DH215" s="39"/>
      <c r="DI215" s="39"/>
      <c r="DJ215" s="39"/>
      <c r="DK215" s="39"/>
      <c r="DL215" s="39"/>
      <c r="DM215" s="39"/>
      <c r="DN215" s="39"/>
      <c r="DO215" s="39"/>
      <c r="DP215" s="39"/>
      <c r="DQ215" s="39"/>
      <c r="DR215" s="39"/>
      <c r="DS215" s="39"/>
      <c r="DT215" s="39"/>
      <c r="DU215" s="39"/>
      <c r="DV215" s="39"/>
      <c r="DW215" s="39"/>
      <c r="DX215" s="39"/>
      <c r="DY215" s="39"/>
      <c r="DZ215" s="39"/>
      <c r="EA215" s="39"/>
      <c r="EB215" s="39"/>
      <c r="EC215" s="39"/>
      <c r="ED215" s="39"/>
      <c r="EE215" s="39"/>
      <c r="EF215" s="39"/>
      <c r="EG215" s="39"/>
      <c r="EH215" s="39"/>
      <c r="EI215" s="39"/>
    </row>
    <row r="216" spans="1:139" outlineLevel="1">
      <c r="A216" s="23">
        <v>60</v>
      </c>
      <c r="B216" s="23">
        <v>0</v>
      </c>
      <c r="C216" s="8">
        <v>0.41392701314161079</v>
      </c>
      <c r="D216" s="8">
        <f t="shared" si="7"/>
        <v>-0.41392701314161079</v>
      </c>
      <c r="E216" s="8">
        <f t="shared" si="8"/>
        <v>1.0686218924161357</v>
      </c>
      <c r="F216" s="8">
        <f t="shared" si="9"/>
        <v>-1.0337416952102376</v>
      </c>
      <c r="G216" s="8">
        <f t="shared" si="10"/>
        <v>-0.84039997847413506</v>
      </c>
      <c r="H216" s="8">
        <v>5.938294365433236E-2</v>
      </c>
      <c r="I216" s="8">
        <f t="shared" si="11"/>
        <v>1.1850811677434792E-2</v>
      </c>
      <c r="J216" s="8">
        <f t="shared" si="12"/>
        <v>-0.86652202868748174</v>
      </c>
      <c r="AL216" s="39"/>
      <c r="AM216" s="39"/>
      <c r="AN216" s="39"/>
      <c r="AO216" s="39"/>
      <c r="AP216" s="39"/>
      <c r="AQ216" s="39"/>
      <c r="AR216" s="39"/>
      <c r="AS216" s="50"/>
      <c r="AT216" s="39"/>
      <c r="AU216" s="39"/>
      <c r="AV216" s="39"/>
      <c r="AW216" s="39">
        <f t="shared" si="13"/>
        <v>1</v>
      </c>
      <c r="AX216" s="39">
        <f t="shared" si="14"/>
        <v>0.41392701314161079</v>
      </c>
      <c r="AY216" s="39" t="e">
        <f t="shared" si="15"/>
        <v>#N/A</v>
      </c>
      <c r="AZ216" s="39"/>
      <c r="BA216" s="39"/>
      <c r="BB216" s="39"/>
      <c r="BC216" s="39"/>
      <c r="BD216" s="39"/>
      <c r="BE216" s="39"/>
      <c r="BF216" s="39"/>
      <c r="BG216" s="39"/>
      <c r="BH216" s="39"/>
      <c r="BI216" s="39"/>
      <c r="BJ216" s="39"/>
      <c r="BK216" s="39"/>
      <c r="BL216" s="39"/>
      <c r="BM216" s="39"/>
      <c r="BN216" s="39"/>
      <c r="BO216" s="39"/>
      <c r="BP216" s="39"/>
      <c r="BQ216" s="39"/>
      <c r="BR216" s="39"/>
      <c r="BS216" s="39"/>
      <c r="BT216" s="39"/>
      <c r="BU216" s="39"/>
      <c r="BV216" s="39"/>
      <c r="BW216" s="39"/>
      <c r="BX216" s="39"/>
      <c r="BY216" s="39"/>
      <c r="BZ216" s="39"/>
      <c r="CA216" s="39"/>
      <c r="CB216" s="39"/>
      <c r="CC216" s="39"/>
      <c r="CD216" s="39"/>
      <c r="CE216" s="39"/>
      <c r="CF216" s="39"/>
      <c r="CG216" s="39"/>
      <c r="CH216" s="39"/>
      <c r="CI216" s="39"/>
      <c r="CJ216" s="39"/>
      <c r="CK216" s="39"/>
      <c r="CL216" s="39"/>
      <c r="CM216" s="39"/>
      <c r="CN216" s="39"/>
      <c r="CO216" s="39"/>
      <c r="CP216" s="39"/>
      <c r="CQ216" s="39"/>
      <c r="CR216" s="39"/>
      <c r="CS216" s="39"/>
      <c r="CT216" s="39"/>
      <c r="CU216" s="39"/>
      <c r="CV216" s="39"/>
      <c r="CW216" s="39"/>
      <c r="CX216" s="39"/>
      <c r="CY216" s="39"/>
      <c r="CZ216" s="39"/>
      <c r="DA216" s="39"/>
      <c r="DB216" s="39"/>
      <c r="DC216" s="39"/>
      <c r="DD216" s="39"/>
      <c r="DE216" s="39"/>
      <c r="DF216" s="39"/>
      <c r="DG216" s="39"/>
      <c r="DH216" s="39"/>
      <c r="DI216" s="39"/>
      <c r="DJ216" s="39"/>
      <c r="DK216" s="39"/>
      <c r="DL216" s="39"/>
      <c r="DM216" s="39"/>
      <c r="DN216" s="39"/>
      <c r="DO216" s="39"/>
      <c r="DP216" s="39"/>
      <c r="DQ216" s="39"/>
      <c r="DR216" s="39"/>
      <c r="DS216" s="39"/>
      <c r="DT216" s="39"/>
      <c r="DU216" s="39"/>
      <c r="DV216" s="39"/>
      <c r="DW216" s="39"/>
      <c r="DX216" s="39"/>
      <c r="DY216" s="39"/>
      <c r="DZ216" s="39"/>
      <c r="EA216" s="39"/>
      <c r="EB216" s="39"/>
      <c r="EC216" s="39"/>
      <c r="ED216" s="39"/>
      <c r="EE216" s="39"/>
      <c r="EF216" s="39"/>
      <c r="EG216" s="39"/>
      <c r="EH216" s="39"/>
      <c r="EI216" s="39"/>
    </row>
    <row r="217" spans="1:139" outlineLevel="1">
      <c r="A217" s="23">
        <v>61</v>
      </c>
      <c r="B217" s="23">
        <v>0</v>
      </c>
      <c r="C217" s="8">
        <v>0.47893712678656036</v>
      </c>
      <c r="D217" s="8">
        <f t="shared" si="7"/>
        <v>-0.47893712678656036</v>
      </c>
      <c r="E217" s="8">
        <f t="shared" si="8"/>
        <v>1.3037691331138186</v>
      </c>
      <c r="F217" s="8">
        <f t="shared" si="9"/>
        <v>-1.1418271029861826</v>
      </c>
      <c r="G217" s="8">
        <f t="shared" si="10"/>
        <v>-0.95872529795838646</v>
      </c>
      <c r="H217" s="8">
        <v>3.1294941663617661E-2</v>
      </c>
      <c r="I217" s="8">
        <f t="shared" si="11"/>
        <v>7.663362942143123E-3</v>
      </c>
      <c r="J217" s="8">
        <f t="shared" si="12"/>
        <v>-0.97408847171552304</v>
      </c>
      <c r="AL217" s="39"/>
      <c r="AM217" s="39"/>
      <c r="AN217" s="39"/>
      <c r="AO217" s="39"/>
      <c r="AP217" s="39"/>
      <c r="AQ217" s="39"/>
      <c r="AR217" s="39"/>
      <c r="AS217" s="50"/>
      <c r="AT217" s="39"/>
      <c r="AU217" s="39"/>
      <c r="AV217" s="39"/>
      <c r="AW217" s="39">
        <f t="shared" si="13"/>
        <v>1</v>
      </c>
      <c r="AX217" s="39">
        <f t="shared" si="14"/>
        <v>0.47893712678656036</v>
      </c>
      <c r="AY217" s="39" t="e">
        <f t="shared" si="15"/>
        <v>#N/A</v>
      </c>
      <c r="AZ217" s="39"/>
      <c r="BA217" s="39"/>
      <c r="BB217" s="39"/>
      <c r="BC217" s="39"/>
      <c r="BD217" s="39"/>
      <c r="BE217" s="39"/>
      <c r="BF217" s="39"/>
      <c r="BG217" s="39"/>
      <c r="BH217" s="39"/>
      <c r="BI217" s="39"/>
      <c r="BJ217" s="39"/>
      <c r="BK217" s="39"/>
      <c r="BL217" s="39"/>
      <c r="BM217" s="39"/>
      <c r="BN217" s="39"/>
      <c r="BO217" s="39"/>
      <c r="BP217" s="39"/>
      <c r="BQ217" s="39"/>
      <c r="BR217" s="39"/>
      <c r="BS217" s="39"/>
      <c r="BT217" s="39"/>
      <c r="BU217" s="39"/>
      <c r="BV217" s="39"/>
      <c r="BW217" s="39"/>
      <c r="BX217" s="39"/>
      <c r="BY217" s="39"/>
      <c r="BZ217" s="39"/>
      <c r="CA217" s="39"/>
      <c r="CB217" s="39"/>
      <c r="CC217" s="39"/>
      <c r="CD217" s="39"/>
      <c r="CE217" s="39"/>
      <c r="CF217" s="39"/>
      <c r="CG217" s="39"/>
      <c r="CH217" s="39"/>
      <c r="CI217" s="39"/>
      <c r="CJ217" s="39"/>
      <c r="CK217" s="39"/>
      <c r="CL217" s="39"/>
      <c r="CM217" s="39"/>
      <c r="CN217" s="39"/>
      <c r="CO217" s="39"/>
      <c r="CP217" s="39"/>
      <c r="CQ217" s="39"/>
      <c r="CR217" s="39"/>
      <c r="CS217" s="39"/>
      <c r="CT217" s="39"/>
      <c r="CU217" s="39"/>
      <c r="CV217" s="39"/>
      <c r="CW217" s="39"/>
      <c r="CX217" s="39"/>
      <c r="CY217" s="39"/>
      <c r="CZ217" s="39"/>
      <c r="DA217" s="39"/>
      <c r="DB217" s="39"/>
      <c r="DC217" s="39"/>
      <c r="DD217" s="39"/>
      <c r="DE217" s="39"/>
      <c r="DF217" s="39"/>
      <c r="DG217" s="39"/>
      <c r="DH217" s="39"/>
      <c r="DI217" s="39"/>
      <c r="DJ217" s="39"/>
      <c r="DK217" s="39"/>
      <c r="DL217" s="39"/>
      <c r="DM217" s="39"/>
      <c r="DN217" s="39"/>
      <c r="DO217" s="39"/>
      <c r="DP217" s="39"/>
      <c r="DQ217" s="39"/>
      <c r="DR217" s="39"/>
      <c r="DS217" s="39"/>
      <c r="DT217" s="39"/>
      <c r="DU217" s="39"/>
      <c r="DV217" s="39"/>
      <c r="DW217" s="39"/>
      <c r="DX217" s="39"/>
      <c r="DY217" s="39"/>
      <c r="DZ217" s="39"/>
      <c r="EA217" s="39"/>
      <c r="EB217" s="39"/>
      <c r="EC217" s="39"/>
      <c r="ED217" s="39"/>
      <c r="EE217" s="39"/>
      <c r="EF217" s="39"/>
      <c r="EG217" s="39"/>
      <c r="EH217" s="39"/>
      <c r="EI217" s="39"/>
    </row>
    <row r="218" spans="1:139" outlineLevel="1">
      <c r="A218" s="23">
        <v>62</v>
      </c>
      <c r="B218" s="23">
        <v>1</v>
      </c>
      <c r="C218" s="8">
        <v>0.72660796388109261</v>
      </c>
      <c r="D218" s="8">
        <f t="shared" si="7"/>
        <v>0.27339203611890739</v>
      </c>
      <c r="E218" s="8">
        <f t="shared" si="8"/>
        <v>0.63873639756031886</v>
      </c>
      <c r="F218" s="8">
        <f t="shared" si="9"/>
        <v>0.79920985827273106</v>
      </c>
      <c r="G218" s="8">
        <f t="shared" si="10"/>
        <v>0.61339870242172645</v>
      </c>
      <c r="H218" s="8">
        <v>3.6722101963799152E-2</v>
      </c>
      <c r="I218" s="8">
        <f t="shared" si="11"/>
        <v>3.7226315630696036E-3</v>
      </c>
      <c r="J218" s="8">
        <f t="shared" si="12"/>
        <v>0.62498134609090961</v>
      </c>
      <c r="AL218" s="39"/>
      <c r="AM218" s="39"/>
      <c r="AN218" s="39"/>
      <c r="AO218" s="39"/>
      <c r="AP218" s="39"/>
      <c r="AQ218" s="39"/>
      <c r="AR218" s="39"/>
      <c r="AS218" s="50"/>
      <c r="AT218" s="39"/>
      <c r="AU218" s="39"/>
      <c r="AV218" s="39"/>
      <c r="AW218" s="39">
        <f t="shared" si="13"/>
        <v>0</v>
      </c>
      <c r="AX218" s="39" t="e">
        <f t="shared" si="14"/>
        <v>#N/A</v>
      </c>
      <c r="AY218" s="39">
        <f t="shared" si="15"/>
        <v>0.72660796388109261</v>
      </c>
      <c r="AZ218" s="39"/>
      <c r="BA218" s="39"/>
      <c r="BB218" s="39"/>
      <c r="BC218" s="39"/>
      <c r="BD218" s="39"/>
      <c r="BE218" s="39"/>
      <c r="BF218" s="39"/>
      <c r="BG218" s="39"/>
      <c r="BH218" s="39"/>
      <c r="BI218" s="39"/>
      <c r="BJ218" s="39"/>
      <c r="BK218" s="39"/>
      <c r="BL218" s="39"/>
      <c r="BM218" s="39"/>
      <c r="BN218" s="39"/>
      <c r="BO218" s="39"/>
      <c r="BP218" s="39"/>
      <c r="BQ218" s="39"/>
      <c r="BR218" s="39"/>
      <c r="BS218" s="39"/>
      <c r="BT218" s="39"/>
      <c r="BU218" s="39"/>
      <c r="BV218" s="39"/>
      <c r="BW218" s="39"/>
      <c r="BX218" s="39"/>
      <c r="BY218" s="39"/>
      <c r="BZ218" s="39"/>
      <c r="CA218" s="39"/>
      <c r="CB218" s="39"/>
      <c r="CC218" s="39"/>
      <c r="CD218" s="39"/>
      <c r="CE218" s="39"/>
      <c r="CF218" s="39"/>
      <c r="CG218" s="39"/>
      <c r="CH218" s="39"/>
      <c r="CI218" s="39"/>
      <c r="CJ218" s="39"/>
      <c r="CK218" s="39"/>
      <c r="CL218" s="39"/>
      <c r="CM218" s="39"/>
      <c r="CN218" s="39"/>
      <c r="CO218" s="39"/>
      <c r="CP218" s="39"/>
      <c r="CQ218" s="39"/>
      <c r="CR218" s="39"/>
      <c r="CS218" s="39"/>
      <c r="CT218" s="39"/>
      <c r="CU218" s="39"/>
      <c r="CV218" s="39"/>
      <c r="CW218" s="39"/>
      <c r="CX218" s="39"/>
      <c r="CY218" s="39"/>
      <c r="CZ218" s="39"/>
      <c r="DA218" s="39"/>
      <c r="DB218" s="39"/>
      <c r="DC218" s="39"/>
      <c r="DD218" s="39"/>
      <c r="DE218" s="39"/>
      <c r="DF218" s="39"/>
      <c r="DG218" s="39"/>
      <c r="DH218" s="39"/>
      <c r="DI218" s="39"/>
      <c r="DJ218" s="39"/>
      <c r="DK218" s="39"/>
      <c r="DL218" s="39"/>
      <c r="DM218" s="39"/>
      <c r="DN218" s="39"/>
      <c r="DO218" s="39"/>
      <c r="DP218" s="39"/>
      <c r="DQ218" s="39"/>
      <c r="DR218" s="39"/>
      <c r="DS218" s="39"/>
      <c r="DT218" s="39"/>
      <c r="DU218" s="39"/>
      <c r="DV218" s="39"/>
      <c r="DW218" s="39"/>
      <c r="DX218" s="39"/>
      <c r="DY218" s="39"/>
      <c r="DZ218" s="39"/>
      <c r="EA218" s="39"/>
      <c r="EB218" s="39"/>
      <c r="EC218" s="39"/>
      <c r="ED218" s="39"/>
      <c r="EE218" s="39"/>
      <c r="EF218" s="39"/>
      <c r="EG218" s="39"/>
      <c r="EH218" s="39"/>
      <c r="EI218" s="39"/>
    </row>
    <row r="219" spans="1:139" outlineLevel="1">
      <c r="A219" s="23">
        <v>63</v>
      </c>
      <c r="B219" s="23">
        <v>1</v>
      </c>
      <c r="C219" s="8">
        <v>0.72660796388109261</v>
      </c>
      <c r="D219" s="8">
        <f t="shared" si="7"/>
        <v>0.27339203611890739</v>
      </c>
      <c r="E219" s="8">
        <f t="shared" si="8"/>
        <v>0.63873639756031886</v>
      </c>
      <c r="F219" s="8">
        <f t="shared" si="9"/>
        <v>0.79920985827273106</v>
      </c>
      <c r="G219" s="8">
        <f t="shared" si="10"/>
        <v>0.61339870242172645</v>
      </c>
      <c r="H219" s="8">
        <v>3.6722101963799152E-2</v>
      </c>
      <c r="I219" s="8">
        <f t="shared" si="11"/>
        <v>3.7226315630696036E-3</v>
      </c>
      <c r="J219" s="8">
        <f t="shared" si="12"/>
        <v>0.62498134609090961</v>
      </c>
      <c r="AL219" s="39"/>
      <c r="AM219" s="39"/>
      <c r="AN219" s="39"/>
      <c r="AO219" s="39"/>
      <c r="AP219" s="39"/>
      <c r="AQ219" s="39"/>
      <c r="AR219" s="39"/>
      <c r="AS219" s="50"/>
      <c r="AT219" s="39"/>
      <c r="AU219" s="39"/>
      <c r="AV219" s="39"/>
      <c r="AW219" s="39">
        <f t="shared" si="13"/>
        <v>0</v>
      </c>
      <c r="AX219" s="39" t="e">
        <f t="shared" si="14"/>
        <v>#N/A</v>
      </c>
      <c r="AY219" s="39">
        <f t="shared" si="15"/>
        <v>0.72660796388109261</v>
      </c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39"/>
      <c r="BL219" s="39"/>
      <c r="BM219" s="39"/>
      <c r="BN219" s="39"/>
      <c r="BO219" s="39"/>
      <c r="BP219" s="39"/>
      <c r="BQ219" s="39"/>
      <c r="BR219" s="39"/>
      <c r="BS219" s="39"/>
      <c r="BT219" s="39"/>
      <c r="BU219" s="39"/>
      <c r="BV219" s="39"/>
      <c r="BW219" s="39"/>
      <c r="BX219" s="39"/>
      <c r="BY219" s="39"/>
      <c r="BZ219" s="39"/>
      <c r="CA219" s="39"/>
      <c r="CB219" s="39"/>
      <c r="CC219" s="39"/>
      <c r="CD219" s="39"/>
      <c r="CE219" s="39"/>
      <c r="CF219" s="39"/>
      <c r="CG219" s="39"/>
      <c r="CH219" s="39"/>
      <c r="CI219" s="39"/>
      <c r="CJ219" s="39"/>
      <c r="CK219" s="39"/>
      <c r="CL219" s="39"/>
      <c r="CM219" s="39"/>
      <c r="CN219" s="39"/>
      <c r="CO219" s="39"/>
      <c r="CP219" s="39"/>
      <c r="CQ219" s="39"/>
      <c r="CR219" s="39"/>
      <c r="CS219" s="39"/>
      <c r="CT219" s="39"/>
      <c r="CU219" s="39"/>
      <c r="CV219" s="39"/>
      <c r="CW219" s="39"/>
      <c r="CX219" s="39"/>
      <c r="CY219" s="39"/>
      <c r="CZ219" s="39"/>
      <c r="DA219" s="39"/>
      <c r="DB219" s="39"/>
      <c r="DC219" s="39"/>
      <c r="DD219" s="39"/>
      <c r="DE219" s="39"/>
      <c r="DF219" s="39"/>
      <c r="DG219" s="39"/>
      <c r="DH219" s="39"/>
      <c r="DI219" s="39"/>
      <c r="DJ219" s="39"/>
      <c r="DK219" s="39"/>
      <c r="DL219" s="39"/>
      <c r="DM219" s="39"/>
      <c r="DN219" s="39"/>
      <c r="DO219" s="39"/>
      <c r="DP219" s="39"/>
      <c r="DQ219" s="39"/>
      <c r="DR219" s="39"/>
      <c r="DS219" s="39"/>
      <c r="DT219" s="39"/>
      <c r="DU219" s="39"/>
      <c r="DV219" s="39"/>
      <c r="DW219" s="39"/>
      <c r="DX219" s="39"/>
      <c r="DY219" s="39"/>
      <c r="DZ219" s="39"/>
      <c r="EA219" s="39"/>
      <c r="EB219" s="39"/>
      <c r="EC219" s="39"/>
      <c r="ED219" s="39"/>
      <c r="EE219" s="39"/>
      <c r="EF219" s="39"/>
      <c r="EG219" s="39"/>
      <c r="EH219" s="39"/>
      <c r="EI219" s="39"/>
    </row>
    <row r="220" spans="1:139" outlineLevel="1">
      <c r="A220" s="23">
        <v>64</v>
      </c>
      <c r="B220" s="23">
        <v>1</v>
      </c>
      <c r="C220" s="8">
        <v>0.72660796388109261</v>
      </c>
      <c r="D220" s="8">
        <f t="shared" si="7"/>
        <v>0.27339203611890739</v>
      </c>
      <c r="E220" s="8">
        <f t="shared" si="8"/>
        <v>0.63873639756031886</v>
      </c>
      <c r="F220" s="8">
        <f t="shared" si="9"/>
        <v>0.79920985827273106</v>
      </c>
      <c r="G220" s="8">
        <f t="shared" si="10"/>
        <v>0.61339870242172645</v>
      </c>
      <c r="H220" s="8">
        <v>3.6722101963799152E-2</v>
      </c>
      <c r="I220" s="8">
        <f t="shared" si="11"/>
        <v>3.7226315630696036E-3</v>
      </c>
      <c r="J220" s="8">
        <f t="shared" si="12"/>
        <v>0.62498134609090961</v>
      </c>
      <c r="AL220" s="39"/>
      <c r="AM220" s="39"/>
      <c r="AN220" s="39"/>
      <c r="AO220" s="39"/>
      <c r="AP220" s="39"/>
      <c r="AQ220" s="39"/>
      <c r="AR220" s="39"/>
      <c r="AS220" s="50"/>
      <c r="AT220" s="39"/>
      <c r="AU220" s="39"/>
      <c r="AV220" s="39"/>
      <c r="AW220" s="39">
        <f t="shared" si="13"/>
        <v>0</v>
      </c>
      <c r="AX220" s="39" t="e">
        <f t="shared" si="14"/>
        <v>#N/A</v>
      </c>
      <c r="AY220" s="39">
        <f t="shared" si="15"/>
        <v>0.72660796388109261</v>
      </c>
      <c r="AZ220" s="39"/>
      <c r="BA220" s="39"/>
      <c r="BB220" s="39"/>
      <c r="BC220" s="39"/>
      <c r="BD220" s="39"/>
      <c r="BE220" s="39"/>
      <c r="BF220" s="39"/>
      <c r="BG220" s="39"/>
      <c r="BH220" s="39"/>
      <c r="BI220" s="39"/>
      <c r="BJ220" s="39"/>
      <c r="BK220" s="39"/>
      <c r="BL220" s="39"/>
      <c r="BM220" s="39"/>
      <c r="BN220" s="39"/>
      <c r="BO220" s="39"/>
      <c r="BP220" s="39"/>
      <c r="BQ220" s="39"/>
      <c r="BR220" s="39"/>
      <c r="BS220" s="39"/>
      <c r="BT220" s="39"/>
      <c r="BU220" s="39"/>
      <c r="BV220" s="39"/>
      <c r="BW220" s="39"/>
      <c r="BX220" s="39"/>
      <c r="BY220" s="39"/>
      <c r="BZ220" s="39"/>
      <c r="CA220" s="39"/>
      <c r="CB220" s="39"/>
      <c r="CC220" s="39"/>
      <c r="CD220" s="39"/>
      <c r="CE220" s="39"/>
      <c r="CF220" s="39"/>
      <c r="CG220" s="39"/>
      <c r="CH220" s="39"/>
      <c r="CI220" s="39"/>
      <c r="CJ220" s="39"/>
      <c r="CK220" s="39"/>
      <c r="CL220" s="39"/>
      <c r="CM220" s="39"/>
      <c r="CN220" s="39"/>
      <c r="CO220" s="39"/>
      <c r="CP220" s="39"/>
      <c r="CQ220" s="39"/>
      <c r="CR220" s="39"/>
      <c r="CS220" s="39"/>
      <c r="CT220" s="39"/>
      <c r="CU220" s="39"/>
      <c r="CV220" s="39"/>
      <c r="CW220" s="39"/>
      <c r="CX220" s="39"/>
      <c r="CY220" s="39"/>
      <c r="CZ220" s="39"/>
      <c r="DA220" s="39"/>
      <c r="DB220" s="39"/>
      <c r="DC220" s="39"/>
      <c r="DD220" s="39"/>
      <c r="DE220" s="39"/>
      <c r="DF220" s="39"/>
      <c r="DG220" s="39"/>
      <c r="DH220" s="39"/>
      <c r="DI220" s="39"/>
      <c r="DJ220" s="39"/>
      <c r="DK220" s="39"/>
      <c r="DL220" s="39"/>
      <c r="DM220" s="39"/>
      <c r="DN220" s="39"/>
      <c r="DO220" s="39"/>
      <c r="DP220" s="39"/>
      <c r="DQ220" s="39"/>
      <c r="DR220" s="39"/>
      <c r="DS220" s="39"/>
      <c r="DT220" s="39"/>
      <c r="DU220" s="39"/>
      <c r="DV220" s="39"/>
      <c r="DW220" s="39"/>
      <c r="DX220" s="39"/>
      <c r="DY220" s="39"/>
      <c r="DZ220" s="39"/>
      <c r="EA220" s="39"/>
      <c r="EB220" s="39"/>
      <c r="EC220" s="39"/>
      <c r="ED220" s="39"/>
      <c r="EE220" s="39"/>
      <c r="EF220" s="39"/>
      <c r="EG220" s="39"/>
      <c r="EH220" s="39"/>
      <c r="EI220" s="39"/>
    </row>
    <row r="221" spans="1:139" outlineLevel="1">
      <c r="A221" s="23">
        <v>65</v>
      </c>
      <c r="B221" s="23">
        <v>1</v>
      </c>
      <c r="C221" s="8">
        <v>0.49263847698302599</v>
      </c>
      <c r="D221" s="8">
        <f t="shared" si="7"/>
        <v>0.50736152301697401</v>
      </c>
      <c r="E221" s="8">
        <f t="shared" si="8"/>
        <v>1.4159593727043271</v>
      </c>
      <c r="F221" s="8">
        <f t="shared" si="9"/>
        <v>1.1899409114339783</v>
      </c>
      <c r="G221" s="8">
        <f t="shared" si="10"/>
        <v>1.0148330437027615</v>
      </c>
      <c r="H221" s="8">
        <v>6.4888443471709079E-2</v>
      </c>
      <c r="I221" s="8">
        <f t="shared" si="11"/>
        <v>1.9105997482371111E-2</v>
      </c>
      <c r="J221" s="8">
        <f t="shared" si="12"/>
        <v>1.0494527444197159</v>
      </c>
      <c r="AL221" s="39"/>
      <c r="AM221" s="39"/>
      <c r="AN221" s="39"/>
      <c r="AO221" s="39"/>
      <c r="AP221" s="39"/>
      <c r="AQ221" s="39"/>
      <c r="AR221" s="39"/>
      <c r="AS221" s="50"/>
      <c r="AT221" s="39"/>
      <c r="AU221" s="39"/>
      <c r="AV221" s="39"/>
      <c r="AW221" s="39">
        <f t="shared" si="13"/>
        <v>0</v>
      </c>
      <c r="AX221" s="39" t="e">
        <f t="shared" si="14"/>
        <v>#N/A</v>
      </c>
      <c r="AY221" s="39">
        <f t="shared" si="15"/>
        <v>0.49263847698302599</v>
      </c>
      <c r="AZ221" s="39"/>
      <c r="BA221" s="39"/>
      <c r="BB221" s="39"/>
      <c r="BC221" s="39"/>
      <c r="BD221" s="39"/>
      <c r="BE221" s="39"/>
      <c r="BF221" s="39"/>
      <c r="BG221" s="39"/>
      <c r="BH221" s="39"/>
      <c r="BI221" s="39"/>
      <c r="BJ221" s="39"/>
      <c r="BK221" s="39"/>
      <c r="BL221" s="39"/>
      <c r="BM221" s="39"/>
      <c r="BN221" s="39"/>
      <c r="BO221" s="39"/>
      <c r="BP221" s="39"/>
      <c r="BQ221" s="39"/>
      <c r="BR221" s="39"/>
      <c r="BS221" s="39"/>
      <c r="BT221" s="39"/>
      <c r="BU221" s="39"/>
      <c r="BV221" s="39"/>
      <c r="BW221" s="39"/>
      <c r="BX221" s="39"/>
      <c r="BY221" s="39"/>
      <c r="BZ221" s="39"/>
      <c r="CA221" s="39"/>
      <c r="CB221" s="39"/>
      <c r="CC221" s="39"/>
      <c r="CD221" s="39"/>
      <c r="CE221" s="39"/>
      <c r="CF221" s="39"/>
      <c r="CG221" s="39"/>
      <c r="CH221" s="39"/>
      <c r="CI221" s="39"/>
      <c r="CJ221" s="39"/>
      <c r="CK221" s="39"/>
      <c r="CL221" s="39"/>
      <c r="CM221" s="39"/>
      <c r="CN221" s="39"/>
      <c r="CO221" s="39"/>
      <c r="CP221" s="39"/>
      <c r="CQ221" s="39"/>
      <c r="CR221" s="39"/>
      <c r="CS221" s="39"/>
      <c r="CT221" s="39"/>
      <c r="CU221" s="39"/>
      <c r="CV221" s="39"/>
      <c r="CW221" s="39"/>
      <c r="CX221" s="39"/>
      <c r="CY221" s="39"/>
      <c r="CZ221" s="39"/>
      <c r="DA221" s="39"/>
      <c r="DB221" s="39"/>
      <c r="DC221" s="39"/>
      <c r="DD221" s="39"/>
      <c r="DE221" s="39"/>
      <c r="DF221" s="39"/>
      <c r="DG221" s="39"/>
      <c r="DH221" s="39"/>
      <c r="DI221" s="39"/>
      <c r="DJ221" s="39"/>
      <c r="DK221" s="39"/>
      <c r="DL221" s="39"/>
      <c r="DM221" s="39"/>
      <c r="DN221" s="39"/>
      <c r="DO221" s="39"/>
      <c r="DP221" s="39"/>
      <c r="DQ221" s="39"/>
      <c r="DR221" s="39"/>
      <c r="DS221" s="39"/>
      <c r="DT221" s="39"/>
      <c r="DU221" s="39"/>
      <c r="DV221" s="39"/>
      <c r="DW221" s="39"/>
      <c r="DX221" s="39"/>
      <c r="DY221" s="39"/>
      <c r="DZ221" s="39"/>
      <c r="EA221" s="39"/>
      <c r="EB221" s="39"/>
      <c r="EC221" s="39"/>
      <c r="ED221" s="39"/>
      <c r="EE221" s="39"/>
      <c r="EF221" s="39"/>
      <c r="EG221" s="39"/>
      <c r="EH221" s="39"/>
      <c r="EI221" s="39"/>
    </row>
    <row r="222" spans="1:139" outlineLevel="1">
      <c r="A222" s="23">
        <v>66</v>
      </c>
      <c r="B222" s="23">
        <v>1</v>
      </c>
      <c r="C222" s="8">
        <v>0.67129036757506944</v>
      </c>
      <c r="D222" s="8">
        <f t="shared" ref="D222:D231" si="16">B222 - C222</f>
        <v>0.32870963242493056</v>
      </c>
      <c r="E222" s="8">
        <f t="shared" ref="E222:E231" si="17">2*IF(B222=1,LN(1/C222),LN(1/(1-C222)))</f>
        <v>0.79710699410566421</v>
      </c>
      <c r="F222" s="8">
        <f t="shared" ref="F222:F231" si="18">SQRT(E222)*SIGN(D222)</f>
        <v>0.89280848680199287</v>
      </c>
      <c r="G222" s="8">
        <f t="shared" ref="G222:G231" si="19">D222/(SQRT(C222*(1-C222)))</f>
        <v>0.69976305189143528</v>
      </c>
      <c r="H222" s="8">
        <v>6.8323323388427989E-2</v>
      </c>
      <c r="I222" s="8">
        <f t="shared" ref="I222:I231" si="20">(G222^2/4)*H222/(1-H222)^2</f>
        <v>9.6356398686780979E-3</v>
      </c>
      <c r="J222" s="8">
        <f t="shared" ref="J222:J231" si="21">G222/SQRT(1-H222)</f>
        <v>0.72496726306221537</v>
      </c>
      <c r="AL222" s="39"/>
      <c r="AM222" s="39"/>
      <c r="AN222" s="39"/>
      <c r="AO222" s="39"/>
      <c r="AP222" s="39"/>
      <c r="AQ222" s="39"/>
      <c r="AR222" s="39"/>
      <c r="AS222" s="50"/>
      <c r="AT222" s="39"/>
      <c r="AU222" s="39"/>
      <c r="AV222" s="39"/>
      <c r="AW222" s="39">
        <f t="shared" ref="AW222:AW231" si="22">1-B222</f>
        <v>0</v>
      </c>
      <c r="AX222" s="39" t="e">
        <f t="shared" ref="AX222:AX231" si="23">IF(B222=0,C222,NA())</f>
        <v>#N/A</v>
      </c>
      <c r="AY222" s="39">
        <f t="shared" ref="AY222:AY231" si="24">IF(B222=1,C222,NA())</f>
        <v>0.67129036757506944</v>
      </c>
      <c r="AZ222" s="39"/>
      <c r="BA222" s="39"/>
      <c r="BB222" s="39"/>
      <c r="BC222" s="39"/>
      <c r="BD222" s="39"/>
      <c r="BE222" s="39"/>
      <c r="BF222" s="39"/>
      <c r="BG222" s="39"/>
      <c r="BH222" s="39"/>
      <c r="BI222" s="39"/>
      <c r="BJ222" s="39"/>
      <c r="BK222" s="39"/>
      <c r="BL222" s="39"/>
      <c r="BM222" s="39"/>
      <c r="BN222" s="39"/>
      <c r="BO222" s="39"/>
      <c r="BP222" s="39"/>
      <c r="BQ222" s="39"/>
      <c r="BR222" s="39"/>
      <c r="BS222" s="39"/>
      <c r="BT222" s="39"/>
      <c r="BU222" s="39"/>
      <c r="BV222" s="39"/>
      <c r="BW222" s="39"/>
      <c r="BX222" s="39"/>
      <c r="BY222" s="39"/>
      <c r="BZ222" s="39"/>
      <c r="CA222" s="39"/>
      <c r="CB222" s="39"/>
      <c r="CC222" s="39"/>
      <c r="CD222" s="39"/>
      <c r="CE222" s="39"/>
      <c r="CF222" s="39"/>
      <c r="CG222" s="39"/>
      <c r="CH222" s="39"/>
      <c r="CI222" s="39"/>
      <c r="CJ222" s="39"/>
      <c r="CK222" s="39"/>
      <c r="CL222" s="39"/>
      <c r="CM222" s="39"/>
      <c r="CN222" s="39"/>
      <c r="CO222" s="39"/>
      <c r="CP222" s="39"/>
      <c r="CQ222" s="39"/>
      <c r="CR222" s="39"/>
      <c r="CS222" s="39"/>
      <c r="CT222" s="39"/>
      <c r="CU222" s="39"/>
      <c r="CV222" s="39"/>
      <c r="CW222" s="39"/>
      <c r="CX222" s="39"/>
      <c r="CY222" s="39"/>
      <c r="CZ222" s="39"/>
      <c r="DA222" s="39"/>
      <c r="DB222" s="39"/>
      <c r="DC222" s="39"/>
      <c r="DD222" s="39"/>
      <c r="DE222" s="39"/>
      <c r="DF222" s="39"/>
      <c r="DG222" s="39"/>
      <c r="DH222" s="39"/>
      <c r="DI222" s="39"/>
      <c r="DJ222" s="39"/>
      <c r="DK222" s="39"/>
      <c r="DL222" s="39"/>
      <c r="DM222" s="39"/>
      <c r="DN222" s="39"/>
      <c r="DO222" s="39"/>
      <c r="DP222" s="39"/>
      <c r="DQ222" s="39"/>
      <c r="DR222" s="39"/>
      <c r="DS222" s="39"/>
      <c r="DT222" s="39"/>
      <c r="DU222" s="39"/>
      <c r="DV222" s="39"/>
      <c r="DW222" s="39"/>
      <c r="DX222" s="39"/>
      <c r="DY222" s="39"/>
      <c r="DZ222" s="39"/>
      <c r="EA222" s="39"/>
      <c r="EB222" s="39"/>
      <c r="EC222" s="39"/>
      <c r="ED222" s="39"/>
      <c r="EE222" s="39"/>
      <c r="EF222" s="39"/>
      <c r="EG222" s="39"/>
      <c r="EH222" s="39"/>
      <c r="EI222" s="39"/>
    </row>
    <row r="223" spans="1:139" outlineLevel="1">
      <c r="A223" s="23">
        <v>67</v>
      </c>
      <c r="B223" s="23">
        <v>1</v>
      </c>
      <c r="C223" s="8">
        <v>0.49263847698302599</v>
      </c>
      <c r="D223" s="8">
        <f t="shared" si="16"/>
        <v>0.50736152301697401</v>
      </c>
      <c r="E223" s="8">
        <f t="shared" si="17"/>
        <v>1.4159593727043271</v>
      </c>
      <c r="F223" s="8">
        <f t="shared" si="18"/>
        <v>1.1899409114339783</v>
      </c>
      <c r="G223" s="8">
        <f t="shared" si="19"/>
        <v>1.0148330437027615</v>
      </c>
      <c r="H223" s="8">
        <v>6.4888443471709079E-2</v>
      </c>
      <c r="I223" s="8">
        <f t="shared" si="20"/>
        <v>1.9105997482371111E-2</v>
      </c>
      <c r="J223" s="8">
        <f t="shared" si="21"/>
        <v>1.0494527444197159</v>
      </c>
      <c r="AL223" s="39"/>
      <c r="AM223" s="39"/>
      <c r="AN223" s="39"/>
      <c r="AO223" s="39"/>
      <c r="AP223" s="39"/>
      <c r="AQ223" s="39"/>
      <c r="AR223" s="39"/>
      <c r="AS223" s="50"/>
      <c r="AT223" s="39"/>
      <c r="AU223" s="39"/>
      <c r="AV223" s="39"/>
      <c r="AW223" s="39">
        <f t="shared" si="22"/>
        <v>0</v>
      </c>
      <c r="AX223" s="39" t="e">
        <f t="shared" si="23"/>
        <v>#N/A</v>
      </c>
      <c r="AY223" s="39">
        <f t="shared" si="24"/>
        <v>0.49263847698302599</v>
      </c>
      <c r="AZ223" s="39"/>
      <c r="BA223" s="39"/>
      <c r="BB223" s="39"/>
      <c r="BC223" s="39"/>
      <c r="BD223" s="39"/>
      <c r="BE223" s="39"/>
      <c r="BF223" s="39"/>
      <c r="BG223" s="39"/>
      <c r="BH223" s="39"/>
      <c r="BI223" s="39"/>
      <c r="BJ223" s="39"/>
      <c r="BK223" s="39"/>
      <c r="BL223" s="39"/>
      <c r="BM223" s="39"/>
      <c r="BN223" s="39"/>
      <c r="BO223" s="39"/>
      <c r="BP223" s="39"/>
      <c r="BQ223" s="39"/>
      <c r="BR223" s="39"/>
      <c r="BS223" s="39"/>
      <c r="BT223" s="39"/>
      <c r="BU223" s="39"/>
      <c r="BV223" s="39"/>
      <c r="BW223" s="39"/>
      <c r="BX223" s="39"/>
      <c r="BY223" s="39"/>
      <c r="BZ223" s="39"/>
      <c r="CA223" s="39"/>
      <c r="CB223" s="39"/>
      <c r="CC223" s="39"/>
      <c r="CD223" s="39"/>
      <c r="CE223" s="39"/>
      <c r="CF223" s="39"/>
      <c r="CG223" s="39"/>
      <c r="CH223" s="39"/>
      <c r="CI223" s="39"/>
      <c r="CJ223" s="39"/>
      <c r="CK223" s="39"/>
      <c r="CL223" s="39"/>
      <c r="CM223" s="39"/>
      <c r="CN223" s="39"/>
      <c r="CO223" s="39"/>
      <c r="CP223" s="39"/>
      <c r="CQ223" s="39"/>
      <c r="CR223" s="39"/>
      <c r="CS223" s="39"/>
      <c r="CT223" s="39"/>
      <c r="CU223" s="39"/>
      <c r="CV223" s="39"/>
      <c r="CW223" s="39"/>
      <c r="CX223" s="39"/>
      <c r="CY223" s="39"/>
      <c r="CZ223" s="39"/>
      <c r="DA223" s="39"/>
      <c r="DB223" s="39"/>
      <c r="DC223" s="39"/>
      <c r="DD223" s="39"/>
      <c r="DE223" s="39"/>
      <c r="DF223" s="39"/>
      <c r="DG223" s="39"/>
      <c r="DH223" s="39"/>
      <c r="DI223" s="39"/>
      <c r="DJ223" s="39"/>
      <c r="DK223" s="39"/>
      <c r="DL223" s="39"/>
      <c r="DM223" s="39"/>
      <c r="DN223" s="39"/>
      <c r="DO223" s="39"/>
      <c r="DP223" s="39"/>
      <c r="DQ223" s="39"/>
      <c r="DR223" s="39"/>
      <c r="DS223" s="39"/>
      <c r="DT223" s="39"/>
      <c r="DU223" s="39"/>
      <c r="DV223" s="39"/>
      <c r="DW223" s="39"/>
      <c r="DX223" s="39"/>
      <c r="DY223" s="39"/>
      <c r="DZ223" s="39"/>
      <c r="EA223" s="39"/>
      <c r="EB223" s="39"/>
      <c r="EC223" s="39"/>
      <c r="ED223" s="39"/>
      <c r="EE223" s="39"/>
      <c r="EF223" s="39"/>
      <c r="EG223" s="39"/>
      <c r="EH223" s="39"/>
      <c r="EI223" s="39"/>
    </row>
    <row r="224" spans="1:139" outlineLevel="1">
      <c r="A224" s="23">
        <v>68</v>
      </c>
      <c r="B224" s="23">
        <v>0</v>
      </c>
      <c r="C224" s="8">
        <v>0.63467171474575457</v>
      </c>
      <c r="D224" s="8">
        <f t="shared" si="16"/>
        <v>-0.63467171474575457</v>
      </c>
      <c r="E224" s="8">
        <f t="shared" si="17"/>
        <v>2.0139178359449628</v>
      </c>
      <c r="F224" s="8">
        <f t="shared" si="18"/>
        <v>-1.4191257294351909</v>
      </c>
      <c r="G224" s="8">
        <f t="shared" si="19"/>
        <v>-1.3180531476998505</v>
      </c>
      <c r="H224" s="8">
        <v>6.3347227362084757E-2</v>
      </c>
      <c r="I224" s="8">
        <f t="shared" si="20"/>
        <v>3.1360011904564472E-2</v>
      </c>
      <c r="J224" s="8">
        <f t="shared" si="21"/>
        <v>-1.361894955039836</v>
      </c>
      <c r="AL224" s="39"/>
      <c r="AM224" s="39"/>
      <c r="AN224" s="39"/>
      <c r="AO224" s="39"/>
      <c r="AP224" s="39"/>
      <c r="AQ224" s="39"/>
      <c r="AR224" s="39"/>
      <c r="AS224" s="50"/>
      <c r="AT224" s="39"/>
      <c r="AU224" s="39"/>
      <c r="AV224" s="39"/>
      <c r="AW224" s="39">
        <f t="shared" si="22"/>
        <v>1</v>
      </c>
      <c r="AX224" s="39">
        <f t="shared" si="23"/>
        <v>0.63467171474575457</v>
      </c>
      <c r="AY224" s="39" t="e">
        <f t="shared" si="24"/>
        <v>#N/A</v>
      </c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  <c r="BP224" s="39"/>
      <c r="BQ224" s="39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  <c r="CE224" s="39"/>
      <c r="CF224" s="39"/>
      <c r="CG224" s="39"/>
      <c r="CH224" s="39"/>
      <c r="CI224" s="39"/>
      <c r="CJ224" s="39"/>
      <c r="CK224" s="39"/>
      <c r="CL224" s="39"/>
      <c r="CM224" s="39"/>
      <c r="CN224" s="39"/>
      <c r="CO224" s="39"/>
      <c r="CP224" s="39"/>
      <c r="CQ224" s="39"/>
      <c r="CR224" s="39"/>
      <c r="CS224" s="39"/>
      <c r="CT224" s="39"/>
      <c r="CU224" s="39"/>
      <c r="CV224" s="39"/>
      <c r="CW224" s="39"/>
      <c r="CX224" s="39"/>
      <c r="CY224" s="39"/>
      <c r="CZ224" s="39"/>
      <c r="DA224" s="39"/>
      <c r="DB224" s="39"/>
      <c r="DC224" s="39"/>
      <c r="DD224" s="39"/>
      <c r="DE224" s="39"/>
      <c r="DF224" s="39"/>
      <c r="DG224" s="39"/>
      <c r="DH224" s="39"/>
      <c r="DI224" s="39"/>
      <c r="DJ224" s="39"/>
      <c r="DK224" s="39"/>
      <c r="DL224" s="39"/>
      <c r="DM224" s="39"/>
      <c r="DN224" s="39"/>
      <c r="DO224" s="39"/>
      <c r="DP224" s="39"/>
      <c r="DQ224" s="39"/>
      <c r="DR224" s="39"/>
      <c r="DS224" s="39"/>
      <c r="DT224" s="39"/>
      <c r="DU224" s="39"/>
      <c r="DV224" s="39"/>
      <c r="DW224" s="39"/>
      <c r="DX224" s="39"/>
      <c r="DY224" s="39"/>
      <c r="DZ224" s="39"/>
      <c r="EA224" s="39"/>
      <c r="EB224" s="39"/>
      <c r="EC224" s="39"/>
      <c r="ED224" s="39"/>
      <c r="EE224" s="39"/>
      <c r="EF224" s="39"/>
      <c r="EG224" s="39"/>
      <c r="EH224" s="39"/>
      <c r="EI224" s="39"/>
    </row>
    <row r="225" spans="1:139" outlineLevel="1">
      <c r="A225" s="23">
        <v>69</v>
      </c>
      <c r="B225" s="23">
        <v>0</v>
      </c>
      <c r="C225" s="8">
        <v>0.67129036757506944</v>
      </c>
      <c r="D225" s="8">
        <f t="shared" si="16"/>
        <v>-0.67129036757506944</v>
      </c>
      <c r="E225" s="8">
        <f t="shared" si="17"/>
        <v>2.2251609882649603</v>
      </c>
      <c r="F225" s="8">
        <f t="shared" si="18"/>
        <v>-1.4916973514305643</v>
      </c>
      <c r="G225" s="8">
        <f t="shared" si="19"/>
        <v>-1.4290551598816694</v>
      </c>
      <c r="H225" s="8">
        <v>6.8323323388427989E-2</v>
      </c>
      <c r="I225" s="8">
        <f t="shared" si="20"/>
        <v>4.0186161886513437E-2</v>
      </c>
      <c r="J225" s="8">
        <f t="shared" si="21"/>
        <v>-1.4805271659085588</v>
      </c>
      <c r="AL225" s="39"/>
      <c r="AM225" s="39"/>
      <c r="AN225" s="39"/>
      <c r="AO225" s="39"/>
      <c r="AP225" s="39"/>
      <c r="AQ225" s="39"/>
      <c r="AR225" s="39"/>
      <c r="AS225" s="50"/>
      <c r="AT225" s="39"/>
      <c r="AU225" s="39"/>
      <c r="AV225" s="39"/>
      <c r="AW225" s="39">
        <f t="shared" si="22"/>
        <v>1</v>
      </c>
      <c r="AX225" s="39">
        <f t="shared" si="23"/>
        <v>0.67129036757506944</v>
      </c>
      <c r="AY225" s="39" t="e">
        <f t="shared" si="24"/>
        <v>#N/A</v>
      </c>
      <c r="AZ225" s="39"/>
      <c r="BA225" s="39"/>
      <c r="BB225" s="39"/>
      <c r="BC225" s="39"/>
      <c r="BD225" s="39"/>
      <c r="BE225" s="39"/>
      <c r="BF225" s="39"/>
      <c r="BG225" s="39"/>
      <c r="BH225" s="39"/>
      <c r="BI225" s="39"/>
      <c r="BJ225" s="39"/>
      <c r="BK225" s="39"/>
      <c r="BL225" s="39"/>
      <c r="BM225" s="39"/>
      <c r="BN225" s="39"/>
      <c r="BO225" s="39"/>
      <c r="BP225" s="39"/>
      <c r="BQ225" s="39"/>
      <c r="BR225" s="39"/>
      <c r="BS225" s="39"/>
      <c r="BT225" s="39"/>
      <c r="BU225" s="39"/>
      <c r="BV225" s="39"/>
      <c r="BW225" s="39"/>
      <c r="BX225" s="39"/>
      <c r="BY225" s="39"/>
      <c r="BZ225" s="39"/>
      <c r="CA225" s="39"/>
      <c r="CB225" s="39"/>
      <c r="CC225" s="39"/>
      <c r="CD225" s="39"/>
      <c r="CE225" s="39"/>
      <c r="CF225" s="39"/>
      <c r="CG225" s="39"/>
      <c r="CH225" s="39"/>
      <c r="CI225" s="39"/>
      <c r="CJ225" s="39"/>
      <c r="CK225" s="39"/>
      <c r="CL225" s="39"/>
      <c r="CM225" s="39"/>
      <c r="CN225" s="39"/>
      <c r="CO225" s="39"/>
      <c r="CP225" s="39"/>
      <c r="CQ225" s="39"/>
      <c r="CR225" s="39"/>
      <c r="CS225" s="39"/>
      <c r="CT225" s="39"/>
      <c r="CU225" s="39"/>
      <c r="CV225" s="39"/>
      <c r="CW225" s="39"/>
      <c r="CX225" s="39"/>
      <c r="CY225" s="39"/>
      <c r="CZ225" s="39"/>
      <c r="DA225" s="39"/>
      <c r="DB225" s="39"/>
      <c r="DC225" s="39"/>
      <c r="DD225" s="39"/>
      <c r="DE225" s="39"/>
      <c r="DF225" s="39"/>
      <c r="DG225" s="39"/>
      <c r="DH225" s="39"/>
      <c r="DI225" s="39"/>
      <c r="DJ225" s="39"/>
      <c r="DK225" s="39"/>
      <c r="DL225" s="39"/>
      <c r="DM225" s="39"/>
      <c r="DN225" s="39"/>
      <c r="DO225" s="39"/>
      <c r="DP225" s="39"/>
      <c r="DQ225" s="39"/>
      <c r="DR225" s="39"/>
      <c r="DS225" s="39"/>
      <c r="DT225" s="39"/>
      <c r="DU225" s="39"/>
      <c r="DV225" s="39"/>
      <c r="DW225" s="39"/>
      <c r="DX225" s="39"/>
      <c r="DY225" s="39"/>
      <c r="DZ225" s="39"/>
      <c r="EA225" s="39"/>
      <c r="EB225" s="39"/>
      <c r="EC225" s="39"/>
      <c r="ED225" s="39"/>
      <c r="EE225" s="39"/>
      <c r="EF225" s="39"/>
      <c r="EG225" s="39"/>
      <c r="EH225" s="39"/>
      <c r="EI225" s="39"/>
    </row>
    <row r="226" spans="1:139" outlineLevel="1">
      <c r="A226" s="23">
        <v>70</v>
      </c>
      <c r="B226" s="23">
        <v>1</v>
      </c>
      <c r="C226" s="8">
        <v>0.72660796388109261</v>
      </c>
      <c r="D226" s="8">
        <f t="shared" si="16"/>
        <v>0.27339203611890739</v>
      </c>
      <c r="E226" s="8">
        <f t="shared" si="17"/>
        <v>0.63873639756031886</v>
      </c>
      <c r="F226" s="8">
        <f t="shared" si="18"/>
        <v>0.79920985827273106</v>
      </c>
      <c r="G226" s="8">
        <f t="shared" si="19"/>
        <v>0.61339870242172645</v>
      </c>
      <c r="H226" s="8">
        <v>3.6722101963799152E-2</v>
      </c>
      <c r="I226" s="8">
        <f t="shared" si="20"/>
        <v>3.7226315630696036E-3</v>
      </c>
      <c r="J226" s="8">
        <f t="shared" si="21"/>
        <v>0.62498134609090961</v>
      </c>
      <c r="AL226" s="39"/>
      <c r="AM226" s="39"/>
      <c r="AN226" s="39"/>
      <c r="AO226" s="39"/>
      <c r="AP226" s="39"/>
      <c r="AQ226" s="39"/>
      <c r="AR226" s="39"/>
      <c r="AS226" s="50"/>
      <c r="AT226" s="39"/>
      <c r="AU226" s="39"/>
      <c r="AV226" s="39"/>
      <c r="AW226" s="39">
        <f t="shared" si="22"/>
        <v>0</v>
      </c>
      <c r="AX226" s="39" t="e">
        <f t="shared" si="23"/>
        <v>#N/A</v>
      </c>
      <c r="AY226" s="39">
        <f t="shared" si="24"/>
        <v>0.72660796388109261</v>
      </c>
      <c r="AZ226" s="39"/>
      <c r="BA226" s="39"/>
      <c r="BB226" s="39"/>
      <c r="BC226" s="39"/>
      <c r="BD226" s="39"/>
      <c r="BE226" s="39"/>
      <c r="BF226" s="39"/>
      <c r="BG226" s="39"/>
      <c r="BH226" s="39"/>
      <c r="BI226" s="39"/>
      <c r="BJ226" s="39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39"/>
      <c r="BV226" s="39"/>
      <c r="BW226" s="39"/>
      <c r="BX226" s="39"/>
      <c r="BY226" s="39"/>
      <c r="BZ226" s="39"/>
      <c r="CA226" s="39"/>
      <c r="CB226" s="39"/>
      <c r="CC226" s="39"/>
      <c r="CD226" s="39"/>
      <c r="CE226" s="39"/>
      <c r="CF226" s="39"/>
      <c r="CG226" s="39"/>
      <c r="CH226" s="39"/>
      <c r="CI226" s="39"/>
      <c r="CJ226" s="39"/>
      <c r="CK226" s="39"/>
      <c r="CL226" s="39"/>
      <c r="CM226" s="39"/>
      <c r="CN226" s="39"/>
      <c r="CO226" s="39"/>
      <c r="CP226" s="39"/>
      <c r="CQ226" s="39"/>
      <c r="CR226" s="39"/>
      <c r="CS226" s="39"/>
      <c r="CT226" s="39"/>
      <c r="CU226" s="39"/>
      <c r="CV226" s="39"/>
      <c r="CW226" s="39"/>
      <c r="CX226" s="39"/>
      <c r="CY226" s="39"/>
      <c r="CZ226" s="39"/>
      <c r="DA226" s="39"/>
      <c r="DB226" s="39"/>
      <c r="DC226" s="39"/>
      <c r="DD226" s="39"/>
      <c r="DE226" s="39"/>
      <c r="DF226" s="39"/>
      <c r="DG226" s="39"/>
      <c r="DH226" s="39"/>
      <c r="DI226" s="39"/>
      <c r="DJ226" s="39"/>
      <c r="DK226" s="39"/>
      <c r="DL226" s="39"/>
      <c r="DM226" s="39"/>
      <c r="DN226" s="39"/>
      <c r="DO226" s="39"/>
      <c r="DP226" s="39"/>
      <c r="DQ226" s="39"/>
      <c r="DR226" s="39"/>
      <c r="DS226" s="39"/>
      <c r="DT226" s="39"/>
      <c r="DU226" s="39"/>
      <c r="DV226" s="39"/>
      <c r="DW226" s="39"/>
      <c r="DX226" s="39"/>
      <c r="DY226" s="39"/>
      <c r="DZ226" s="39"/>
      <c r="EA226" s="39"/>
      <c r="EB226" s="39"/>
      <c r="EC226" s="39"/>
      <c r="ED226" s="39"/>
      <c r="EE226" s="39"/>
      <c r="EF226" s="39"/>
      <c r="EG226" s="39"/>
      <c r="EH226" s="39"/>
      <c r="EI226" s="39"/>
    </row>
    <row r="227" spans="1:139" outlineLevel="1">
      <c r="A227" s="23">
        <v>71</v>
      </c>
      <c r="B227" s="23">
        <v>0</v>
      </c>
      <c r="C227" s="8">
        <v>0.55823576796485042</v>
      </c>
      <c r="D227" s="8">
        <f t="shared" si="16"/>
        <v>-0.55823576796485042</v>
      </c>
      <c r="E227" s="8">
        <f t="shared" si="17"/>
        <v>1.6339579018084884</v>
      </c>
      <c r="F227" s="8">
        <f t="shared" si="18"/>
        <v>-1.2782636276639059</v>
      </c>
      <c r="G227" s="8">
        <f t="shared" si="19"/>
        <v>-1.1241222783814615</v>
      </c>
      <c r="H227" s="8">
        <v>3.4491141019137292E-2</v>
      </c>
      <c r="I227" s="8">
        <f t="shared" si="20"/>
        <v>1.1688590784639689E-2</v>
      </c>
      <c r="J227" s="8">
        <f t="shared" si="21"/>
        <v>-1.1440247587180161</v>
      </c>
      <c r="AL227" s="39"/>
      <c r="AM227" s="39"/>
      <c r="AN227" s="39"/>
      <c r="AO227" s="39"/>
      <c r="AP227" s="39"/>
      <c r="AQ227" s="39"/>
      <c r="AR227" s="39"/>
      <c r="AS227" s="50"/>
      <c r="AT227" s="39"/>
      <c r="AU227" s="39"/>
      <c r="AV227" s="39"/>
      <c r="AW227" s="39">
        <f t="shared" si="22"/>
        <v>1</v>
      </c>
      <c r="AX227" s="39">
        <f t="shared" si="23"/>
        <v>0.55823576796485042</v>
      </c>
      <c r="AY227" s="39" t="e">
        <f t="shared" si="24"/>
        <v>#N/A</v>
      </c>
      <c r="AZ227" s="39"/>
      <c r="BA227" s="39"/>
      <c r="BB227" s="39"/>
      <c r="BC227" s="39"/>
      <c r="BD227" s="39"/>
      <c r="BE227" s="39"/>
      <c r="BF227" s="39"/>
      <c r="BG227" s="39"/>
      <c r="BH227" s="39"/>
      <c r="BI227" s="39"/>
      <c r="BJ227" s="39"/>
      <c r="BK227" s="39"/>
      <c r="BL227" s="39"/>
      <c r="BM227" s="39"/>
      <c r="BN227" s="39"/>
      <c r="BO227" s="39"/>
      <c r="BP227" s="39"/>
      <c r="BQ227" s="39"/>
      <c r="BR227" s="39"/>
      <c r="BS227" s="39"/>
      <c r="BT227" s="39"/>
      <c r="BU227" s="39"/>
      <c r="BV227" s="39"/>
      <c r="BW227" s="39"/>
      <c r="BX227" s="39"/>
      <c r="BY227" s="39"/>
      <c r="BZ227" s="39"/>
      <c r="CA227" s="39"/>
      <c r="CB227" s="39"/>
      <c r="CC227" s="39"/>
      <c r="CD227" s="39"/>
      <c r="CE227" s="39"/>
      <c r="CF227" s="39"/>
      <c r="CG227" s="39"/>
      <c r="CH227" s="39"/>
      <c r="CI227" s="39"/>
      <c r="CJ227" s="39"/>
      <c r="CK227" s="39"/>
      <c r="CL227" s="39"/>
      <c r="CM227" s="39"/>
      <c r="CN227" s="39"/>
      <c r="CO227" s="39"/>
      <c r="CP227" s="39"/>
      <c r="CQ227" s="39"/>
      <c r="CR227" s="39"/>
      <c r="CS227" s="39"/>
      <c r="CT227" s="39"/>
      <c r="CU227" s="39"/>
      <c r="CV227" s="39"/>
      <c r="CW227" s="39"/>
      <c r="CX227" s="39"/>
      <c r="CY227" s="39"/>
      <c r="CZ227" s="39"/>
      <c r="DA227" s="39"/>
      <c r="DB227" s="39"/>
      <c r="DC227" s="39"/>
      <c r="DD227" s="39"/>
      <c r="DE227" s="39"/>
      <c r="DF227" s="39"/>
      <c r="DG227" s="39"/>
      <c r="DH227" s="39"/>
      <c r="DI227" s="39"/>
      <c r="DJ227" s="39"/>
      <c r="DK227" s="39"/>
      <c r="DL227" s="39"/>
      <c r="DM227" s="39"/>
      <c r="DN227" s="39"/>
      <c r="DO227" s="39"/>
      <c r="DP227" s="39"/>
      <c r="DQ227" s="39"/>
      <c r="DR227" s="39"/>
      <c r="DS227" s="39"/>
      <c r="DT227" s="39"/>
      <c r="DU227" s="39"/>
      <c r="DV227" s="39"/>
      <c r="DW227" s="39"/>
      <c r="DX227" s="39"/>
      <c r="DY227" s="39"/>
      <c r="DZ227" s="39"/>
      <c r="EA227" s="39"/>
      <c r="EB227" s="39"/>
      <c r="EC227" s="39"/>
      <c r="ED227" s="39"/>
      <c r="EE227" s="39"/>
      <c r="EF227" s="39"/>
      <c r="EG227" s="39"/>
      <c r="EH227" s="39"/>
      <c r="EI227" s="39"/>
    </row>
    <row r="228" spans="1:139" outlineLevel="1">
      <c r="A228" s="23">
        <v>72</v>
      </c>
      <c r="B228" s="23">
        <v>0</v>
      </c>
      <c r="C228" s="8">
        <v>0.67129036757506944</v>
      </c>
      <c r="D228" s="8">
        <f t="shared" si="16"/>
        <v>-0.67129036757506944</v>
      </c>
      <c r="E228" s="8">
        <f t="shared" si="17"/>
        <v>2.2251609882649603</v>
      </c>
      <c r="F228" s="8">
        <f t="shared" si="18"/>
        <v>-1.4916973514305643</v>
      </c>
      <c r="G228" s="8">
        <f t="shared" si="19"/>
        <v>-1.4290551598816694</v>
      </c>
      <c r="H228" s="8">
        <v>6.8323323388427989E-2</v>
      </c>
      <c r="I228" s="8">
        <f t="shared" si="20"/>
        <v>4.0186161886513437E-2</v>
      </c>
      <c r="J228" s="8">
        <f t="shared" si="21"/>
        <v>-1.4805271659085588</v>
      </c>
      <c r="AL228" s="39"/>
      <c r="AM228" s="39"/>
      <c r="AN228" s="39"/>
      <c r="AO228" s="39"/>
      <c r="AP228" s="39"/>
      <c r="AQ228" s="39"/>
      <c r="AR228" s="39"/>
      <c r="AS228" s="50"/>
      <c r="AT228" s="39"/>
      <c r="AU228" s="39"/>
      <c r="AV228" s="39"/>
      <c r="AW228" s="39">
        <f t="shared" si="22"/>
        <v>1</v>
      </c>
      <c r="AX228" s="39">
        <f t="shared" si="23"/>
        <v>0.67129036757506944</v>
      </c>
      <c r="AY228" s="39" t="e">
        <f t="shared" si="24"/>
        <v>#N/A</v>
      </c>
      <c r="AZ228" s="39"/>
      <c r="BA228" s="39"/>
      <c r="BB228" s="39"/>
      <c r="BC228" s="39"/>
      <c r="BD228" s="39"/>
      <c r="BE228" s="39"/>
      <c r="BF228" s="39"/>
      <c r="BG228" s="39"/>
      <c r="BH228" s="39"/>
      <c r="BI228" s="39"/>
      <c r="BJ228" s="39"/>
      <c r="BK228" s="39"/>
      <c r="BL228" s="39"/>
      <c r="BM228" s="39"/>
      <c r="BN228" s="39"/>
      <c r="BO228" s="39"/>
      <c r="BP228" s="39"/>
      <c r="BQ228" s="39"/>
      <c r="BR228" s="39"/>
      <c r="BS228" s="39"/>
      <c r="BT228" s="39"/>
      <c r="BU228" s="39"/>
      <c r="BV228" s="39"/>
      <c r="BW228" s="39"/>
      <c r="BX228" s="39"/>
      <c r="BY228" s="39"/>
      <c r="BZ228" s="39"/>
      <c r="CA228" s="39"/>
      <c r="CB228" s="39"/>
      <c r="CC228" s="39"/>
      <c r="CD228" s="39"/>
      <c r="CE228" s="39"/>
      <c r="CF228" s="39"/>
      <c r="CG228" s="39"/>
      <c r="CH228" s="39"/>
      <c r="CI228" s="39"/>
      <c r="CJ228" s="39"/>
      <c r="CK228" s="39"/>
      <c r="CL228" s="39"/>
      <c r="CM228" s="39"/>
      <c r="CN228" s="39"/>
      <c r="CO228" s="39"/>
      <c r="CP228" s="39"/>
      <c r="CQ228" s="39"/>
      <c r="CR228" s="39"/>
      <c r="CS228" s="39"/>
      <c r="CT228" s="39"/>
      <c r="CU228" s="39"/>
      <c r="CV228" s="39"/>
      <c r="CW228" s="39"/>
      <c r="CX228" s="39"/>
      <c r="CY228" s="39"/>
      <c r="CZ228" s="39"/>
      <c r="DA228" s="39"/>
      <c r="DB228" s="39"/>
      <c r="DC228" s="39"/>
      <c r="DD228" s="39"/>
      <c r="DE228" s="39"/>
      <c r="DF228" s="39"/>
      <c r="DG228" s="39"/>
      <c r="DH228" s="39"/>
      <c r="DI228" s="39"/>
      <c r="DJ228" s="39"/>
      <c r="DK228" s="39"/>
      <c r="DL228" s="39"/>
      <c r="DM228" s="39"/>
      <c r="DN228" s="39"/>
      <c r="DO228" s="39"/>
      <c r="DP228" s="39"/>
      <c r="DQ228" s="39"/>
      <c r="DR228" s="39"/>
      <c r="DS228" s="39"/>
      <c r="DT228" s="39"/>
      <c r="DU228" s="39"/>
      <c r="DV228" s="39"/>
      <c r="DW228" s="39"/>
      <c r="DX228" s="39"/>
      <c r="DY228" s="39"/>
      <c r="DZ228" s="39"/>
      <c r="EA228" s="39"/>
      <c r="EB228" s="39"/>
      <c r="EC228" s="39"/>
      <c r="ED228" s="39"/>
      <c r="EE228" s="39"/>
      <c r="EF228" s="39"/>
      <c r="EG228" s="39"/>
      <c r="EH228" s="39"/>
      <c r="EI228" s="39"/>
    </row>
    <row r="229" spans="1:139" outlineLevel="1">
      <c r="A229" s="23">
        <v>73</v>
      </c>
      <c r="B229" s="23">
        <v>1</v>
      </c>
      <c r="C229" s="8">
        <v>0.63467171474575457</v>
      </c>
      <c r="D229" s="8">
        <f t="shared" si="16"/>
        <v>0.36532828525424543</v>
      </c>
      <c r="E229" s="8">
        <f t="shared" si="17"/>
        <v>0.9092947968488847</v>
      </c>
      <c r="F229" s="8">
        <f t="shared" si="18"/>
        <v>0.95356950289367204</v>
      </c>
      <c r="G229" s="8">
        <f t="shared" si="19"/>
        <v>0.75869474743496601</v>
      </c>
      <c r="H229" s="8">
        <v>6.3347227362084757E-2</v>
      </c>
      <c r="I229" s="8">
        <f t="shared" si="20"/>
        <v>1.0390693357026536E-2</v>
      </c>
      <c r="J229" s="8">
        <f t="shared" si="21"/>
        <v>0.78393086860727967</v>
      </c>
      <c r="AL229" s="39"/>
      <c r="AM229" s="39"/>
      <c r="AN229" s="39"/>
      <c r="AO229" s="39"/>
      <c r="AP229" s="39"/>
      <c r="AQ229" s="39"/>
      <c r="AR229" s="39"/>
      <c r="AS229" s="50"/>
      <c r="AT229" s="39"/>
      <c r="AU229" s="39"/>
      <c r="AV229" s="39"/>
      <c r="AW229" s="39">
        <f t="shared" si="22"/>
        <v>0</v>
      </c>
      <c r="AX229" s="39" t="e">
        <f t="shared" si="23"/>
        <v>#N/A</v>
      </c>
      <c r="AY229" s="39">
        <f t="shared" si="24"/>
        <v>0.63467171474575457</v>
      </c>
      <c r="AZ229" s="39"/>
      <c r="BA229" s="39"/>
      <c r="BB229" s="39"/>
      <c r="BC229" s="39"/>
      <c r="BD229" s="39"/>
      <c r="BE229" s="39"/>
      <c r="BF229" s="39"/>
      <c r="BG229" s="39"/>
      <c r="BH229" s="39"/>
      <c r="BI229" s="39"/>
      <c r="BJ229" s="39"/>
      <c r="BK229" s="39"/>
      <c r="BL229" s="39"/>
      <c r="BM229" s="39"/>
      <c r="BN229" s="39"/>
      <c r="BO229" s="39"/>
      <c r="BP229" s="39"/>
      <c r="BQ229" s="39"/>
      <c r="BR229" s="39"/>
      <c r="BS229" s="39"/>
      <c r="BT229" s="39"/>
      <c r="BU229" s="39"/>
      <c r="BV229" s="39"/>
      <c r="BW229" s="39"/>
      <c r="BX229" s="39"/>
      <c r="BY229" s="39"/>
      <c r="BZ229" s="39"/>
      <c r="CA229" s="39"/>
      <c r="CB229" s="39"/>
      <c r="CC229" s="39"/>
      <c r="CD229" s="39"/>
      <c r="CE229" s="39"/>
      <c r="CF229" s="39"/>
      <c r="CG229" s="39"/>
      <c r="CH229" s="39"/>
      <c r="CI229" s="39"/>
      <c r="CJ229" s="39"/>
      <c r="CK229" s="39"/>
      <c r="CL229" s="39"/>
      <c r="CM229" s="39"/>
      <c r="CN229" s="39"/>
      <c r="CO229" s="39"/>
      <c r="CP229" s="39"/>
      <c r="CQ229" s="39"/>
      <c r="CR229" s="39"/>
      <c r="CS229" s="39"/>
      <c r="CT229" s="39"/>
      <c r="CU229" s="39"/>
      <c r="CV229" s="39"/>
      <c r="CW229" s="39"/>
      <c r="CX229" s="39"/>
      <c r="CY229" s="39"/>
      <c r="CZ229" s="39"/>
      <c r="DA229" s="39"/>
      <c r="DB229" s="39"/>
      <c r="DC229" s="39"/>
      <c r="DD229" s="39"/>
      <c r="DE229" s="39"/>
      <c r="DF229" s="39"/>
      <c r="DG229" s="39"/>
      <c r="DH229" s="39"/>
      <c r="DI229" s="39"/>
      <c r="DJ229" s="39"/>
      <c r="DK229" s="39"/>
      <c r="DL229" s="39"/>
      <c r="DM229" s="39"/>
      <c r="DN229" s="39"/>
      <c r="DO229" s="39"/>
      <c r="DP229" s="39"/>
      <c r="DQ229" s="39"/>
      <c r="DR229" s="39"/>
      <c r="DS229" s="39"/>
      <c r="DT229" s="39"/>
      <c r="DU229" s="39"/>
      <c r="DV229" s="39"/>
      <c r="DW229" s="39"/>
      <c r="DX229" s="39"/>
      <c r="DY229" s="39"/>
      <c r="DZ229" s="39"/>
      <c r="EA229" s="39"/>
      <c r="EB229" s="39"/>
      <c r="EC229" s="39"/>
      <c r="ED229" s="39"/>
      <c r="EE229" s="39"/>
      <c r="EF229" s="39"/>
      <c r="EG229" s="39"/>
      <c r="EH229" s="39"/>
      <c r="EI229" s="39"/>
    </row>
    <row r="230" spans="1:139" outlineLevel="1">
      <c r="A230" s="23">
        <v>74</v>
      </c>
      <c r="B230" s="23">
        <v>1</v>
      </c>
      <c r="C230" s="8">
        <v>0.55823576796485042</v>
      </c>
      <c r="D230" s="8">
        <f t="shared" si="16"/>
        <v>0.44176423203514958</v>
      </c>
      <c r="E230" s="8">
        <f t="shared" si="17"/>
        <v>1.1659477652082664</v>
      </c>
      <c r="F230" s="8">
        <f t="shared" si="18"/>
        <v>1.0797906117429741</v>
      </c>
      <c r="G230" s="8">
        <f t="shared" si="19"/>
        <v>0.88958293882390116</v>
      </c>
      <c r="H230" s="8">
        <v>3.4491141019137292E-2</v>
      </c>
      <c r="I230" s="8">
        <f t="shared" si="20"/>
        <v>7.3199469657197385E-3</v>
      </c>
      <c r="J230" s="8">
        <f t="shared" si="21"/>
        <v>0.9053329219780194</v>
      </c>
      <c r="AL230" s="39"/>
      <c r="AM230" s="39"/>
      <c r="AN230" s="39"/>
      <c r="AO230" s="39"/>
      <c r="AP230" s="39"/>
      <c r="AQ230" s="39"/>
      <c r="AR230" s="39"/>
      <c r="AS230" s="50"/>
      <c r="AT230" s="39"/>
      <c r="AU230" s="39"/>
      <c r="AV230" s="39"/>
      <c r="AW230" s="39">
        <f t="shared" si="22"/>
        <v>0</v>
      </c>
      <c r="AX230" s="39" t="e">
        <f t="shared" si="23"/>
        <v>#N/A</v>
      </c>
      <c r="AY230" s="39">
        <f t="shared" si="24"/>
        <v>0.55823576796485042</v>
      </c>
      <c r="AZ230" s="39"/>
      <c r="BA230" s="39"/>
      <c r="BB230" s="39"/>
      <c r="BC230" s="39"/>
      <c r="BD230" s="39"/>
      <c r="BE230" s="39"/>
      <c r="BF230" s="39"/>
      <c r="BG230" s="39"/>
      <c r="BH230" s="39"/>
      <c r="BI230" s="39"/>
      <c r="BJ230" s="39"/>
      <c r="BK230" s="39"/>
      <c r="BL230" s="39"/>
      <c r="BM230" s="39"/>
      <c r="BN230" s="39"/>
      <c r="BO230" s="39"/>
      <c r="BP230" s="39"/>
      <c r="BQ230" s="39"/>
      <c r="BR230" s="39"/>
      <c r="BS230" s="39"/>
      <c r="BT230" s="39"/>
      <c r="BU230" s="39"/>
      <c r="BV230" s="39"/>
      <c r="BW230" s="39"/>
      <c r="BX230" s="39"/>
      <c r="BY230" s="39"/>
      <c r="BZ230" s="39"/>
      <c r="CA230" s="39"/>
      <c r="CB230" s="39"/>
      <c r="CC230" s="39"/>
      <c r="CD230" s="39"/>
      <c r="CE230" s="39"/>
      <c r="CF230" s="39"/>
      <c r="CG230" s="39"/>
      <c r="CH230" s="39"/>
      <c r="CI230" s="39"/>
      <c r="CJ230" s="39"/>
      <c r="CK230" s="39"/>
      <c r="CL230" s="39"/>
      <c r="CM230" s="39"/>
      <c r="CN230" s="39"/>
      <c r="CO230" s="39"/>
      <c r="CP230" s="39"/>
      <c r="CQ230" s="39"/>
      <c r="CR230" s="39"/>
      <c r="CS230" s="39"/>
      <c r="CT230" s="39"/>
      <c r="CU230" s="39"/>
      <c r="CV230" s="39"/>
      <c r="CW230" s="39"/>
      <c r="CX230" s="39"/>
      <c r="CY230" s="39"/>
      <c r="CZ230" s="39"/>
      <c r="DA230" s="39"/>
      <c r="DB230" s="39"/>
      <c r="DC230" s="39"/>
      <c r="DD230" s="39"/>
      <c r="DE230" s="39"/>
      <c r="DF230" s="39"/>
      <c r="DG230" s="39"/>
      <c r="DH230" s="39"/>
      <c r="DI230" s="39"/>
      <c r="DJ230" s="39"/>
      <c r="DK230" s="39"/>
      <c r="DL230" s="39"/>
      <c r="DM230" s="39"/>
      <c r="DN230" s="39"/>
      <c r="DO230" s="39"/>
      <c r="DP230" s="39"/>
      <c r="DQ230" s="39"/>
      <c r="DR230" s="39"/>
      <c r="DS230" s="39"/>
      <c r="DT230" s="39"/>
      <c r="DU230" s="39"/>
      <c r="DV230" s="39"/>
      <c r="DW230" s="39"/>
      <c r="DX230" s="39"/>
      <c r="DY230" s="39"/>
      <c r="DZ230" s="39"/>
      <c r="EA230" s="39"/>
      <c r="EB230" s="39"/>
      <c r="EC230" s="39"/>
      <c r="ED230" s="39"/>
      <c r="EE230" s="39"/>
      <c r="EF230" s="39"/>
      <c r="EG230" s="39"/>
      <c r="EH230" s="39"/>
      <c r="EI230" s="39"/>
    </row>
    <row r="231" spans="1:139" outlineLevel="1">
      <c r="A231" s="23">
        <v>75</v>
      </c>
      <c r="B231" s="23">
        <v>0</v>
      </c>
      <c r="C231" s="8">
        <v>0.55823576796485042</v>
      </c>
      <c r="D231" s="8">
        <f t="shared" si="16"/>
        <v>-0.55823576796485042</v>
      </c>
      <c r="E231" s="8">
        <f t="shared" si="17"/>
        <v>1.6339579018084884</v>
      </c>
      <c r="F231" s="8">
        <f t="shared" si="18"/>
        <v>-1.2782636276639059</v>
      </c>
      <c r="G231" s="8">
        <f t="shared" si="19"/>
        <v>-1.1241222783814615</v>
      </c>
      <c r="H231" s="8">
        <v>3.4491141019137292E-2</v>
      </c>
      <c r="I231" s="8">
        <f t="shared" si="20"/>
        <v>1.1688590784639689E-2</v>
      </c>
      <c r="J231" s="8">
        <f t="shared" si="21"/>
        <v>-1.1440247587180161</v>
      </c>
      <c r="AL231" s="39"/>
      <c r="AM231" s="39"/>
      <c r="AN231" s="39"/>
      <c r="AO231" s="39"/>
      <c r="AP231" s="39"/>
      <c r="AQ231" s="39"/>
      <c r="AR231" s="39"/>
      <c r="AS231" s="50"/>
      <c r="AT231" s="39"/>
      <c r="AU231" s="39"/>
      <c r="AV231" s="39"/>
      <c r="AW231" s="39">
        <f t="shared" si="22"/>
        <v>1</v>
      </c>
      <c r="AX231" s="39">
        <f t="shared" si="23"/>
        <v>0.55823576796485042</v>
      </c>
      <c r="AY231" s="39" t="e">
        <f t="shared" si="24"/>
        <v>#N/A</v>
      </c>
      <c r="AZ231" s="39"/>
      <c r="BA231" s="39"/>
      <c r="BB231" s="39"/>
      <c r="BC231" s="39"/>
      <c r="BD231" s="39"/>
      <c r="BE231" s="39"/>
      <c r="BF231" s="39"/>
      <c r="BG231" s="39"/>
      <c r="BH231" s="39"/>
      <c r="BI231" s="39"/>
      <c r="BJ231" s="39"/>
      <c r="BK231" s="39"/>
      <c r="BL231" s="39"/>
      <c r="BM231" s="39"/>
      <c r="BN231" s="39"/>
      <c r="BO231" s="39"/>
      <c r="BP231" s="39"/>
      <c r="BQ231" s="39"/>
      <c r="BR231" s="39"/>
      <c r="BS231" s="39"/>
      <c r="BT231" s="39"/>
      <c r="BU231" s="39"/>
      <c r="BV231" s="39"/>
      <c r="BW231" s="39"/>
      <c r="BX231" s="39"/>
      <c r="BY231" s="39"/>
      <c r="BZ231" s="39"/>
      <c r="CA231" s="39"/>
      <c r="CB231" s="39"/>
      <c r="CC231" s="39"/>
      <c r="CD231" s="39"/>
      <c r="CE231" s="39"/>
      <c r="CF231" s="39"/>
      <c r="CG231" s="39"/>
      <c r="CH231" s="39"/>
      <c r="CI231" s="39"/>
      <c r="CJ231" s="39"/>
      <c r="CK231" s="39"/>
      <c r="CL231" s="39"/>
      <c r="CM231" s="39"/>
      <c r="CN231" s="39"/>
      <c r="CO231" s="39"/>
      <c r="CP231" s="39"/>
      <c r="CQ231" s="39"/>
      <c r="CR231" s="39"/>
      <c r="CS231" s="39"/>
      <c r="CT231" s="39"/>
      <c r="CU231" s="39"/>
      <c r="CV231" s="39"/>
      <c r="CW231" s="39"/>
      <c r="CX231" s="39"/>
      <c r="CY231" s="39"/>
      <c r="CZ231" s="39"/>
      <c r="DA231" s="39"/>
      <c r="DB231" s="39"/>
      <c r="DC231" s="39"/>
      <c r="DD231" s="39"/>
      <c r="DE231" s="39"/>
      <c r="DF231" s="39"/>
      <c r="DG231" s="39"/>
      <c r="DH231" s="39"/>
      <c r="DI231" s="39"/>
      <c r="DJ231" s="39"/>
      <c r="DK231" s="39"/>
      <c r="DL231" s="39"/>
      <c r="DM231" s="39"/>
      <c r="DN231" s="39"/>
      <c r="DO231" s="39"/>
      <c r="DP231" s="39"/>
      <c r="DQ231" s="39"/>
      <c r="DR231" s="39"/>
      <c r="DS231" s="39"/>
      <c r="DT231" s="39"/>
      <c r="DU231" s="39"/>
      <c r="DV231" s="39"/>
      <c r="DW231" s="39"/>
      <c r="DX231" s="39"/>
      <c r="DY231" s="39"/>
      <c r="DZ231" s="39"/>
      <c r="EA231" s="39"/>
      <c r="EB231" s="39"/>
      <c r="EC231" s="39"/>
      <c r="ED231" s="39"/>
      <c r="EE231" s="39"/>
      <c r="EF231" s="39"/>
      <c r="EG231" s="39"/>
      <c r="EH231" s="39"/>
      <c r="EI231" s="39"/>
    </row>
  </sheetData>
  <dataValidations count="1">
    <dataValidation type="decimal" allowBlank="1" showInputMessage="1" showErrorMessage="1" error="Please enter a confidence level between 0 and 1." prompt="Confidence level can be adjusted between 0 and 100% to dynamically change confidence limits on this sheet." sqref="I11" xr:uid="{9D71FCB1-DECE-4302-ADD5-43C2CA72D510}">
      <formula1>0</formula1>
      <formula2>1</formula2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8" r:id="rId3" name="Spinner 2">
              <controlPr defaultSize="0" autoPict="0">
                <anchor moveWithCells="1" sizeWithCells="1">
                  <from>
                    <xdr:col>9</xdr:col>
                    <xdr:colOff>0</xdr:colOff>
                    <xdr:row>9</xdr:row>
                    <xdr:rowOff>0</xdr:rowOff>
                  </from>
                  <to>
                    <xdr:col>10</xdr:col>
                    <xdr:colOff>0</xdr:colOff>
                    <xdr:row>11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4" name="Spinner 3">
              <controlPr defaultSize="0" autoPict="0">
                <anchor moveWithCells="1" sizeWithCells="1">
                  <from>
                    <xdr:col>9</xdr:col>
                    <xdr:colOff>0</xdr:colOff>
                    <xdr:row>45</xdr:row>
                    <xdr:rowOff>0</xdr:rowOff>
                  </from>
                  <to>
                    <xdr:col>10</xdr:col>
                    <xdr:colOff>0</xdr:colOff>
                    <xdr:row>47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5" name="Spinner 4">
              <controlPr defaultSize="0" autoPict="0">
                <anchor moveWithCells="1" sizeWithCells="1">
                  <from>
                    <xdr:col>9</xdr:col>
                    <xdr:colOff>63500</xdr:colOff>
                    <xdr:row>34</xdr:row>
                    <xdr:rowOff>0</xdr:rowOff>
                  </from>
                  <to>
                    <xdr:col>10</xdr:col>
                    <xdr:colOff>63500</xdr:colOff>
                    <xdr:row>36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1" r:id="rId6" name="Spinner 5">
              <controlPr defaultSize="0" autoPict="0">
                <anchor moveWithCells="1" sizeWithCells="1">
                  <from>
                    <xdr:col>9</xdr:col>
                    <xdr:colOff>0</xdr:colOff>
                    <xdr:row>119</xdr:row>
                    <xdr:rowOff>0</xdr:rowOff>
                  </from>
                  <to>
                    <xdr:col>10</xdr:col>
                    <xdr:colOff>0</xdr:colOff>
                    <xdr:row>121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r:id="rId7" name="Spinner 6">
              <controlPr defaultSize="0" autoPict="0">
                <anchor moveWithCells="1" sizeWithCells="1">
                  <from>
                    <xdr:col>9</xdr:col>
                    <xdr:colOff>0</xdr:colOff>
                    <xdr:row>142</xdr:row>
                    <xdr:rowOff>0</xdr:rowOff>
                  </from>
                  <to>
                    <xdr:col>10</xdr:col>
                    <xdr:colOff>0</xdr:colOff>
                    <xdr:row>144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B0C7-9EBE-4553-8A3C-1671ED9AB929}">
  <dimension ref="A1:N35"/>
  <sheetViews>
    <sheetView showGridLines="0" showRowColHeaders="0" workbookViewId="0">
      <pane xSplit="1" topLeftCell="B1" activePane="topRight" state="frozenSplit"/>
      <selection pane="topRight"/>
    </sheetView>
  </sheetViews>
  <sheetFormatPr baseColWidth="10" defaultColWidth="9.1640625" defaultRowHeight="11" outlineLevelRow="1"/>
  <cols>
    <col min="1" max="1" width="32.5" style="33" bestFit="1" customWidth="1"/>
    <col min="2" max="4" width="16.6640625" style="33" customWidth="1"/>
    <col min="5" max="16384" width="9.1640625" style="33"/>
  </cols>
  <sheetData>
    <row r="1" spans="1:14">
      <c r="A1" s="40" t="s">
        <v>257</v>
      </c>
      <c r="M1" s="44" t="s">
        <v>283</v>
      </c>
      <c r="N1" s="44" t="s">
        <v>284</v>
      </c>
    </row>
    <row r="2" spans="1:14">
      <c r="B2" s="44" t="s">
        <v>271</v>
      </c>
      <c r="C2" s="44" t="s">
        <v>312</v>
      </c>
      <c r="D2" s="44" t="s">
        <v>324</v>
      </c>
    </row>
    <row r="3" spans="1:14">
      <c r="A3" s="42" t="s">
        <v>258</v>
      </c>
      <c r="B3" s="41" t="s">
        <v>152</v>
      </c>
      <c r="C3" s="41" t="s">
        <v>287</v>
      </c>
      <c r="D3" s="41" t="s">
        <v>314</v>
      </c>
    </row>
    <row r="4" spans="1:14">
      <c r="A4" s="43" t="s">
        <v>259</v>
      </c>
      <c r="B4" s="45">
        <v>45392.650879629633</v>
      </c>
      <c r="C4" s="45">
        <v>45392.656111111108</v>
      </c>
      <c r="D4" s="45">
        <v>45392.660937499997</v>
      </c>
    </row>
    <row r="5" spans="1:14">
      <c r="A5" s="43" t="s">
        <v>169</v>
      </c>
      <c r="B5" s="46">
        <v>75</v>
      </c>
      <c r="C5" s="46">
        <v>75</v>
      </c>
      <c r="D5" s="46">
        <v>75</v>
      </c>
    </row>
    <row r="6" spans="1:14">
      <c r="A6" s="43" t="s">
        <v>168</v>
      </c>
      <c r="B6" s="33">
        <v>0.57333333333333336</v>
      </c>
      <c r="C6" s="33">
        <v>0.57333333333333336</v>
      </c>
      <c r="D6" s="33">
        <v>0.57333333333333336</v>
      </c>
    </row>
    <row r="7" spans="1:14">
      <c r="A7" s="43" t="s">
        <v>260</v>
      </c>
      <c r="B7" s="47">
        <v>0.49459298642643751</v>
      </c>
      <c r="C7" s="47">
        <v>0.49459298642643751</v>
      </c>
      <c r="D7" s="47">
        <v>0.49459298642643751</v>
      </c>
    </row>
    <row r="8" spans="1:14">
      <c r="A8" s="43" t="s">
        <v>261</v>
      </c>
      <c r="B8" s="46">
        <v>10</v>
      </c>
      <c r="C8" s="46">
        <v>10</v>
      </c>
      <c r="D8" s="46">
        <v>3</v>
      </c>
    </row>
    <row r="9" spans="1:14">
      <c r="A9" s="43" t="s">
        <v>167</v>
      </c>
      <c r="B9" s="48">
        <v>0.47517580029697798</v>
      </c>
      <c r="C9" s="48">
        <v>0.47517580029697798</v>
      </c>
      <c r="D9" s="48">
        <v>0.47693952040565829</v>
      </c>
    </row>
    <row r="10" spans="1:14">
      <c r="A10" s="43" t="s">
        <v>188</v>
      </c>
      <c r="B10" s="48">
        <v>5.7088144373208305E-2</v>
      </c>
      <c r="C10" s="48">
        <v>5.7088144373208305E-2</v>
      </c>
      <c r="D10" s="48">
        <v>5.2468283390206372E-2</v>
      </c>
    </row>
    <row r="11" spans="1:14">
      <c r="A11" s="43" t="s">
        <v>262</v>
      </c>
      <c r="B11" s="48">
        <v>0</v>
      </c>
      <c r="C11" s="48">
        <v>0</v>
      </c>
      <c r="D11" s="48">
        <v>0</v>
      </c>
    </row>
    <row r="12" spans="1:14" hidden="1" outlineLevel="1">
      <c r="A12" s="43" t="s">
        <v>263</v>
      </c>
      <c r="B12" s="33">
        <v>1.8991090558554469</v>
      </c>
      <c r="C12" s="33">
        <v>1.8991090558554469</v>
      </c>
      <c r="D12" s="33">
        <v>1.2453855034839911</v>
      </c>
    </row>
    <row r="13" spans="1:14" hidden="1" outlineLevel="1">
      <c r="A13" s="43" t="s">
        <v>187</v>
      </c>
      <c r="B13" s="33">
        <v>118.50977163838904</v>
      </c>
      <c r="C13" s="33">
        <v>118.50977163838904</v>
      </c>
      <c r="D13" s="33">
        <v>104.98262785056832</v>
      </c>
    </row>
    <row r="14" spans="1:14" hidden="1" outlineLevel="1">
      <c r="A14" s="43" t="s">
        <v>264</v>
      </c>
      <c r="B14" s="33">
        <v>0.65806686046511609</v>
      </c>
      <c r="C14" s="33">
        <v>0.65806686046511609</v>
      </c>
      <c r="D14" s="33">
        <v>0.65079941860465118</v>
      </c>
    </row>
    <row r="15" spans="1:14" hidden="1" outlineLevel="1">
      <c r="A15" s="43" t="s">
        <v>265</v>
      </c>
      <c r="C15" s="33">
        <v>0.5</v>
      </c>
      <c r="D15" s="33">
        <v>0.5</v>
      </c>
    </row>
    <row r="16" spans="1:14" hidden="1" outlineLevel="1">
      <c r="A16" s="43" t="s">
        <v>266</v>
      </c>
      <c r="C16" s="83">
        <v>0.64</v>
      </c>
      <c r="D16" s="83">
        <v>0.62666666666666671</v>
      </c>
    </row>
    <row r="17" spans="1:4" hidden="1" outlineLevel="1">
      <c r="A17" s="43" t="s">
        <v>267</v>
      </c>
      <c r="C17" s="83">
        <v>0.7441860465116279</v>
      </c>
      <c r="D17" s="83">
        <v>0.72093023255813948</v>
      </c>
    </row>
    <row r="18" spans="1:4" hidden="1" outlineLevel="1">
      <c r="A18" s="43" t="s">
        <v>268</v>
      </c>
      <c r="C18" s="83">
        <v>0.5</v>
      </c>
      <c r="D18" s="83">
        <v>0.5</v>
      </c>
    </row>
    <row r="19" spans="1:4" hidden="1" outlineLevel="1">
      <c r="A19" s="43" t="s">
        <v>269</v>
      </c>
    </row>
    <row r="20" spans="1:4" hidden="1" outlineLevel="1">
      <c r="A20" s="43" t="s">
        <v>266</v>
      </c>
    </row>
    <row r="21" spans="1:4" hidden="1" outlineLevel="1">
      <c r="A21" s="43" t="s">
        <v>267</v>
      </c>
    </row>
    <row r="22" spans="1:4" hidden="1" outlineLevel="1">
      <c r="A22" s="43" t="s">
        <v>268</v>
      </c>
    </row>
    <row r="23" spans="1:4" collapsed="1"/>
    <row r="24" spans="1:4">
      <c r="A24" s="43" t="s">
        <v>270</v>
      </c>
      <c r="B24" s="33" t="s">
        <v>152</v>
      </c>
      <c r="C24" s="33" t="s">
        <v>287</v>
      </c>
      <c r="D24" s="33" t="s">
        <v>314</v>
      </c>
    </row>
    <row r="25" spans="1:4">
      <c r="A25" s="43" t="s">
        <v>181</v>
      </c>
      <c r="B25" s="48" t="s">
        <v>272</v>
      </c>
      <c r="C25" s="48" t="s">
        <v>272</v>
      </c>
      <c r="D25" s="48" t="s">
        <v>325</v>
      </c>
    </row>
    <row r="26" spans="1:4">
      <c r="A26" s="43" t="s">
        <v>15</v>
      </c>
      <c r="B26" s="48" t="s">
        <v>273</v>
      </c>
      <c r="C26" s="48" t="s">
        <v>273</v>
      </c>
      <c r="D26" s="47"/>
    </row>
    <row r="27" spans="1:4">
      <c r="A27" s="43" t="s">
        <v>36</v>
      </c>
      <c r="B27" s="48" t="s">
        <v>274</v>
      </c>
      <c r="C27" s="48" t="s">
        <v>274</v>
      </c>
      <c r="D27" s="47"/>
    </row>
    <row r="28" spans="1:4">
      <c r="A28" s="43" t="s">
        <v>16</v>
      </c>
      <c r="B28" s="48" t="s">
        <v>275</v>
      </c>
      <c r="C28" s="48" t="s">
        <v>275</v>
      </c>
      <c r="D28" s="47"/>
    </row>
    <row r="29" spans="1:4">
      <c r="A29" s="43" t="s">
        <v>25</v>
      </c>
      <c r="B29" s="48" t="s">
        <v>276</v>
      </c>
      <c r="C29" s="48" t="s">
        <v>276</v>
      </c>
      <c r="D29" s="48" t="s">
        <v>326</v>
      </c>
    </row>
    <row r="30" spans="1:4">
      <c r="A30" s="43" t="s">
        <v>35</v>
      </c>
      <c r="B30" s="48" t="s">
        <v>277</v>
      </c>
      <c r="C30" s="48" t="s">
        <v>277</v>
      </c>
      <c r="D30" s="48" t="s">
        <v>327</v>
      </c>
    </row>
    <row r="31" spans="1:4">
      <c r="A31" s="43" t="s">
        <v>14</v>
      </c>
      <c r="B31" s="48" t="s">
        <v>278</v>
      </c>
      <c r="C31" s="48" t="s">
        <v>278</v>
      </c>
      <c r="D31" s="47"/>
    </row>
    <row r="32" spans="1:4">
      <c r="A32" s="43" t="s">
        <v>7</v>
      </c>
      <c r="B32" s="48" t="s">
        <v>279</v>
      </c>
      <c r="C32" s="48" t="s">
        <v>279</v>
      </c>
      <c r="D32" s="47"/>
    </row>
    <row r="33" spans="1:4">
      <c r="A33" s="43" t="s">
        <v>37</v>
      </c>
      <c r="B33" s="48" t="s">
        <v>280</v>
      </c>
      <c r="C33" s="48" t="s">
        <v>280</v>
      </c>
      <c r="D33" s="48" t="s">
        <v>328</v>
      </c>
    </row>
    <row r="34" spans="1:4">
      <c r="A34" s="43" t="s">
        <v>34</v>
      </c>
      <c r="B34" s="48" t="s">
        <v>281</v>
      </c>
      <c r="C34" s="48" t="s">
        <v>281</v>
      </c>
    </row>
    <row r="35" spans="1:4">
      <c r="A35" s="43" t="s">
        <v>33</v>
      </c>
      <c r="B35" s="48" t="s">
        <v>282</v>
      </c>
      <c r="C35" s="48" t="s">
        <v>282</v>
      </c>
    </row>
  </sheetData>
  <sortState xmlns:xlrd2="http://schemas.microsoft.com/office/spreadsheetml/2017/richdata2" ref="A27:N35">
    <sortCondition ref="A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61</vt:i4>
      </vt:variant>
    </vt:vector>
  </HeadingPairs>
  <TitlesOfParts>
    <vt:vector size="66" baseType="lpstr">
      <vt:lpstr>NEW SPSS Data</vt:lpstr>
      <vt:lpstr>Model 1</vt:lpstr>
      <vt:lpstr>Model 2</vt:lpstr>
      <vt:lpstr>Model 3</vt:lpstr>
      <vt:lpstr>Model Summaries</vt:lpstr>
      <vt:lpstr>Academic</vt:lpstr>
      <vt:lpstr>AF.keepMind.AI2</vt:lpstr>
      <vt:lpstr>AF.keepMindH</vt:lpstr>
      <vt:lpstr>AF.otherThing.AI</vt:lpstr>
      <vt:lpstr>AF.otherThingH</vt:lpstr>
      <vt:lpstr>AF.subscale.AI</vt:lpstr>
      <vt:lpstr>AF.subscale.H</vt:lpstr>
      <vt:lpstr>AF.wander.AI</vt:lpstr>
      <vt:lpstr>AF.wander.H</vt:lpstr>
      <vt:lpstr>age</vt:lpstr>
      <vt:lpstr>BA.2ndmajor</vt:lpstr>
      <vt:lpstr>BA.major</vt:lpstr>
      <vt:lpstr>BA.minors</vt:lpstr>
      <vt:lpstr>choice.confidence</vt:lpstr>
      <vt:lpstr>Choice.variable</vt:lpstr>
      <vt:lpstr>education</vt:lpstr>
      <vt:lpstr>EE.subscale.AI</vt:lpstr>
      <vt:lpstr>EE.subscale.H</vt:lpstr>
      <vt:lpstr>EE1.emotional.AI</vt:lpstr>
      <vt:lpstr>EE1.emotional.H</vt:lpstr>
      <vt:lpstr>EE2.sad.AI</vt:lpstr>
      <vt:lpstr>EE2.sad.H</vt:lpstr>
      <vt:lpstr>EE3.sorry.AI</vt:lpstr>
      <vt:lpstr>EE3.sorry.H</vt:lpstr>
      <vt:lpstr>english1stLang</vt:lpstr>
      <vt:lpstr>firstLang</vt:lpstr>
      <vt:lpstr>gpt.familiarity</vt:lpstr>
      <vt:lpstr>ID</vt:lpstr>
      <vt:lpstr>Long.fiction</vt:lpstr>
      <vt:lpstr>MSC.title</vt:lpstr>
      <vt:lpstr>NES.AI.score</vt:lpstr>
      <vt:lpstr>NES.dif</vt:lpstr>
      <vt:lpstr>NES.H.score</vt:lpstr>
      <vt:lpstr>Nonfiction</vt:lpstr>
      <vt:lpstr>notgrad.2ndmajor</vt:lpstr>
      <vt:lpstr>notgrad.major</vt:lpstr>
      <vt:lpstr>notgrad.minors</vt:lpstr>
      <vt:lpstr>NP.subscale.AI</vt:lpstr>
      <vt:lpstr>NP.subscale.H</vt:lpstr>
      <vt:lpstr>NP1.mindInside.AI</vt:lpstr>
      <vt:lpstr>NP1.mindInside.H</vt:lpstr>
      <vt:lpstr>NP2.newWorld.AI</vt:lpstr>
      <vt:lpstr>NP2.newWorld.H</vt:lpstr>
      <vt:lpstr>NP3.storyWorld.AI</vt:lpstr>
      <vt:lpstr>NP3.storyWorld.H</vt:lpstr>
      <vt:lpstr>NU.nderstanding.H</vt:lpstr>
      <vt:lpstr>NU.sense.AI2</vt:lpstr>
      <vt:lpstr>NU.sense.H.</vt:lpstr>
      <vt:lpstr>NU.subscale.AI</vt:lpstr>
      <vt:lpstr>NU.subscale.H</vt:lpstr>
      <vt:lpstr>NU.thread.AI</vt:lpstr>
      <vt:lpstr>NU.thread.H</vt:lpstr>
      <vt:lpstr>NU.understanding.AI</vt:lpstr>
      <vt:lpstr>order.presentation</vt:lpstr>
      <vt:lpstr>PHD.title</vt:lpstr>
      <vt:lpstr>Poetry</vt:lpstr>
      <vt:lpstr>read.ability.confidence</vt:lpstr>
      <vt:lpstr>Short.fiction</vt:lpstr>
      <vt:lpstr>story.theme</vt:lpstr>
      <vt:lpstr>text.engage.total</vt:lpstr>
      <vt:lpstr>visual.text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Camille Archer carcher</cp:lastModifiedBy>
  <dcterms:created xsi:type="dcterms:W3CDTF">2011-08-01T14:22:18Z</dcterms:created>
  <dcterms:modified xsi:type="dcterms:W3CDTF">2024-04-14T18:46:56Z</dcterms:modified>
</cp:coreProperties>
</file>