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\Documents\Platzi Data Science\4 Curso de Excel básico\Ecommerce_Public_Dataset_by_Alibaba\"/>
    </mc:Choice>
  </mc:AlternateContent>
  <xr:revisionPtr revIDLastSave="0" documentId="13_ncr:1_{46DFADB2-B7E4-4E50-9B90-04EAE0C3B694}" xr6:coauthVersionLast="47" xr6:coauthVersionMax="47" xr10:uidLastSave="{00000000-0000-0000-0000-000000000000}"/>
  <bookViews>
    <workbookView xWindow="-120" yWindow="-120" windowWidth="20640" windowHeight="11760" activeTab="1" xr2:uid="{00000000-000D-0000-FFFF-FFFF00000000}"/>
  </bookViews>
  <sheets>
    <sheet name="Home" sheetId="7" r:id="rId1"/>
    <sheet name="Base de datos" sheetId="1" r:id="rId2"/>
    <sheet name="Gráficas" sheetId="9" r:id="rId3"/>
    <sheet name="Dinámica" sheetId="5" r:id="rId4"/>
    <sheet name="Listas" sheetId="3" r:id="rId5"/>
    <sheet name="Fórmulas" sheetId="4" r:id="rId6"/>
  </sheets>
  <externalReferences>
    <externalReference r:id="rId7"/>
    <externalReference r:id="rId8"/>
  </externalReferences>
  <definedNames>
    <definedName name="_xlnm._FilterDatabase" localSheetId="1" hidden="1">'Base de datos'!$A$3:$T$33</definedName>
    <definedName name="Cantidad" localSheetId="0">'[1]Base de datos'!$G$6:$G$35</definedName>
    <definedName name="Cantidad">'Base de datos'!$G$4:$G$33</definedName>
    <definedName name="China">Tabla14[China]</definedName>
    <definedName name="China_Ciudad">Listas!$H$10:$H$12</definedName>
    <definedName name="China_Rural">Listas!$J$10:$J$11</definedName>
    <definedName name="Entregado">Listas!$J$4:$J$6</definedName>
    <definedName name="Envío">Tabla13[Envío]</definedName>
    <definedName name="Evaluación">Listas!$L$4:$L$7</definedName>
    <definedName name="Evaluado">Tabla611[Evaluado]</definedName>
    <definedName name="Manufactura">Tabla12[Manufactura]</definedName>
    <definedName name="Opciones">Tabla2[Opciones]</definedName>
    <definedName name="Proceso">Listas!$F$4:$F$5</definedName>
    <definedName name="Proveedores" localSheetId="0">'[1]Base de datos'!$E$6:$E$35</definedName>
    <definedName name="Proveedores">'Base de datos'!$E$4:$E$33</definedName>
    <definedName name="Sede">Tabla13[Envío]</definedName>
    <definedName name="Tránsito">Listas!$H$4:$H$5</definedName>
    <definedName name="USA">Tabla15[USA]</definedName>
    <definedName name="USA_Ciudad">Listas!$H$15:$H$16</definedName>
    <definedName name="USA_Isla">Listas!$L$15:$L$16</definedName>
    <definedName name="USA_Rural">Listas!$J$15:$J$16</definedName>
    <definedName name="valor">[1]BD!$J$16:$J$45</definedName>
    <definedName name="Vendedores">'Base de datos'!$E$4:$E$33</definedName>
    <definedName name="vendor">[1]BD!$E$16:$E$45</definedName>
    <definedName name="VentasMoneda" localSheetId="0">'[1]Base de datos'!$I$6:$I$35</definedName>
    <definedName name="VentasMoneda">'Base de datos'!$I$4:$I$33</definedName>
  </definedNames>
  <calcPr calcId="191029"/>
  <pivotCaches>
    <pivotCache cacheId="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1" l="1"/>
  <c r="L46" i="1"/>
  <c r="L45" i="1"/>
  <c r="H28" i="1"/>
  <c r="I28" i="1" s="1"/>
  <c r="J28" i="1" s="1"/>
  <c r="H12" i="1"/>
  <c r="I12" i="1" s="1"/>
  <c r="J12" i="1" s="1"/>
  <c r="H22" i="1"/>
  <c r="I22" i="1" s="1"/>
  <c r="J22" i="1" s="1"/>
  <c r="H25" i="1"/>
  <c r="I25" i="1" s="1"/>
  <c r="J25" i="1" s="1"/>
  <c r="H16" i="1"/>
  <c r="I16" i="1" s="1"/>
  <c r="J16" i="1" s="1"/>
  <c r="H23" i="1"/>
  <c r="I23" i="1" s="1"/>
  <c r="K23" i="1" s="1"/>
  <c r="H9" i="1"/>
  <c r="I9" i="1" s="1"/>
  <c r="J9" i="1" s="1"/>
  <c r="H26" i="1"/>
  <c r="I26" i="1" s="1"/>
  <c r="J26" i="1" s="1"/>
  <c r="H10" i="1"/>
  <c r="I10" i="1" s="1"/>
  <c r="J10" i="1" s="1"/>
  <c r="H21" i="1"/>
  <c r="I21" i="1" s="1"/>
  <c r="J21" i="1" s="1"/>
  <c r="H29" i="1"/>
  <c r="I29" i="1" s="1"/>
  <c r="J29" i="1" s="1"/>
  <c r="H27" i="1"/>
  <c r="I27" i="1" s="1"/>
  <c r="J27" i="1" s="1"/>
  <c r="H18" i="1"/>
  <c r="I18" i="1" s="1"/>
  <c r="J18" i="1" s="1"/>
  <c r="H31" i="1"/>
  <c r="I31" i="1" s="1"/>
  <c r="J31" i="1" s="1"/>
  <c r="H13" i="1"/>
  <c r="I13" i="1" s="1"/>
  <c r="J13" i="1" s="1"/>
  <c r="H20" i="1"/>
  <c r="I20" i="1" s="1"/>
  <c r="J20" i="1" s="1"/>
  <c r="H14" i="1"/>
  <c r="I14" i="1" s="1"/>
  <c r="J14" i="1" s="1"/>
  <c r="H5" i="1"/>
  <c r="I5" i="1" s="1"/>
  <c r="K5" i="1" s="1"/>
  <c r="H17" i="1"/>
  <c r="I17" i="1" s="1"/>
  <c r="J17" i="1" s="1"/>
  <c r="H11" i="1"/>
  <c r="I11" i="1" s="1"/>
  <c r="J11" i="1" s="1"/>
  <c r="H19" i="1"/>
  <c r="I19" i="1" s="1"/>
  <c r="J19" i="1" s="1"/>
  <c r="H32" i="1"/>
  <c r="I32" i="1" s="1"/>
  <c r="J32" i="1" s="1"/>
  <c r="H24" i="1"/>
  <c r="I24" i="1" s="1"/>
  <c r="J24" i="1" s="1"/>
  <c r="H8" i="1"/>
  <c r="I8" i="1" s="1"/>
  <c r="J8" i="1" s="1"/>
  <c r="H6" i="1"/>
  <c r="I6" i="1" s="1"/>
  <c r="J6" i="1" s="1"/>
  <c r="H7" i="1"/>
  <c r="I7" i="1" s="1"/>
  <c r="J7" i="1" s="1"/>
  <c r="H15" i="1"/>
  <c r="I15" i="1" s="1"/>
  <c r="J15" i="1" s="1"/>
  <c r="H33" i="1"/>
  <c r="I33" i="1" s="1"/>
  <c r="J33" i="1" s="1"/>
  <c r="H4" i="1"/>
  <c r="I4" i="1" s="1"/>
  <c r="J4" i="1" s="1"/>
  <c r="H30" i="1"/>
  <c r="I30" i="1" s="1"/>
  <c r="J30" i="1" s="1"/>
  <c r="K22" i="1" l="1"/>
  <c r="K26" i="1"/>
  <c r="K30" i="1"/>
  <c r="J23" i="1"/>
  <c r="K7" i="1"/>
  <c r="K11" i="1"/>
  <c r="K15" i="1"/>
  <c r="K19" i="1"/>
  <c r="K27" i="1"/>
  <c r="K31" i="1"/>
  <c r="K6" i="1"/>
  <c r="K4" i="1"/>
  <c r="K8" i="1"/>
  <c r="K12" i="1"/>
  <c r="K16" i="1"/>
  <c r="K20" i="1"/>
  <c r="K24" i="1"/>
  <c r="K28" i="1"/>
  <c r="K32" i="1"/>
  <c r="K10" i="1"/>
  <c r="K14" i="1"/>
  <c r="K18" i="1"/>
  <c r="J5" i="1"/>
  <c r="K9" i="1"/>
  <c r="K13" i="1"/>
  <c r="K17" i="1"/>
  <c r="K21" i="1"/>
  <c r="K25" i="1"/>
  <c r="K29" i="1"/>
  <c r="K33" i="1"/>
  <c r="I38" i="1"/>
  <c r="I40" i="1"/>
  <c r="I37" i="1"/>
  <c r="I39" i="1"/>
  <c r="I41" i="1"/>
  <c r="C43" i="1"/>
  <c r="D43" i="1" s="1"/>
  <c r="C37" i="1"/>
  <c r="D37" i="1" s="1"/>
  <c r="C41" i="1"/>
  <c r="D41" i="1" s="1"/>
  <c r="C39" i="1"/>
  <c r="D39" i="1" s="1"/>
  <c r="C40" i="1"/>
  <c r="D40" i="1" s="1"/>
  <c r="C38" i="1"/>
  <c r="D38" i="1" s="1"/>
  <c r="C42" i="1"/>
  <c r="D42" i="1" s="1"/>
  <c r="M45" i="1"/>
  <c r="M46" i="1"/>
  <c r="L47" i="1"/>
  <c r="D44" i="1" l="1"/>
  <c r="D46" i="1"/>
  <c r="C44" i="1"/>
  <c r="U33" i="1" l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N28" i="1"/>
  <c r="N12" i="1"/>
  <c r="N22" i="1"/>
  <c r="N25" i="1"/>
  <c r="N16" i="1"/>
  <c r="N23" i="1"/>
  <c r="N9" i="1"/>
  <c r="N26" i="1"/>
  <c r="N10" i="1"/>
  <c r="N21" i="1"/>
  <c r="N29" i="1"/>
  <c r="N27" i="1"/>
  <c r="N18" i="1"/>
  <c r="N31" i="1"/>
  <c r="N13" i="1"/>
  <c r="N20" i="1"/>
  <c r="N14" i="1"/>
  <c r="N5" i="1"/>
  <c r="N17" i="1"/>
  <c r="N11" i="1"/>
  <c r="N19" i="1"/>
  <c r="N32" i="1"/>
  <c r="N24" i="1"/>
  <c r="N8" i="1"/>
  <c r="N6" i="1"/>
  <c r="N7" i="1"/>
  <c r="N15" i="1"/>
  <c r="N33" i="1"/>
  <c r="N4" i="1"/>
  <c r="N30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</calcChain>
</file>

<file path=xl/sharedStrings.xml><?xml version="1.0" encoding="utf-8"?>
<sst xmlns="http://schemas.openxmlformats.org/spreadsheetml/2006/main" count="517" uniqueCount="171">
  <si>
    <t>order_id</t>
  </si>
  <si>
    <t>product_id</t>
  </si>
  <si>
    <t>option_id</t>
  </si>
  <si>
    <t>quantity</t>
  </si>
  <si>
    <t>order_date</t>
  </si>
  <si>
    <t>delivery_date</t>
  </si>
  <si>
    <t xml:space="preserve">ship_address </t>
  </si>
  <si>
    <t>tracking_number</t>
  </si>
  <si>
    <t>delivery_status</t>
  </si>
  <si>
    <t>product_name</t>
  </si>
  <si>
    <t>vendor_id</t>
  </si>
  <si>
    <t>vendor_name</t>
  </si>
  <si>
    <t>Macbook Pro (2017)</t>
  </si>
  <si>
    <t xml:space="preserve">ZW60001 </t>
  </si>
  <si>
    <t xml:space="preserve">Macbook Air (2015) </t>
  </si>
  <si>
    <t>Iphone X</t>
  </si>
  <si>
    <t xml:space="preserve">AB61001 </t>
  </si>
  <si>
    <t>Iphone 7</t>
  </si>
  <si>
    <t>Iphone 8</t>
  </si>
  <si>
    <t xml:space="preserve">CD62001 </t>
  </si>
  <si>
    <t>Ipad Air</t>
  </si>
  <si>
    <t>Ipad Mini 3th gen</t>
  </si>
  <si>
    <t xml:space="preserve">KB63001 </t>
  </si>
  <si>
    <t>ESC8000 G3</t>
  </si>
  <si>
    <t>ESC8000 G4</t>
  </si>
  <si>
    <t xml:space="preserve">IK64001 </t>
  </si>
  <si>
    <t>XPS 13 - 5080</t>
  </si>
  <si>
    <t>XPS 15 - 5070</t>
  </si>
  <si>
    <t>Monoprice Ultra Slim Series High Speed HDMI Cable</t>
  </si>
  <si>
    <t xml:space="preserve">OP65001 </t>
  </si>
  <si>
    <t>Monoprice Ultra Slim Series High Speed HDMI Cable - 4K</t>
  </si>
  <si>
    <t xml:space="preserve">XH66001 </t>
  </si>
  <si>
    <t>Avantree HT3189 Wireless Headphones</t>
  </si>
  <si>
    <t>COWIN E7 PRO</t>
  </si>
  <si>
    <t>Revision fecha</t>
  </si>
  <si>
    <t>1325 Candy Rd_ San Francisco_ CA 96123</t>
  </si>
  <si>
    <t>1931 Brown St_ Gainesville_ FL 85321</t>
  </si>
  <si>
    <t xml:space="preserve">1622 Seaside St_ Seattle_ WA 32569 </t>
  </si>
  <si>
    <t>1756 East Dr_ Houston_ TX 28562</t>
  </si>
  <si>
    <t xml:space="preserve">1465 River Dr_ Boston_ MA 43625 </t>
  </si>
  <si>
    <t>1896 West Dr_ Portland_ OR 65842</t>
  </si>
  <si>
    <t>1252 Vine St_ Chicago_ IL 73215</t>
  </si>
  <si>
    <t>Apple</t>
  </si>
  <si>
    <t>Microsoft</t>
  </si>
  <si>
    <t>Lenovo</t>
  </si>
  <si>
    <t>Asus</t>
  </si>
  <si>
    <t>Dell</t>
  </si>
  <si>
    <t>Monoprice</t>
  </si>
  <si>
    <t>Sony</t>
  </si>
  <si>
    <t>Estado</t>
  </si>
  <si>
    <t>Proceso</t>
  </si>
  <si>
    <t>Tránsito</t>
  </si>
  <si>
    <t>Entregado</t>
  </si>
  <si>
    <t>A tiempo</t>
  </si>
  <si>
    <t>Retraso</t>
  </si>
  <si>
    <t>Conforme</t>
  </si>
  <si>
    <t>Reclamo</t>
  </si>
  <si>
    <t>Estado 2</t>
  </si>
  <si>
    <t>Sin inventario</t>
  </si>
  <si>
    <t>Inventario ok</t>
  </si>
  <si>
    <t>Manufactura</t>
  </si>
  <si>
    <t>Opciones</t>
  </si>
  <si>
    <t>Evaluación</t>
  </si>
  <si>
    <t>Excelente</t>
  </si>
  <si>
    <t>Regular</t>
  </si>
  <si>
    <t>Revision fecha2</t>
  </si>
  <si>
    <t>Sin recursos</t>
  </si>
  <si>
    <t>En fabricación</t>
  </si>
  <si>
    <t>Terminado</t>
  </si>
  <si>
    <t>Evaluado</t>
  </si>
  <si>
    <t>Bueno</t>
  </si>
  <si>
    <t>Malo</t>
  </si>
  <si>
    <t>China</t>
  </si>
  <si>
    <t>USA</t>
  </si>
  <si>
    <t>Ciudad</t>
  </si>
  <si>
    <t>Rural</t>
  </si>
  <si>
    <t>Envío</t>
  </si>
  <si>
    <t>Isla</t>
  </si>
  <si>
    <t>China_Ciudad</t>
  </si>
  <si>
    <t>1 día</t>
  </si>
  <si>
    <t>4 días</t>
  </si>
  <si>
    <t>China_Rural</t>
  </si>
  <si>
    <t>China_isla</t>
  </si>
  <si>
    <t>28 días</t>
  </si>
  <si>
    <t>45 días</t>
  </si>
  <si>
    <t>USA_Ciudad</t>
  </si>
  <si>
    <t>3 días</t>
  </si>
  <si>
    <t>USA_Rural</t>
  </si>
  <si>
    <t>15 días</t>
  </si>
  <si>
    <t>USA_Isla</t>
  </si>
  <si>
    <t>Ubicación</t>
  </si>
  <si>
    <t>5 días</t>
  </si>
  <si>
    <t>9 días</t>
  </si>
  <si>
    <t>8 días</t>
  </si>
  <si>
    <t>16 días</t>
  </si>
  <si>
    <t>24 días</t>
  </si>
  <si>
    <t>1 mes</t>
  </si>
  <si>
    <t>2 meses</t>
  </si>
  <si>
    <t>Tiempo</t>
  </si>
  <si>
    <t>ship_name</t>
  </si>
  <si>
    <t>Anna</t>
  </si>
  <si>
    <t>Addison</t>
  </si>
  <si>
    <t>Carol</t>
  </si>
  <si>
    <t>Campbell</t>
  </si>
  <si>
    <t>Julia</t>
  </si>
  <si>
    <t>Jones</t>
  </si>
  <si>
    <t>Irene</t>
  </si>
  <si>
    <t>Everly</t>
  </si>
  <si>
    <t>Rachel</t>
  </si>
  <si>
    <t>Rose</t>
  </si>
  <si>
    <t>Sophie</t>
  </si>
  <si>
    <t>Sutton</t>
  </si>
  <si>
    <t>Wendy</t>
  </si>
  <si>
    <t>West</t>
  </si>
  <si>
    <t>last_name</t>
  </si>
  <si>
    <t>concatenar</t>
  </si>
  <si>
    <t>10 Addison 1000</t>
  </si>
  <si>
    <t>12 Campbell 1001</t>
  </si>
  <si>
    <t>10 Campbell 1001</t>
  </si>
  <si>
    <t>10 Jones 1002</t>
  </si>
  <si>
    <t>11 Everly 1003</t>
  </si>
  <si>
    <t>11 Rose 1004</t>
  </si>
  <si>
    <t>12 Rose 1004</t>
  </si>
  <si>
    <t>10 Rose 1004</t>
  </si>
  <si>
    <t>10 Sutton 1005</t>
  </si>
  <si>
    <t>12 Sutton 1005</t>
  </si>
  <si>
    <t>10 West 1006</t>
  </si>
  <si>
    <t>extract order</t>
  </si>
  <si>
    <t>=MES()</t>
  </si>
  <si>
    <t>=CONCATENAR()</t>
  </si>
  <si>
    <t>=DERECHA()</t>
  </si>
  <si>
    <t>=INDIRECTO()</t>
  </si>
  <si>
    <t>=BUSCARV()</t>
  </si>
  <si>
    <t>=IZQUIERDA()</t>
  </si>
  <si>
    <t>price</t>
  </si>
  <si>
    <t>venta</t>
  </si>
  <si>
    <t>Absoluto</t>
  </si>
  <si>
    <t>Ventas Apple</t>
  </si>
  <si>
    <t>Unidades</t>
  </si>
  <si>
    <t>Moneda</t>
  </si>
  <si>
    <t>Prom Dell</t>
  </si>
  <si>
    <t>Pedidos Sony</t>
  </si>
  <si>
    <t>=suma()</t>
  </si>
  <si>
    <t>=promedio()</t>
  </si>
  <si>
    <t>=contar()</t>
  </si>
  <si>
    <t>=ESPACIOS()</t>
  </si>
  <si>
    <t>Ventas Dell</t>
  </si>
  <si>
    <t>Ventas Microsoft</t>
  </si>
  <si>
    <t>Promedio Asus</t>
  </si>
  <si>
    <t>Promedio Lenovo</t>
  </si>
  <si>
    <t>Ventas</t>
  </si>
  <si>
    <t>Ponderado Manual</t>
  </si>
  <si>
    <t>Peso</t>
  </si>
  <si>
    <t>=SUMAPRODUCTO()</t>
  </si>
  <si>
    <t>FÓRMULAS</t>
  </si>
  <si>
    <t>=BUSCARH()</t>
  </si>
  <si>
    <t>=HOY()</t>
  </si>
  <si>
    <t>=REDONDEAR(SUMA())</t>
  </si>
  <si>
    <t>Condicional</t>
  </si>
  <si>
    <t>Ventas &gt;1000</t>
  </si>
  <si>
    <t>Semáforo</t>
  </si>
  <si>
    <t>Ext</t>
  </si>
  <si>
    <t>Etiquetas de fila</t>
  </si>
  <si>
    <t>Total general</t>
  </si>
  <si>
    <t>Etiquetas de columna</t>
  </si>
  <si>
    <t>Suma de venta</t>
  </si>
  <si>
    <t>Suma de quantity</t>
  </si>
  <si>
    <t>Cuenta de quantity</t>
  </si>
  <si>
    <t>Valores</t>
  </si>
  <si>
    <t xml:space="preserve"> Suma Prom unid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</si>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</sst>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8999908444471571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0" fontId="0" fillId="0" borderId="10" xfId="0" applyBorder="1"/>
    <xf numFmtId="44" fontId="0" fillId="0" borderId="10" xfId="1" applyFont="1" applyBorder="1"/>
    <xf numFmtId="14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34" borderId="0" xfId="0" applyFont="1" applyFill="1"/>
    <xf numFmtId="0" fontId="0" fillId="0" borderId="0" xfId="0" applyFont="1"/>
    <xf numFmtId="0" fontId="0" fillId="0" borderId="12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34" borderId="12" xfId="0" applyFont="1" applyFill="1" applyBorder="1"/>
    <xf numFmtId="0" fontId="0" fillId="34" borderId="0" xfId="0" applyFont="1" applyFill="1" applyBorder="1"/>
    <xf numFmtId="0" fontId="0" fillId="34" borderId="16" xfId="0" applyFont="1" applyFill="1" applyBorder="1"/>
    <xf numFmtId="2" fontId="0" fillId="34" borderId="16" xfId="0" applyNumberFormat="1" applyFont="1" applyFill="1" applyBorder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4" fontId="0" fillId="0" borderId="0" xfId="0" applyNumberFormat="1" applyFont="1" applyBorder="1"/>
    <xf numFmtId="2" fontId="0" fillId="0" borderId="0" xfId="0" applyNumberFormat="1" applyFont="1" applyBorder="1"/>
    <xf numFmtId="0" fontId="0" fillId="34" borderId="0" xfId="0" applyFont="1" applyFill="1" applyBorder="1" applyAlignment="1">
      <alignment horizontal="left"/>
    </xf>
    <xf numFmtId="0" fontId="0" fillId="34" borderId="0" xfId="0" applyFont="1" applyFill="1" applyBorder="1" applyAlignment="1">
      <alignment horizontal="center"/>
    </xf>
    <xf numFmtId="14" fontId="0" fillId="34" borderId="0" xfId="0" applyNumberFormat="1" applyFont="1" applyFill="1" applyBorder="1"/>
    <xf numFmtId="2" fontId="0" fillId="34" borderId="0" xfId="0" applyNumberFormat="1" applyFont="1" applyFill="1" applyBorder="1"/>
    <xf numFmtId="0" fontId="0" fillId="33" borderId="0" xfId="0" applyFont="1" applyFill="1" applyBorder="1"/>
    <xf numFmtId="2" fontId="0" fillId="0" borderId="12" xfId="0" applyNumberFormat="1" applyFont="1" applyBorder="1"/>
    <xf numFmtId="1" fontId="0" fillId="34" borderId="16" xfId="0" applyNumberFormat="1" applyFont="1" applyFill="1" applyBorder="1"/>
    <xf numFmtId="1" fontId="0" fillId="0" borderId="0" xfId="0" applyNumberFormat="1"/>
    <xf numFmtId="0" fontId="0" fillId="0" borderId="0" xfId="0" quotePrefix="1"/>
    <xf numFmtId="1" fontId="0" fillId="0" borderId="0" xfId="0" quotePrefix="1" applyNumberFormat="1"/>
    <xf numFmtId="0" fontId="0" fillId="34" borderId="16" xfId="0" applyNumberFormat="1" applyFont="1" applyFill="1" applyBorder="1" applyAlignment="1">
      <alignment horizontal="center" vertical="center"/>
    </xf>
    <xf numFmtId="0" fontId="18" fillId="35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35" borderId="0" xfId="0" applyNumberFormat="1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" fontId="0" fillId="0" borderId="0" xfId="0" applyNumberFormat="1" applyBorder="1"/>
    <xf numFmtId="164" fontId="0" fillId="34" borderId="16" xfId="1" applyNumberFormat="1" applyFont="1" applyFill="1" applyBorder="1" applyAlignment="1">
      <alignment horizontal="center"/>
    </xf>
    <xf numFmtId="164" fontId="0" fillId="34" borderId="16" xfId="0" applyNumberFormat="1" applyFont="1" applyFill="1" applyBorder="1" applyAlignment="1">
      <alignment horizontal="center"/>
    </xf>
    <xf numFmtId="0" fontId="0" fillId="0" borderId="16" xfId="0" applyFont="1" applyBorder="1"/>
    <xf numFmtId="0" fontId="0" fillId="0" borderId="16" xfId="0" applyFont="1" applyBorder="1" applyAlignment="1">
      <alignment horizontal="left"/>
    </xf>
    <xf numFmtId="0" fontId="0" fillId="34" borderId="12" xfId="0" applyFont="1" applyFill="1" applyBorder="1" applyAlignment="1">
      <alignment horizontal="left"/>
    </xf>
    <xf numFmtId="0" fontId="0" fillId="0" borderId="16" xfId="0" applyFont="1" applyBorder="1" applyAlignment="1">
      <alignment horizontal="center"/>
    </xf>
    <xf numFmtId="0" fontId="0" fillId="34" borderId="12" xfId="0" applyFont="1" applyFill="1" applyBorder="1" applyAlignment="1">
      <alignment horizontal="center"/>
    </xf>
    <xf numFmtId="14" fontId="0" fillId="0" borderId="16" xfId="0" applyNumberFormat="1" applyFont="1" applyBorder="1"/>
    <xf numFmtId="14" fontId="0" fillId="34" borderId="12" xfId="0" applyNumberFormat="1" applyFont="1" applyFill="1" applyBorder="1"/>
    <xf numFmtId="0" fontId="0" fillId="36" borderId="10" xfId="0" applyFill="1" applyBorder="1"/>
    <xf numFmtId="0" fontId="0" fillId="37" borderId="15" xfId="0" applyFill="1" applyBorder="1"/>
    <xf numFmtId="0" fontId="0" fillId="36" borderId="13" xfId="0" applyFill="1" applyBorder="1"/>
    <xf numFmtId="0" fontId="0" fillId="0" borderId="10" xfId="0" quotePrefix="1" applyBorder="1"/>
    <xf numFmtId="9" fontId="0" fillId="0" borderId="10" xfId="0" quotePrefix="1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16" fillId="0" borderId="0" xfId="0" applyFont="1" applyAlignment="1">
      <alignment horizontal="center"/>
    </xf>
    <xf numFmtId="9" fontId="16" fillId="0" borderId="0" xfId="0" applyNumberFormat="1" applyFont="1" applyAlignment="1">
      <alignment horizontal="center"/>
    </xf>
    <xf numFmtId="44" fontId="0" fillId="0" borderId="10" xfId="1" applyFont="1" applyBorder="1" applyAlignment="1">
      <alignment horizontal="left"/>
    </xf>
    <xf numFmtId="44" fontId="0" fillId="0" borderId="0" xfId="0" applyNumberFormat="1" applyAlignment="1">
      <alignment horizontal="center"/>
    </xf>
    <xf numFmtId="44" fontId="16" fillId="0" borderId="0" xfId="1" applyFont="1" applyAlignment="1">
      <alignment horizontal="center"/>
    </xf>
    <xf numFmtId="44" fontId="0" fillId="0" borderId="10" xfId="1" applyFont="1" applyBorder="1" applyAlignment="1">
      <alignment horizontal="right"/>
    </xf>
    <xf numFmtId="44" fontId="0" fillId="38" borderId="0" xfId="1" applyFont="1" applyFill="1"/>
    <xf numFmtId="44" fontId="0" fillId="38" borderId="0" xfId="1" applyFont="1" applyFill="1" applyAlignment="1">
      <alignment horizontal="center"/>
    </xf>
    <xf numFmtId="0" fontId="0" fillId="38" borderId="0" xfId="0" quotePrefix="1" applyFill="1"/>
    <xf numFmtId="0" fontId="0" fillId="0" borderId="16" xfId="0" applyFont="1" applyFill="1" applyBorder="1"/>
    <xf numFmtId="0" fontId="0" fillId="0" borderId="0" xfId="0" applyFont="1" applyFill="1" applyBorder="1"/>
    <xf numFmtId="0" fontId="0" fillId="0" borderId="1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39" borderId="0" xfId="0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8"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54E257"/>
      <color rgb="FF55FD75"/>
      <color rgb="FFFF0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 general 1.xlsx]Gráficas!TablaDinámica1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Gráficas!$B$1:$B$2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Gráficas!$A$3:$A$10</c:f>
              <c:strCache>
                <c:ptCount val="7"/>
                <c:pt idx="0">
                  <c:v>Apple</c:v>
                </c:pt>
                <c:pt idx="1">
                  <c:v>Asus</c:v>
                </c:pt>
                <c:pt idx="2">
                  <c:v>Dell</c:v>
                </c:pt>
                <c:pt idx="3">
                  <c:v>Lenovo</c:v>
                </c:pt>
                <c:pt idx="4">
                  <c:v>Microsoft</c:v>
                </c:pt>
                <c:pt idx="5">
                  <c:v>Monoprice</c:v>
                </c:pt>
                <c:pt idx="6">
                  <c:v>Sony</c:v>
                </c:pt>
              </c:strCache>
            </c:strRef>
          </c:cat>
          <c:val>
            <c:numRef>
              <c:f>Gráficas!$B$3:$B$10</c:f>
              <c:numCache>
                <c:formatCode>General</c:formatCode>
                <c:ptCount val="7"/>
                <c:pt idx="0">
                  <c:v>8892</c:v>
                </c:pt>
                <c:pt idx="2">
                  <c:v>1200</c:v>
                </c:pt>
                <c:pt idx="3">
                  <c:v>3596</c:v>
                </c:pt>
                <c:pt idx="4">
                  <c:v>3792</c:v>
                </c:pt>
                <c:pt idx="5">
                  <c:v>50</c:v>
                </c:pt>
                <c:pt idx="6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518-49F2-BBA7-2A2B36EC805B}"/>
            </c:ext>
          </c:extLst>
        </c:ser>
        <c:ser>
          <c:idx val="1"/>
          <c:order val="1"/>
          <c:tx>
            <c:strRef>
              <c:f>Gráficas!$C$1:$C$2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Gráficas!$A$3:$A$10</c:f>
              <c:strCache>
                <c:ptCount val="7"/>
                <c:pt idx="0">
                  <c:v>Apple</c:v>
                </c:pt>
                <c:pt idx="1">
                  <c:v>Asus</c:v>
                </c:pt>
                <c:pt idx="2">
                  <c:v>Dell</c:v>
                </c:pt>
                <c:pt idx="3">
                  <c:v>Lenovo</c:v>
                </c:pt>
                <c:pt idx="4">
                  <c:v>Microsoft</c:v>
                </c:pt>
                <c:pt idx="5">
                  <c:v>Monoprice</c:v>
                </c:pt>
                <c:pt idx="6">
                  <c:v>Sony</c:v>
                </c:pt>
              </c:strCache>
            </c:strRef>
          </c:cat>
          <c:val>
            <c:numRef>
              <c:f>Gráficas!$C$3:$C$10</c:f>
              <c:numCache>
                <c:formatCode>General</c:formatCode>
                <c:ptCount val="7"/>
                <c:pt idx="1">
                  <c:v>2850</c:v>
                </c:pt>
                <c:pt idx="3">
                  <c:v>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518-49F2-BBA7-2A2B36EC805B}"/>
            </c:ext>
          </c:extLst>
        </c:ser>
        <c:ser>
          <c:idx val="2"/>
          <c:order val="2"/>
          <c:tx>
            <c:strRef>
              <c:f>Gráficas!$D$1:$D$2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Gráficas!$A$3:$A$10</c:f>
              <c:strCache>
                <c:ptCount val="7"/>
                <c:pt idx="0">
                  <c:v>Apple</c:v>
                </c:pt>
                <c:pt idx="1">
                  <c:v>Asus</c:v>
                </c:pt>
                <c:pt idx="2">
                  <c:v>Dell</c:v>
                </c:pt>
                <c:pt idx="3">
                  <c:v>Lenovo</c:v>
                </c:pt>
                <c:pt idx="4">
                  <c:v>Microsoft</c:v>
                </c:pt>
                <c:pt idx="5">
                  <c:v>Monoprice</c:v>
                </c:pt>
                <c:pt idx="6">
                  <c:v>Sony</c:v>
                </c:pt>
              </c:strCache>
            </c:strRef>
          </c:cat>
          <c:val>
            <c:numRef>
              <c:f>Gráficas!$D$3:$D$10</c:f>
              <c:numCache>
                <c:formatCode>General</c:formatCode>
                <c:ptCount val="7"/>
                <c:pt idx="1">
                  <c:v>1350</c:v>
                </c:pt>
                <c:pt idx="2">
                  <c:v>6800</c:v>
                </c:pt>
                <c:pt idx="4">
                  <c:v>1598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518-49F2-BBA7-2A2B36EC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675840"/>
        <c:axId val="1684696640"/>
      </c:barChart>
      <c:catAx>
        <c:axId val="16846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4696640"/>
        <c:crosses val="autoZero"/>
        <c:auto val="1"/>
        <c:lblAlgn val="ctr"/>
        <c:lblOffset val="100"/>
        <c:noMultiLvlLbl val="0"/>
      </c:catAx>
      <c:valAx>
        <c:axId val="16846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46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'Base de datos'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Din&#225;mica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order.txt" TargetMode="External"/><Relationship Id="rId4" Type="http://schemas.openxmlformats.org/officeDocument/2006/relationships/hyperlink" Target="#Gr&#225;ficas!A1"/><Relationship Id="rId9" Type="http://schemas.openxmlformats.org/officeDocument/2006/relationships/image" Target="../media/image6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4</xdr:row>
      <xdr:rowOff>114300</xdr:rowOff>
    </xdr:from>
    <xdr:to>
      <xdr:col>6</xdr:col>
      <xdr:colOff>381000</xdr:colOff>
      <xdr:row>9</xdr:row>
      <xdr:rowOff>76200</xdr:rowOff>
    </xdr:to>
    <xdr:pic>
      <xdr:nvPicPr>
        <xdr:cNvPr id="2" name="Gráfico 1" descr="Presentación con gráfico de barr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D105-EBC6-490F-8458-0D9177D2B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038600" y="8763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235725</xdr:colOff>
      <xdr:row>4</xdr:row>
      <xdr:rowOff>92850</xdr:rowOff>
    </xdr:from>
    <xdr:to>
      <xdr:col>4</xdr:col>
      <xdr:colOff>388125</xdr:colOff>
      <xdr:row>9</xdr:row>
      <xdr:rowOff>54750</xdr:rowOff>
    </xdr:to>
    <xdr:pic>
      <xdr:nvPicPr>
        <xdr:cNvPr id="3" name="Gráfico 2" descr="Estadístic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F8B303-06D4-4155-B53D-46429D11D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21725" y="8548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138075</xdr:colOff>
      <xdr:row>4</xdr:row>
      <xdr:rowOff>23775</xdr:rowOff>
    </xdr:from>
    <xdr:to>
      <xdr:col>2</xdr:col>
      <xdr:colOff>390525</xdr:colOff>
      <xdr:row>9</xdr:row>
      <xdr:rowOff>85725</xdr:rowOff>
    </xdr:to>
    <xdr:pic>
      <xdr:nvPicPr>
        <xdr:cNvPr id="4" name="Gráfico 3" descr="Tabl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EC76D7B-C78A-4438-AE42-2CA693034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00075" y="785775"/>
          <a:ext cx="1014450" cy="1014450"/>
        </a:xfrm>
        <a:prstGeom prst="rect">
          <a:avLst/>
        </a:prstGeom>
      </xdr:spPr>
    </xdr:pic>
    <xdr:clientData/>
  </xdr:twoCellAnchor>
  <xdr:twoCellAnchor editAs="oneCell">
    <xdr:from>
      <xdr:col>6</xdr:col>
      <xdr:colOff>556593</xdr:colOff>
      <xdr:row>13</xdr:row>
      <xdr:rowOff>123825</xdr:rowOff>
    </xdr:from>
    <xdr:to>
      <xdr:col>7</xdr:col>
      <xdr:colOff>428625</xdr:colOff>
      <xdr:row>17</xdr:row>
      <xdr:rowOff>122663</xdr:rowOff>
    </xdr:to>
    <xdr:pic>
      <xdr:nvPicPr>
        <xdr:cNvPr id="5" name="Gráfico 4" descr="Document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E5F32FA-5AAD-42C4-9EDB-CDBB1CE9B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128593" y="2600325"/>
          <a:ext cx="634032" cy="760838"/>
        </a:xfrm>
        <a:prstGeom prst="rect">
          <a:avLst/>
        </a:prstGeom>
      </xdr:spPr>
    </xdr:pic>
    <xdr:clientData/>
  </xdr:twoCellAnchor>
  <xdr:twoCellAnchor>
    <xdr:from>
      <xdr:col>0</xdr:col>
      <xdr:colOff>666750</xdr:colOff>
      <xdr:row>9</xdr:row>
      <xdr:rowOff>57150</xdr:rowOff>
    </xdr:from>
    <xdr:to>
      <xdr:col>2</xdr:col>
      <xdr:colOff>600075</xdr:colOff>
      <xdr:row>12</xdr:row>
      <xdr:rowOff>28575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A2B7D133-0E82-482C-B409-0F430A9F65F8}"/>
            </a:ext>
          </a:extLst>
        </xdr:cNvPr>
        <xdr:cNvSpPr/>
      </xdr:nvSpPr>
      <xdr:spPr>
        <a:xfrm>
          <a:off x="666750" y="1771650"/>
          <a:ext cx="1457325" cy="542925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>
              <a:latin typeface="HelveticaNeueLT Std" panose="020B0804020202020204" pitchFamily="34" charset="0"/>
              <a:cs typeface="Lucida Sans Unicode" panose="020B0602030504020204" pitchFamily="34" charset="0"/>
            </a:rPr>
            <a:t>BASE DE DATOS</a:t>
          </a:r>
        </a:p>
      </xdr:txBody>
    </xdr:sp>
    <xdr:clientData/>
  </xdr:twoCellAnchor>
  <xdr:twoCellAnchor>
    <xdr:from>
      <xdr:col>3</xdr:col>
      <xdr:colOff>133350</xdr:colOff>
      <xdr:row>9</xdr:row>
      <xdr:rowOff>142875</xdr:rowOff>
    </xdr:from>
    <xdr:to>
      <xdr:col>4</xdr:col>
      <xdr:colOff>523875</xdr:colOff>
      <xdr:row>11</xdr:row>
      <xdr:rowOff>152400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524BBBBC-63D6-44A6-998B-247671E92D25}"/>
            </a:ext>
          </a:extLst>
        </xdr:cNvPr>
        <xdr:cNvSpPr/>
      </xdr:nvSpPr>
      <xdr:spPr>
        <a:xfrm>
          <a:off x="2419350" y="1857375"/>
          <a:ext cx="1152525" cy="390525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>
              <a:latin typeface="HelveticaNeueLT Std" panose="020B0804020202020204" pitchFamily="34" charset="0"/>
            </a:rPr>
            <a:t>GRÁFICAS</a:t>
          </a:r>
        </a:p>
      </xdr:txBody>
    </xdr:sp>
    <xdr:clientData/>
  </xdr:twoCellAnchor>
  <xdr:twoCellAnchor>
    <xdr:from>
      <xdr:col>5</xdr:col>
      <xdr:colOff>85725</xdr:colOff>
      <xdr:row>9</xdr:row>
      <xdr:rowOff>133350</xdr:rowOff>
    </xdr:from>
    <xdr:to>
      <xdr:col>6</xdr:col>
      <xdr:colOff>581025</xdr:colOff>
      <xdr:row>11</xdr:row>
      <xdr:rowOff>142875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28293C25-914C-4C29-A2C2-474594BE8901}"/>
            </a:ext>
          </a:extLst>
        </xdr:cNvPr>
        <xdr:cNvSpPr/>
      </xdr:nvSpPr>
      <xdr:spPr>
        <a:xfrm>
          <a:off x="3895725" y="1847850"/>
          <a:ext cx="1257300" cy="390525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>
              <a:latin typeface="HelveticaNeueLT Std" panose="020B0804020202020204" pitchFamily="34" charset="0"/>
            </a:rPr>
            <a:t>DINÁMICOS</a:t>
          </a:r>
        </a:p>
      </xdr:txBody>
    </xdr:sp>
    <xdr:clientData/>
  </xdr:twoCellAnchor>
  <xdr:twoCellAnchor>
    <xdr:from>
      <xdr:col>6</xdr:col>
      <xdr:colOff>295275</xdr:colOff>
      <xdr:row>17</xdr:row>
      <xdr:rowOff>104775</xdr:rowOff>
    </xdr:from>
    <xdr:to>
      <xdr:col>7</xdr:col>
      <xdr:colOff>685800</xdr:colOff>
      <xdr:row>19</xdr:row>
      <xdr:rowOff>114300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A2292CA1-D7D6-425C-9BCB-EACA71D181E0}"/>
            </a:ext>
          </a:extLst>
        </xdr:cNvPr>
        <xdr:cNvSpPr/>
      </xdr:nvSpPr>
      <xdr:spPr>
        <a:xfrm>
          <a:off x="4867275" y="3343275"/>
          <a:ext cx="1152525" cy="390525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>
              <a:latin typeface="HelveticaNeueLT Std" panose="020B0804020202020204" pitchFamily="34" charset="0"/>
            </a:rPr>
            <a:t>ORDEN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</xdr:row>
      <xdr:rowOff>0</xdr:rowOff>
    </xdr:from>
    <xdr:to>
      <xdr:col>9</xdr:col>
      <xdr:colOff>228600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985B5D-A7B6-AE18-491E-DEB483FA6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lo/Documents/Platzi%20Data%20Science/4%20Curso%20de%20Excel%20b&#225;sico/Tablas%20y%20gr&#225;ficas%20din&#225;micas%20y%20minigr&#225;fic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s_has_o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BD"/>
      <sheetName val="Base de datos"/>
      <sheetName val="Hoja2"/>
      <sheetName val="Gráficas"/>
      <sheetName val="Dinamicos"/>
      <sheetName val="mini"/>
    </sheetNames>
    <sheetDataSet>
      <sheetData sheetId="0" refreshError="1"/>
      <sheetData sheetId="1">
        <row r="16">
          <cell r="E16" t="str">
            <v xml:space="preserve"> Microsoft </v>
          </cell>
          <cell r="J16">
            <v>1197</v>
          </cell>
        </row>
        <row r="17">
          <cell r="E17" t="str">
            <v xml:space="preserve"> Microsoft </v>
          </cell>
          <cell r="J17">
            <v>799</v>
          </cell>
        </row>
        <row r="18">
          <cell r="E18" t="str">
            <v xml:space="preserve"> Microsoft </v>
          </cell>
          <cell r="J18">
            <v>798</v>
          </cell>
        </row>
        <row r="19">
          <cell r="E19" t="str">
            <v xml:space="preserve"> Microsoft </v>
          </cell>
          <cell r="J19">
            <v>599</v>
          </cell>
        </row>
        <row r="20">
          <cell r="E20" t="str">
            <v xml:space="preserve"> Microsoft </v>
          </cell>
          <cell r="J20">
            <v>799</v>
          </cell>
        </row>
        <row r="21">
          <cell r="E21" t="str">
            <v xml:space="preserve"> Microsoft </v>
          </cell>
          <cell r="J21">
            <v>1198</v>
          </cell>
        </row>
        <row r="22">
          <cell r="E22" t="str">
            <v xml:space="preserve">Apple </v>
          </cell>
          <cell r="J22">
            <v>2997</v>
          </cell>
        </row>
        <row r="23">
          <cell r="E23" t="str">
            <v xml:space="preserve">Apple </v>
          </cell>
          <cell r="J23">
            <v>2598</v>
          </cell>
        </row>
        <row r="24">
          <cell r="E24" t="str">
            <v xml:space="preserve">Apple </v>
          </cell>
          <cell r="J24">
            <v>1299</v>
          </cell>
        </row>
        <row r="25">
          <cell r="E25" t="str">
            <v xml:space="preserve">Apple </v>
          </cell>
          <cell r="J25">
            <v>1998</v>
          </cell>
        </row>
        <row r="26">
          <cell r="E26" t="str">
            <v xml:space="preserve">Asus </v>
          </cell>
          <cell r="J26">
            <v>1350</v>
          </cell>
        </row>
        <row r="27">
          <cell r="E27" t="str">
            <v xml:space="preserve">Asus </v>
          </cell>
          <cell r="J27">
            <v>900</v>
          </cell>
        </row>
        <row r="28">
          <cell r="E28" t="str">
            <v xml:space="preserve">Asus </v>
          </cell>
          <cell r="J28">
            <v>650</v>
          </cell>
        </row>
        <row r="29">
          <cell r="E29" t="str">
            <v xml:space="preserve">Asus </v>
          </cell>
          <cell r="J29">
            <v>1300</v>
          </cell>
        </row>
        <row r="30">
          <cell r="E30" t="str">
            <v xml:space="preserve">Dell </v>
          </cell>
          <cell r="J30">
            <v>1800</v>
          </cell>
        </row>
        <row r="31">
          <cell r="E31" t="str">
            <v xml:space="preserve">Dell </v>
          </cell>
          <cell r="J31">
            <v>1250</v>
          </cell>
        </row>
        <row r="32">
          <cell r="E32" t="str">
            <v xml:space="preserve">Dell </v>
          </cell>
          <cell r="J32">
            <v>1200</v>
          </cell>
        </row>
        <row r="33">
          <cell r="E33" t="str">
            <v xml:space="preserve">Dell </v>
          </cell>
          <cell r="J33">
            <v>3750</v>
          </cell>
        </row>
        <row r="34">
          <cell r="E34" t="str">
            <v xml:space="preserve">Lenovo </v>
          </cell>
          <cell r="J34">
            <v>998</v>
          </cell>
        </row>
        <row r="35">
          <cell r="E35" t="str">
            <v xml:space="preserve">Lenovo </v>
          </cell>
          <cell r="J35">
            <v>499</v>
          </cell>
        </row>
        <row r="36">
          <cell r="E36" t="str">
            <v xml:space="preserve">Lenovo </v>
          </cell>
          <cell r="J36">
            <v>899</v>
          </cell>
        </row>
        <row r="37">
          <cell r="E37" t="str">
            <v xml:space="preserve">Lenovo </v>
          </cell>
          <cell r="J37">
            <v>2697</v>
          </cell>
        </row>
        <row r="38">
          <cell r="E38" t="str">
            <v xml:space="preserve">Monoprice </v>
          </cell>
          <cell r="J38">
            <v>20</v>
          </cell>
        </row>
        <row r="39">
          <cell r="E39" t="str">
            <v xml:space="preserve">Monoprice </v>
          </cell>
          <cell r="J39">
            <v>15</v>
          </cell>
        </row>
        <row r="40">
          <cell r="E40" t="str">
            <v xml:space="preserve">Monoprice </v>
          </cell>
          <cell r="J40">
            <v>30</v>
          </cell>
        </row>
        <row r="41">
          <cell r="E41" t="str">
            <v xml:space="preserve">Monoprice </v>
          </cell>
          <cell r="J41">
            <v>15</v>
          </cell>
        </row>
        <row r="42">
          <cell r="E42" t="str">
            <v xml:space="preserve">Sony </v>
          </cell>
          <cell r="J42">
            <v>250</v>
          </cell>
        </row>
        <row r="43">
          <cell r="E43" t="str">
            <v xml:space="preserve">Sony </v>
          </cell>
          <cell r="J43">
            <v>800</v>
          </cell>
        </row>
        <row r="44">
          <cell r="E44" t="str">
            <v xml:space="preserve">Sony </v>
          </cell>
          <cell r="J44">
            <v>750</v>
          </cell>
        </row>
        <row r="45">
          <cell r="E45" t="str">
            <v xml:space="preserve">Sony </v>
          </cell>
          <cell r="J45">
            <v>1600</v>
          </cell>
        </row>
      </sheetData>
      <sheetData sheetId="2">
        <row r="6">
          <cell r="E6" t="str">
            <v>Apple</v>
          </cell>
          <cell r="G6">
            <v>1</v>
          </cell>
          <cell r="I6">
            <v>1299</v>
          </cell>
        </row>
        <row r="7">
          <cell r="E7" t="str">
            <v>Lenovo</v>
          </cell>
          <cell r="G7">
            <v>1</v>
          </cell>
          <cell r="I7">
            <v>499</v>
          </cell>
        </row>
        <row r="8">
          <cell r="E8" t="str">
            <v>Microsoft</v>
          </cell>
          <cell r="G8">
            <v>1</v>
          </cell>
          <cell r="I8">
            <v>799</v>
          </cell>
        </row>
        <row r="9">
          <cell r="E9" t="str">
            <v>Microsoft</v>
          </cell>
          <cell r="G9">
            <v>1</v>
          </cell>
          <cell r="I9">
            <v>799</v>
          </cell>
        </row>
        <row r="10">
          <cell r="E10" t="str">
            <v>Microsoft</v>
          </cell>
          <cell r="G10">
            <v>2</v>
          </cell>
          <cell r="I10">
            <v>798</v>
          </cell>
        </row>
        <row r="11">
          <cell r="E11" t="str">
            <v>Monoprice</v>
          </cell>
          <cell r="G11">
            <v>1</v>
          </cell>
          <cell r="I11">
            <v>15</v>
          </cell>
        </row>
        <row r="12">
          <cell r="E12" t="str">
            <v>Dell</v>
          </cell>
          <cell r="G12">
            <v>3</v>
          </cell>
          <cell r="I12">
            <v>1800</v>
          </cell>
        </row>
        <row r="13">
          <cell r="E13" t="str">
            <v>Lenovo</v>
          </cell>
          <cell r="G13">
            <v>1</v>
          </cell>
          <cell r="I13">
            <v>899</v>
          </cell>
        </row>
        <row r="14">
          <cell r="E14" t="str">
            <v>Sony</v>
          </cell>
          <cell r="G14">
            <v>2</v>
          </cell>
          <cell r="I14">
            <v>1600</v>
          </cell>
        </row>
        <row r="15">
          <cell r="E15" t="str">
            <v>Asus</v>
          </cell>
          <cell r="G15">
            <v>2</v>
          </cell>
          <cell r="I15">
            <v>1300</v>
          </cell>
        </row>
        <row r="16">
          <cell r="E16" t="str">
            <v>Lenovo</v>
          </cell>
          <cell r="G16">
            <v>2</v>
          </cell>
          <cell r="I16">
            <v>998</v>
          </cell>
        </row>
        <row r="17">
          <cell r="E17" t="str">
            <v>Apple</v>
          </cell>
          <cell r="G17">
            <v>2</v>
          </cell>
          <cell r="I17">
            <v>1998</v>
          </cell>
        </row>
        <row r="18">
          <cell r="E18" t="str">
            <v>Monoprice</v>
          </cell>
          <cell r="G18">
            <v>2</v>
          </cell>
          <cell r="I18">
            <v>20</v>
          </cell>
        </row>
        <row r="19">
          <cell r="E19" t="str">
            <v>Lenovo</v>
          </cell>
          <cell r="G19">
            <v>3</v>
          </cell>
          <cell r="I19">
            <v>2697</v>
          </cell>
        </row>
        <row r="20">
          <cell r="E20" t="str">
            <v>Asus</v>
          </cell>
          <cell r="G20">
            <v>3</v>
          </cell>
          <cell r="I20">
            <v>1350</v>
          </cell>
        </row>
        <row r="21">
          <cell r="E21" t="str">
            <v>Microsoft</v>
          </cell>
          <cell r="G21">
            <v>1</v>
          </cell>
          <cell r="I21">
            <v>599</v>
          </cell>
        </row>
        <row r="22">
          <cell r="E22" t="str">
            <v>Asus</v>
          </cell>
          <cell r="G22">
            <v>1</v>
          </cell>
          <cell r="I22">
            <v>650</v>
          </cell>
        </row>
        <row r="23">
          <cell r="E23" t="str">
            <v>Dell</v>
          </cell>
          <cell r="G23">
            <v>2</v>
          </cell>
          <cell r="I23">
            <v>1200</v>
          </cell>
        </row>
        <row r="24">
          <cell r="E24" t="str">
            <v>Sony</v>
          </cell>
          <cell r="G24">
            <v>1</v>
          </cell>
          <cell r="I24">
            <v>250</v>
          </cell>
        </row>
        <row r="25">
          <cell r="E25" t="str">
            <v>Monoprice</v>
          </cell>
          <cell r="G25">
            <v>3</v>
          </cell>
          <cell r="I25">
            <v>30</v>
          </cell>
        </row>
        <row r="26">
          <cell r="E26" t="str">
            <v>Microsoft</v>
          </cell>
          <cell r="G26">
            <v>3</v>
          </cell>
          <cell r="I26">
            <v>1197</v>
          </cell>
        </row>
        <row r="27">
          <cell r="E27" t="str">
            <v>Sony</v>
          </cell>
          <cell r="G27">
            <v>3</v>
          </cell>
          <cell r="I27">
            <v>750</v>
          </cell>
        </row>
        <row r="28">
          <cell r="E28" t="str">
            <v>Monoprice</v>
          </cell>
          <cell r="G28">
            <v>1</v>
          </cell>
          <cell r="I28">
            <v>15</v>
          </cell>
        </row>
        <row r="29">
          <cell r="E29" t="str">
            <v>Dell</v>
          </cell>
          <cell r="G29">
            <v>1</v>
          </cell>
          <cell r="I29">
            <v>1250</v>
          </cell>
        </row>
        <row r="30">
          <cell r="E30" t="str">
            <v>Sony</v>
          </cell>
          <cell r="G30">
            <v>1</v>
          </cell>
          <cell r="I30">
            <v>800</v>
          </cell>
        </row>
        <row r="31">
          <cell r="E31" t="str">
            <v>Dell</v>
          </cell>
          <cell r="G31">
            <v>3</v>
          </cell>
          <cell r="I31">
            <v>3750</v>
          </cell>
        </row>
        <row r="32">
          <cell r="E32" t="str">
            <v>Apple</v>
          </cell>
          <cell r="G32">
            <v>2</v>
          </cell>
          <cell r="I32">
            <v>2598</v>
          </cell>
        </row>
        <row r="33">
          <cell r="E33" t="str">
            <v>Asus</v>
          </cell>
          <cell r="G33">
            <v>2</v>
          </cell>
          <cell r="I33">
            <v>900</v>
          </cell>
        </row>
        <row r="34">
          <cell r="E34" t="str">
            <v>Microsoft</v>
          </cell>
          <cell r="G34">
            <v>2</v>
          </cell>
          <cell r="I34">
            <v>1198</v>
          </cell>
        </row>
        <row r="35">
          <cell r="E35" t="str">
            <v>Apple</v>
          </cell>
          <cell r="G35">
            <v>3</v>
          </cell>
          <cell r="I35">
            <v>2997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has_options"/>
    </sheetNames>
    <sheetDataSet>
      <sheetData sheetId="0">
        <row r="1">
          <cell r="A1" t="str">
            <v>product_id</v>
          </cell>
          <cell r="B1" t="str">
            <v>option_id</v>
          </cell>
          <cell r="C1" t="str">
            <v>quantity</v>
          </cell>
          <cell r="D1" t="str">
            <v>price</v>
          </cell>
        </row>
        <row r="2">
          <cell r="A2">
            <v>1200</v>
          </cell>
          <cell r="B2">
            <v>1201</v>
          </cell>
          <cell r="C2">
            <v>3</v>
          </cell>
          <cell r="D2">
            <v>1299</v>
          </cell>
        </row>
        <row r="3">
          <cell r="A3">
            <v>1200</v>
          </cell>
          <cell r="B3">
            <v>1202</v>
          </cell>
          <cell r="C3">
            <v>2</v>
          </cell>
          <cell r="D3">
            <v>2199</v>
          </cell>
        </row>
        <row r="4">
          <cell r="A4">
            <v>1300</v>
          </cell>
          <cell r="B4">
            <v>1301</v>
          </cell>
          <cell r="C4">
            <v>1</v>
          </cell>
          <cell r="D4">
            <v>999</v>
          </cell>
        </row>
        <row r="5">
          <cell r="A5">
            <v>1300</v>
          </cell>
          <cell r="B5">
            <v>1302</v>
          </cell>
          <cell r="C5">
            <v>4</v>
          </cell>
          <cell r="D5">
            <v>1099</v>
          </cell>
        </row>
        <row r="6">
          <cell r="A6">
            <v>1400</v>
          </cell>
          <cell r="B6">
            <v>1401</v>
          </cell>
          <cell r="C6">
            <v>5</v>
          </cell>
          <cell r="D6">
            <v>799</v>
          </cell>
        </row>
        <row r="7">
          <cell r="A7">
            <v>1400</v>
          </cell>
          <cell r="B7">
            <v>1402</v>
          </cell>
          <cell r="C7">
            <v>7</v>
          </cell>
          <cell r="D7">
            <v>899</v>
          </cell>
        </row>
        <row r="8">
          <cell r="A8">
            <v>1500</v>
          </cell>
          <cell r="B8">
            <v>1501</v>
          </cell>
          <cell r="C8">
            <v>8</v>
          </cell>
          <cell r="D8">
            <v>399</v>
          </cell>
        </row>
        <row r="9">
          <cell r="A9">
            <v>1500</v>
          </cell>
          <cell r="B9">
            <v>1502</v>
          </cell>
          <cell r="C9">
            <v>9</v>
          </cell>
          <cell r="D9">
            <v>499</v>
          </cell>
        </row>
        <row r="10">
          <cell r="A10">
            <v>1600</v>
          </cell>
          <cell r="B10">
            <v>1601</v>
          </cell>
          <cell r="C10">
            <v>4</v>
          </cell>
          <cell r="D10">
            <v>599</v>
          </cell>
        </row>
        <row r="11">
          <cell r="A11">
            <v>1600</v>
          </cell>
          <cell r="B11">
            <v>1602</v>
          </cell>
          <cell r="C11">
            <v>7</v>
          </cell>
          <cell r="D11">
            <v>699</v>
          </cell>
        </row>
        <row r="12">
          <cell r="A12">
            <v>1700</v>
          </cell>
          <cell r="B12">
            <v>1701</v>
          </cell>
          <cell r="C12">
            <v>20</v>
          </cell>
          <cell r="D12">
            <v>899</v>
          </cell>
        </row>
        <row r="13">
          <cell r="A13">
            <v>1700</v>
          </cell>
          <cell r="B13">
            <v>1702</v>
          </cell>
          <cell r="C13">
            <v>9</v>
          </cell>
          <cell r="D13">
            <v>999</v>
          </cell>
        </row>
        <row r="14">
          <cell r="A14">
            <v>1800</v>
          </cell>
          <cell r="B14">
            <v>1801</v>
          </cell>
          <cell r="C14">
            <v>40</v>
          </cell>
          <cell r="D14">
            <v>499</v>
          </cell>
        </row>
        <row r="15">
          <cell r="A15">
            <v>1800</v>
          </cell>
          <cell r="B15">
            <v>1802</v>
          </cell>
          <cell r="C15">
            <v>100</v>
          </cell>
          <cell r="D15">
            <v>599</v>
          </cell>
        </row>
        <row r="16">
          <cell r="A16">
            <v>1900</v>
          </cell>
          <cell r="B16">
            <v>1901</v>
          </cell>
          <cell r="C16">
            <v>4</v>
          </cell>
          <cell r="D16">
            <v>650</v>
          </cell>
        </row>
        <row r="17">
          <cell r="A17">
            <v>1900</v>
          </cell>
          <cell r="B17">
            <v>1902</v>
          </cell>
          <cell r="C17">
            <v>6</v>
          </cell>
          <cell r="D17">
            <v>750</v>
          </cell>
        </row>
        <row r="18">
          <cell r="A18">
            <v>2000</v>
          </cell>
          <cell r="B18">
            <v>2001</v>
          </cell>
          <cell r="C18">
            <v>1</v>
          </cell>
          <cell r="D18">
            <v>450</v>
          </cell>
        </row>
        <row r="19">
          <cell r="A19">
            <v>2000</v>
          </cell>
          <cell r="B19">
            <v>2002</v>
          </cell>
          <cell r="C19">
            <v>2</v>
          </cell>
          <cell r="D19">
            <v>550</v>
          </cell>
        </row>
        <row r="20">
          <cell r="A20">
            <v>2100</v>
          </cell>
          <cell r="B20">
            <v>2101</v>
          </cell>
          <cell r="C20">
            <v>7</v>
          </cell>
          <cell r="D20">
            <v>1250</v>
          </cell>
        </row>
        <row r="21">
          <cell r="A21">
            <v>2100</v>
          </cell>
          <cell r="B21">
            <v>2102</v>
          </cell>
          <cell r="C21">
            <v>1</v>
          </cell>
          <cell r="D21">
            <v>1650</v>
          </cell>
        </row>
        <row r="22">
          <cell r="A22">
            <v>2200</v>
          </cell>
          <cell r="B22">
            <v>2201</v>
          </cell>
          <cell r="C22">
            <v>10</v>
          </cell>
          <cell r="D22">
            <v>600</v>
          </cell>
        </row>
        <row r="23">
          <cell r="A23">
            <v>2200</v>
          </cell>
          <cell r="B23">
            <v>2202</v>
          </cell>
          <cell r="C23">
            <v>50</v>
          </cell>
          <cell r="D23">
            <v>700</v>
          </cell>
        </row>
        <row r="24">
          <cell r="A24">
            <v>2300</v>
          </cell>
          <cell r="B24">
            <v>2301</v>
          </cell>
          <cell r="C24">
            <v>40</v>
          </cell>
          <cell r="D24">
            <v>15</v>
          </cell>
        </row>
        <row r="25">
          <cell r="A25">
            <v>2300</v>
          </cell>
          <cell r="B25">
            <v>2302</v>
          </cell>
          <cell r="C25">
            <v>30</v>
          </cell>
          <cell r="D25">
            <v>25</v>
          </cell>
        </row>
        <row r="26">
          <cell r="A26">
            <v>2400</v>
          </cell>
          <cell r="B26">
            <v>2401</v>
          </cell>
          <cell r="C26">
            <v>1</v>
          </cell>
          <cell r="D26">
            <v>10</v>
          </cell>
        </row>
        <row r="27">
          <cell r="A27">
            <v>2400</v>
          </cell>
          <cell r="B27">
            <v>2402</v>
          </cell>
          <cell r="C27">
            <v>10</v>
          </cell>
          <cell r="D27">
            <v>20</v>
          </cell>
        </row>
        <row r="28">
          <cell r="A28">
            <v>2500</v>
          </cell>
          <cell r="B28">
            <v>2501</v>
          </cell>
          <cell r="C28">
            <v>1</v>
          </cell>
          <cell r="D28">
            <v>250</v>
          </cell>
        </row>
        <row r="29">
          <cell r="A29">
            <v>2500</v>
          </cell>
          <cell r="B29">
            <v>2502</v>
          </cell>
          <cell r="C29">
            <v>20</v>
          </cell>
          <cell r="D29">
            <v>350</v>
          </cell>
        </row>
        <row r="30">
          <cell r="A30">
            <v>2600</v>
          </cell>
          <cell r="B30">
            <v>2601</v>
          </cell>
          <cell r="C30">
            <v>9</v>
          </cell>
          <cell r="D30">
            <v>800</v>
          </cell>
        </row>
        <row r="31">
          <cell r="A31">
            <v>2600</v>
          </cell>
          <cell r="B31">
            <v>2602</v>
          </cell>
          <cell r="C31">
            <v>60</v>
          </cell>
          <cell r="D31">
            <v>900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o" refreshedDate="44757.857885185185" createdVersion="8" refreshedVersion="8" minRefreshableVersion="3" recordCount="30" xr:uid="{00000000-000A-0000-FFFF-FFFF08000000}">
  <cacheSource type="worksheet">
    <worksheetSource ref="A3:AD33" sheet="Base de datos"/>
  </cacheSource>
  <cacheFields count="33">
    <cacheField name="order_id" numFmtId="0">
      <sharedItems containsSemiMixedTypes="0" containsString="0" containsNumber="1" containsInteger="1" minValue="1000" maxValue="1006" count="7">
        <n v="1000"/>
        <n v="1003"/>
        <n v="1001"/>
        <n v="1005"/>
        <n v="1004"/>
        <n v="1002"/>
        <n v="1006"/>
      </sharedItems>
    </cacheField>
    <cacheField name="product_id" numFmtId="0">
      <sharedItems containsSemiMixedTypes="0" containsString="0" containsNumber="1" containsInteger="1" minValue="1200" maxValue="2600"/>
    </cacheField>
    <cacheField name="product_name" numFmtId="0">
      <sharedItems count="15">
        <s v="Macbook Pro (2017)"/>
        <s v="Ipad Mini 3th gen"/>
        <s v="Iphone X"/>
        <s v="Iphone 7"/>
        <s v="Monoprice Ultra Slim Series High Speed HDMI Cable"/>
        <s v="XPS 15 - 5070"/>
        <s v="Ipad Air"/>
        <s v="COWIN E7 PRO"/>
        <s v="ESC8000 G3"/>
        <s v="Macbook Air (2015) "/>
        <s v="Monoprice Ultra Slim Series High Speed HDMI Cable - 4K"/>
        <s v="ESC8000 G4"/>
        <s v="Iphone 8"/>
        <s v="Avantree HT3189 Wireless Headphones"/>
        <s v="XPS 13 - 5080"/>
      </sharedItems>
    </cacheField>
    <cacheField name="vendor_id" numFmtId="0">
      <sharedItems containsSemiMixedTypes="0" containsString="0" containsNumber="1" containsInteger="1" minValue="5000" maxValue="5600" count="7">
        <n v="5000"/>
        <n v="5200"/>
        <n v="5100"/>
        <n v="5500"/>
        <n v="5400"/>
        <n v="5600"/>
        <n v="5300"/>
      </sharedItems>
    </cacheField>
    <cacheField name="vendor_name" numFmtId="0">
      <sharedItems count="7">
        <s v="Apple"/>
        <s v="Lenovo"/>
        <s v="Microsoft"/>
        <s v="Monoprice"/>
        <s v="Dell"/>
        <s v="Sony"/>
        <s v="Asus"/>
      </sharedItems>
    </cacheField>
    <cacheField name="option_id" numFmtId="0">
      <sharedItems containsSemiMixedTypes="0" containsString="0" containsNumber="1" containsInteger="1" minValue="1201" maxValue="2602"/>
    </cacheField>
    <cacheField name="quantity" numFmtId="0">
      <sharedItems containsSemiMixedTypes="0" containsString="0" containsNumber="1" containsInteger="1" minValue="1" maxValue="3"/>
    </cacheField>
    <cacheField name="price" numFmtId="164">
      <sharedItems containsSemiMixedTypes="0" containsString="0" containsNumber="1" containsInteger="1" minValue="10" maxValue="1299"/>
    </cacheField>
    <cacheField name="venta" numFmtId="164">
      <sharedItems containsSemiMixedTypes="0" containsString="0" containsNumber="1" containsInteger="1" minValue="15" maxValue="3750" count="28">
        <n v="1299"/>
        <n v="499"/>
        <n v="799"/>
        <n v="798"/>
        <n v="15"/>
        <n v="1800"/>
        <n v="899"/>
        <n v="1600"/>
        <n v="1300"/>
        <n v="998"/>
        <n v="1998"/>
        <n v="20"/>
        <n v="2697"/>
        <n v="1350"/>
        <n v="599"/>
        <n v="650"/>
        <n v="1200"/>
        <n v="250"/>
        <n v="30"/>
        <n v="1197"/>
        <n v="750"/>
        <n v="1250"/>
        <n v="800"/>
        <n v="3750"/>
        <n v="2598"/>
        <n v="900"/>
        <n v="1198"/>
        <n v="2997"/>
      </sharedItems>
    </cacheField>
    <cacheField name="Condicional" numFmtId="0">
      <sharedItems/>
    </cacheField>
    <cacheField name="Semáforo" numFmtId="0">
      <sharedItems containsSemiMixedTypes="0" containsString="0" containsNumber="1" containsInteger="1" minValue="1" maxValue="3"/>
    </cacheField>
    <cacheField name="Ejemplo" numFmtId="0">
      <sharedItems containsString="0" containsBlank="1" containsNumber="1" minValue="2.343" maxValue="5.1210000000000004"/>
    </cacheField>
    <cacheField name="Redond" numFmtId="0">
      <sharedItems containsString="0" containsBlank="1" containsNumber="1" containsInteger="1" minValue="2" maxValue="5"/>
    </cacheField>
    <cacheField name="order_date" numFmtId="14">
      <sharedItems containsSemiMixedTypes="0" containsNonDate="0" containsDate="1" containsString="0" minDate="2018-10-12T00:00:00" maxDate="2018-10-22T00:00:00" count="7">
        <d v="2018-10-17T00:00:00"/>
        <d v="2018-10-12T00:00:00"/>
        <d v="2018-10-15T00:00:00"/>
        <d v="2018-10-13T00:00:00"/>
        <d v="2018-10-16T00:00:00"/>
        <d v="2018-10-14T00:00:00"/>
        <d v="2018-10-21T00:00:00"/>
      </sharedItems>
    </cacheField>
    <cacheField name="delivery_date" numFmtId="14">
      <sharedItems containsSemiMixedTypes="0" containsNonDate="0" containsDate="1" containsString="0" minDate="2018-10-16T00:00:00" maxDate="2018-12-20T00:00:00"/>
    </cacheField>
    <cacheField name="delivery_month" numFmtId="1">
      <sharedItems containsSemiMixedTypes="0" containsString="0" containsNumber="1" containsInteger="1" minValue="10" maxValue="12" count="3">
        <n v="10"/>
        <n v="11"/>
        <n v="12"/>
      </sharedItems>
    </cacheField>
    <cacheField name="ship_name" numFmtId="0">
      <sharedItems/>
    </cacheField>
    <cacheField name="last_name" numFmtId="0">
      <sharedItems/>
    </cacheField>
    <cacheField name="concatenar" numFmtId="0">
      <sharedItems/>
    </cacheField>
    <cacheField name="extract order" numFmtId="0">
      <sharedItems containsSemiMixedTypes="0" containsString="0" containsNumber="1" containsInteger="1" minValue="1000" maxValue="1006"/>
    </cacheField>
    <cacheField name="ship_address " numFmtId="0">
      <sharedItems/>
    </cacheField>
    <cacheField name="tracking_number" numFmtId="0">
      <sharedItems/>
    </cacheField>
    <cacheField name="Ext" numFmtId="0">
      <sharedItems/>
    </cacheField>
    <cacheField name="delivery_status" numFmtId="0">
      <sharedItems containsSemiMixedTypes="0" containsString="0" containsNumber="1" containsInteger="1" minValue="0" maxValue="1"/>
    </cacheField>
    <cacheField name="Revision fecha" numFmtId="0">
      <sharedItems containsSemiMixedTypes="0" containsString="0" containsNumber="1" containsInteger="1" minValue="3" maxValue="67"/>
    </cacheField>
    <cacheField name="Revision fecha2" numFmtId="2">
      <sharedItems containsSemiMixedTypes="0" containsString="0" containsNumber="1" containsInteger="1" minValue="1304" maxValue="1368"/>
    </cacheField>
    <cacheField name="Estado" numFmtId="0">
      <sharedItems count="4">
        <s v="Entregado"/>
        <s v="Manufactura"/>
        <s v="Tránsito"/>
        <s v="Proceso"/>
      </sharedItems>
    </cacheField>
    <cacheField name="Estado 2" numFmtId="0">
      <sharedItems/>
    </cacheField>
    <cacheField name="Evaluación" numFmtId="0">
      <sharedItems containsBlank="1"/>
    </cacheField>
    <cacheField name="Envío" numFmtId="0">
      <sharedItems containsBlank="1"/>
    </cacheField>
    <cacheField name="Ubicación" numFmtId="0">
      <sharedItems containsBlank="1"/>
    </cacheField>
    <cacheField name="Tiempo" numFmtId="0">
      <sharedItems containsBlank="1"/>
    </cacheField>
    <cacheField name="Suma prom unid" numFmtId="0" formula="venta/quantit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200"/>
    <x v="0"/>
    <x v="0"/>
    <x v="0"/>
    <n v="1202"/>
    <n v="1"/>
    <n v="1299"/>
    <x v="0"/>
    <s v="Bono"/>
    <n v="3"/>
    <n v="3.6760000000000002"/>
    <n v="4"/>
    <x v="0"/>
    <d v="2018-10-20T00:00:00"/>
    <x v="0"/>
    <s v="Anna"/>
    <s v="Addison"/>
    <s v="10 Addison 1000"/>
    <n v="1000"/>
    <s v="1325 Candy Rd_ San Francisco_ CA 96123"/>
    <s v="ZW60001 "/>
    <s v="ZW"/>
    <n v="1"/>
    <n v="3"/>
    <n v="1364"/>
    <x v="0"/>
    <s v="Evaluado"/>
    <s v="Excelente"/>
    <s v="USA"/>
    <s v="Ciudad"/>
    <s v="4 días"/>
  </r>
  <r>
    <x v="1"/>
    <n v="1800"/>
    <x v="1"/>
    <x v="1"/>
    <x v="1"/>
    <n v="1801"/>
    <n v="1"/>
    <n v="499"/>
    <x v="1"/>
    <s v="No bono"/>
    <n v="1"/>
    <m/>
    <m/>
    <x v="1"/>
    <d v="2018-11-15T00:00:00"/>
    <x v="1"/>
    <s v="Irene"/>
    <s v="Everly"/>
    <s v="11 Everly 1003"/>
    <n v="1003"/>
    <s v="1756 East Dr_ Houston_ TX 28562"/>
    <s v="KB63001 "/>
    <s v="KB"/>
    <n v="1"/>
    <n v="34"/>
    <n v="1338"/>
    <x v="1"/>
    <s v="En fabricación"/>
    <m/>
    <s v="China"/>
    <s v="Rural"/>
    <s v="15 días"/>
  </r>
  <r>
    <x v="2"/>
    <n v="1400"/>
    <x v="2"/>
    <x v="2"/>
    <x v="2"/>
    <n v="1402"/>
    <n v="1"/>
    <n v="799"/>
    <x v="2"/>
    <s v="Ya casi"/>
    <n v="2"/>
    <m/>
    <m/>
    <x v="2"/>
    <d v="2018-12-19T00:00:00"/>
    <x v="2"/>
    <s v="Carol"/>
    <s v="Campbell"/>
    <s v="12 Campbell 1001"/>
    <n v="1001"/>
    <s v="1931 Brown St_ Gainesville_ FL 85321"/>
    <s v="AB61001 "/>
    <s v="AB"/>
    <n v="1"/>
    <n v="65"/>
    <n v="1304"/>
    <x v="2"/>
    <s v="Retraso"/>
    <m/>
    <s v="USA"/>
    <s v="Rural"/>
    <s v="24 días"/>
  </r>
  <r>
    <x v="2"/>
    <n v="1400"/>
    <x v="2"/>
    <x v="2"/>
    <x v="2"/>
    <n v="1401"/>
    <n v="1"/>
    <n v="799"/>
    <x v="2"/>
    <s v="Ya casi"/>
    <n v="2"/>
    <m/>
    <m/>
    <x v="2"/>
    <d v="2018-12-19T00:00:00"/>
    <x v="2"/>
    <s v="Carol"/>
    <s v="Campbell"/>
    <s v="12 Campbell 1001"/>
    <n v="1001"/>
    <s v="1931 Brown St_ Gainesville_ FL 85321"/>
    <s v="AB61001 "/>
    <s v="AB"/>
    <n v="1"/>
    <n v="65"/>
    <n v="1304"/>
    <x v="3"/>
    <s v="Sin inventario"/>
    <m/>
    <s v="USA"/>
    <s v="Ciudad"/>
    <s v="8 días"/>
  </r>
  <r>
    <x v="2"/>
    <n v="1500"/>
    <x v="3"/>
    <x v="2"/>
    <x v="2"/>
    <n v="1501"/>
    <n v="2"/>
    <n v="399"/>
    <x v="3"/>
    <s v="Ya casi"/>
    <n v="2"/>
    <m/>
    <m/>
    <x v="2"/>
    <d v="2018-10-18T00:00:00"/>
    <x v="0"/>
    <s v="Carol"/>
    <s v="Campbell"/>
    <s v="10 Campbell 1001"/>
    <n v="1001"/>
    <s v="1931 Brown St_ Gainesville_ FL 85321"/>
    <s v="AB61001 "/>
    <s v="AB"/>
    <n v="0"/>
    <n v="3"/>
    <n v="1366"/>
    <x v="3"/>
    <s v="Inventario ok"/>
    <m/>
    <s v="China"/>
    <s v="Ciudad"/>
    <s v="5 días"/>
  </r>
  <r>
    <x v="3"/>
    <n v="2300"/>
    <x v="4"/>
    <x v="3"/>
    <x v="3"/>
    <n v="2302"/>
    <n v="1"/>
    <n v="15"/>
    <x v="4"/>
    <s v="No bono"/>
    <n v="1"/>
    <m/>
    <m/>
    <x v="3"/>
    <d v="2018-10-16T00:00:00"/>
    <x v="0"/>
    <s v="Sophie"/>
    <s v="Sutton"/>
    <s v="10 Sutton 1005"/>
    <n v="1005"/>
    <s v="1896 West Dr_ Portland_ OR 65842"/>
    <s v="OP65001 "/>
    <s v="OP"/>
    <n v="0"/>
    <n v="3"/>
    <n v="1368"/>
    <x v="0"/>
    <s v="Evaluado"/>
    <s v="Regular"/>
    <s v="China"/>
    <s v="Ciudad"/>
    <s v="3 días"/>
  </r>
  <r>
    <x v="4"/>
    <n v="2200"/>
    <x v="5"/>
    <x v="4"/>
    <x v="4"/>
    <n v="2202"/>
    <n v="3"/>
    <n v="600"/>
    <x v="5"/>
    <s v="Bono"/>
    <n v="3"/>
    <m/>
    <m/>
    <x v="4"/>
    <d v="2018-12-19T00:00:00"/>
    <x v="2"/>
    <s v="Rachel"/>
    <s v="Rose"/>
    <s v="12 Rose 1004"/>
    <n v="1004"/>
    <s v="1465 River Dr_ Boston_ MA 43625 "/>
    <s v="IK64001 "/>
    <s v="IK"/>
    <n v="0"/>
    <n v="64"/>
    <n v="1304"/>
    <x v="0"/>
    <s v="Conforme"/>
    <m/>
    <s v="China"/>
    <s v="Rural"/>
    <s v="9 días"/>
  </r>
  <r>
    <x v="5"/>
    <n v="1700"/>
    <x v="6"/>
    <x v="1"/>
    <x v="1"/>
    <n v="1701"/>
    <n v="1"/>
    <n v="899"/>
    <x v="6"/>
    <s v="Ya casi"/>
    <n v="2"/>
    <m/>
    <m/>
    <x v="5"/>
    <d v="2018-10-17T00:00:00"/>
    <x v="0"/>
    <s v="Julia"/>
    <s v="Jones"/>
    <s v="10 Jones 1002"/>
    <n v="1002"/>
    <s v="1622 Seaside St_ Seattle_ WA 32569 "/>
    <s v="CD62001 "/>
    <s v="CD"/>
    <n v="0"/>
    <n v="3"/>
    <n v="1367"/>
    <x v="3"/>
    <s v="Inventario ok"/>
    <m/>
    <s v="China"/>
    <s v="Ciudad"/>
    <s v="1 día"/>
  </r>
  <r>
    <x v="6"/>
    <n v="2600"/>
    <x v="7"/>
    <x v="5"/>
    <x v="5"/>
    <n v="2601"/>
    <n v="2"/>
    <n v="800"/>
    <x v="7"/>
    <s v="Bono"/>
    <n v="3"/>
    <m/>
    <m/>
    <x v="6"/>
    <d v="2018-10-24T00:00:00"/>
    <x v="0"/>
    <s v="Wendy"/>
    <s v="West"/>
    <s v="10 West 1006"/>
    <n v="1006"/>
    <s v="1252 Vine St_ Chicago_ IL 73215"/>
    <s v="XH66001 "/>
    <s v="XH"/>
    <n v="1"/>
    <n v="3"/>
    <n v="1360"/>
    <x v="2"/>
    <s v="Retraso"/>
    <m/>
    <s v="USA"/>
    <s v="Ciudad"/>
    <s v="8 días"/>
  </r>
  <r>
    <x v="1"/>
    <n v="1900"/>
    <x v="8"/>
    <x v="6"/>
    <x v="6"/>
    <n v="1902"/>
    <n v="2"/>
    <n v="650"/>
    <x v="8"/>
    <s v="Bono"/>
    <n v="3"/>
    <m/>
    <m/>
    <x v="1"/>
    <d v="2018-11-15T00:00:00"/>
    <x v="1"/>
    <s v="Irene"/>
    <s v="Everly"/>
    <s v="11 Everly 1003"/>
    <n v="1003"/>
    <s v="1756 East Dr_ Houston_ TX 28562"/>
    <s v="KB63001 "/>
    <s v="KB"/>
    <n v="1"/>
    <n v="34"/>
    <n v="1338"/>
    <x v="3"/>
    <s v="Sin inventario"/>
    <m/>
    <s v="China"/>
    <s v="Ciudad"/>
    <s v="5 días"/>
  </r>
  <r>
    <x v="1"/>
    <n v="1800"/>
    <x v="1"/>
    <x v="1"/>
    <x v="1"/>
    <n v="1802"/>
    <n v="2"/>
    <n v="499"/>
    <x v="9"/>
    <s v="Ya casi"/>
    <n v="2"/>
    <m/>
    <m/>
    <x v="1"/>
    <d v="2018-11-15T00:00:00"/>
    <x v="1"/>
    <s v="Irene"/>
    <s v="Everly"/>
    <s v="11 Everly 1003"/>
    <n v="1003"/>
    <s v="1756 East Dr_ Houston_ TX 28562"/>
    <s v="KB63001 "/>
    <s v="KB"/>
    <n v="1"/>
    <n v="34"/>
    <n v="1338"/>
    <x v="3"/>
    <s v="Sin inventario"/>
    <m/>
    <s v="USA"/>
    <s v="Rural"/>
    <s v="24 días"/>
  </r>
  <r>
    <x v="0"/>
    <n v="1300"/>
    <x v="9"/>
    <x v="0"/>
    <x v="0"/>
    <n v="1302"/>
    <n v="2"/>
    <n v="999"/>
    <x v="10"/>
    <s v="Bono"/>
    <n v="3"/>
    <n v="5.1210000000000004"/>
    <n v="5"/>
    <x v="0"/>
    <d v="2018-10-20T00:00:00"/>
    <x v="0"/>
    <s v="Anna"/>
    <s v="Addison"/>
    <s v="10 Addison 1000"/>
    <n v="1000"/>
    <s v="1325 Candy Rd_ San Francisco_ CA 96123"/>
    <s v="ZW60001 "/>
    <s v="ZW"/>
    <n v="1"/>
    <n v="3"/>
    <n v="1364"/>
    <x v="2"/>
    <s v="Retraso"/>
    <m/>
    <m/>
    <m/>
    <m/>
  </r>
  <r>
    <x v="6"/>
    <n v="2400"/>
    <x v="10"/>
    <x v="3"/>
    <x v="3"/>
    <n v="2402"/>
    <n v="2"/>
    <n v="10"/>
    <x v="11"/>
    <s v="No bono"/>
    <n v="1"/>
    <m/>
    <m/>
    <x v="6"/>
    <d v="2018-10-24T00:00:00"/>
    <x v="0"/>
    <s v="Wendy"/>
    <s v="West"/>
    <s v="10 West 1006"/>
    <n v="1006"/>
    <s v="1252 Vine St_ Chicago_ IL 73215"/>
    <s v="XH66001 "/>
    <s v="XH"/>
    <n v="0"/>
    <n v="3"/>
    <n v="1360"/>
    <x v="3"/>
    <s v="Sin inventario"/>
    <m/>
    <m/>
    <m/>
    <m/>
  </r>
  <r>
    <x v="5"/>
    <n v="1700"/>
    <x v="6"/>
    <x v="1"/>
    <x v="1"/>
    <n v="1702"/>
    <n v="3"/>
    <n v="899"/>
    <x v="12"/>
    <s v="Bono"/>
    <n v="3"/>
    <m/>
    <m/>
    <x v="5"/>
    <d v="2018-10-17T00:00:00"/>
    <x v="0"/>
    <s v="Julia"/>
    <s v="Jones"/>
    <s v="10 Jones 1002"/>
    <n v="1002"/>
    <s v="1622 Seaside St_ Seattle_ WA 32569 "/>
    <s v="CD62001 "/>
    <s v="CD"/>
    <n v="0"/>
    <n v="3"/>
    <n v="1367"/>
    <x v="0"/>
    <s v="Evaluado"/>
    <s v="Bueno"/>
    <m/>
    <m/>
    <m/>
  </r>
  <r>
    <x v="4"/>
    <n v="2000"/>
    <x v="11"/>
    <x v="6"/>
    <x v="6"/>
    <n v="2002"/>
    <n v="3"/>
    <n v="450"/>
    <x v="13"/>
    <s v="Bono"/>
    <n v="3"/>
    <m/>
    <m/>
    <x v="4"/>
    <d v="2018-12-19T00:00:00"/>
    <x v="2"/>
    <s v="Rachel"/>
    <s v="Rose"/>
    <s v="12 Rose 1004"/>
    <n v="1004"/>
    <s v="1465 River Dr_ Boston_ MA 43625 "/>
    <s v="IK64001 "/>
    <s v="IK"/>
    <n v="0"/>
    <n v="64"/>
    <n v="1304"/>
    <x v="0"/>
    <s v="Conforme"/>
    <m/>
    <m/>
    <m/>
    <m/>
  </r>
  <r>
    <x v="5"/>
    <n v="1600"/>
    <x v="12"/>
    <x v="2"/>
    <x v="2"/>
    <n v="1602"/>
    <n v="1"/>
    <n v="599"/>
    <x v="14"/>
    <s v="No bono"/>
    <n v="1"/>
    <m/>
    <m/>
    <x v="5"/>
    <d v="2018-10-17T00:00:00"/>
    <x v="0"/>
    <s v="Julia"/>
    <s v="Jones"/>
    <s v="10 Jones 1002"/>
    <n v="1002"/>
    <s v="1622 Seaside St_ Seattle_ WA 32569 "/>
    <s v="CD62001 "/>
    <s v="CD"/>
    <n v="0"/>
    <n v="3"/>
    <n v="1367"/>
    <x v="0"/>
    <s v="Reclamo"/>
    <m/>
    <m/>
    <m/>
    <m/>
  </r>
  <r>
    <x v="1"/>
    <n v="1900"/>
    <x v="8"/>
    <x v="6"/>
    <x v="6"/>
    <n v="1901"/>
    <n v="1"/>
    <n v="650"/>
    <x v="15"/>
    <s v="Ya casi"/>
    <n v="2"/>
    <m/>
    <m/>
    <x v="1"/>
    <d v="2018-11-15T00:00:00"/>
    <x v="1"/>
    <s v="Irene"/>
    <s v="Everly"/>
    <s v="11 Everly 1003"/>
    <n v="1003"/>
    <s v="1756 East Dr_ Houston_ TX 28562"/>
    <s v="KB63001 "/>
    <s v="KB"/>
    <n v="1"/>
    <n v="34"/>
    <n v="1338"/>
    <x v="0"/>
    <s v="Conforme"/>
    <m/>
    <m/>
    <m/>
    <m/>
  </r>
  <r>
    <x v="4"/>
    <n v="2200"/>
    <x v="5"/>
    <x v="4"/>
    <x v="4"/>
    <n v="2201"/>
    <n v="2"/>
    <n v="600"/>
    <x v="16"/>
    <s v="Bono"/>
    <n v="3"/>
    <m/>
    <m/>
    <x v="4"/>
    <d v="2018-10-19T00:00:00"/>
    <x v="0"/>
    <s v="Rachel"/>
    <s v="Rose"/>
    <s v="10 Rose 1004"/>
    <n v="1004"/>
    <s v="1465 River Dr_ Boston_ MA 43625 "/>
    <s v="IK64001 "/>
    <s v="IK"/>
    <n v="1"/>
    <n v="3"/>
    <n v="1365"/>
    <x v="3"/>
    <s v="Sin inventario"/>
    <m/>
    <m/>
    <m/>
    <m/>
  </r>
  <r>
    <x v="6"/>
    <n v="2500"/>
    <x v="13"/>
    <x v="5"/>
    <x v="5"/>
    <n v="2502"/>
    <n v="1"/>
    <n v="250"/>
    <x v="17"/>
    <s v="No bono"/>
    <n v="1"/>
    <m/>
    <m/>
    <x v="6"/>
    <d v="2018-10-24T00:00:00"/>
    <x v="0"/>
    <s v="Wendy"/>
    <s v="West"/>
    <s v="10 West 1006"/>
    <n v="1006"/>
    <s v="1252 Vine St_ Chicago_ IL 73215"/>
    <s v="XH66001 "/>
    <s v="XH"/>
    <n v="1"/>
    <n v="3"/>
    <n v="1360"/>
    <x v="3"/>
    <s v="Sin inventario"/>
    <m/>
    <m/>
    <m/>
    <m/>
  </r>
  <r>
    <x v="3"/>
    <n v="2400"/>
    <x v="10"/>
    <x v="3"/>
    <x v="3"/>
    <n v="2401"/>
    <n v="3"/>
    <n v="10"/>
    <x v="18"/>
    <s v="No bono"/>
    <n v="1"/>
    <m/>
    <m/>
    <x v="3"/>
    <d v="2018-12-19T00:00:00"/>
    <x v="2"/>
    <s v="Sophie"/>
    <s v="Sutton"/>
    <s v="12 Sutton 1005"/>
    <n v="1005"/>
    <s v="1896 West Dr_ Portland_ OR 65842"/>
    <s v="OP65001 "/>
    <s v="OP"/>
    <n v="1"/>
    <n v="67"/>
    <n v="1304"/>
    <x v="3"/>
    <s v="Sin inventario"/>
    <m/>
    <m/>
    <m/>
    <m/>
  </r>
  <r>
    <x v="2"/>
    <n v="1500"/>
    <x v="3"/>
    <x v="2"/>
    <x v="2"/>
    <n v="1502"/>
    <n v="3"/>
    <n v="399"/>
    <x v="19"/>
    <s v="Bono"/>
    <n v="3"/>
    <m/>
    <m/>
    <x v="2"/>
    <d v="2018-10-18T00:00:00"/>
    <x v="0"/>
    <s v="Carol"/>
    <s v="Campbell"/>
    <s v="10 Campbell 1001"/>
    <n v="1001"/>
    <s v="1931 Brown St_ Gainesville_ FL 85321"/>
    <s v="AB61001 "/>
    <s v="AB"/>
    <n v="1"/>
    <n v="3"/>
    <n v="1366"/>
    <x v="0"/>
    <s v="Evaluado"/>
    <s v="Malo"/>
    <m/>
    <m/>
    <m/>
  </r>
  <r>
    <x v="6"/>
    <n v="2500"/>
    <x v="13"/>
    <x v="5"/>
    <x v="5"/>
    <n v="2501"/>
    <n v="3"/>
    <n v="250"/>
    <x v="20"/>
    <s v="Ya casi"/>
    <n v="2"/>
    <m/>
    <m/>
    <x v="6"/>
    <d v="2018-10-24T00:00:00"/>
    <x v="0"/>
    <s v="Wendy"/>
    <s v="West"/>
    <s v="10 West 1006"/>
    <n v="1006"/>
    <s v="1252 Vine St_ Chicago_ IL 73215"/>
    <s v="XH66001 "/>
    <s v="XH"/>
    <n v="1"/>
    <n v="3"/>
    <n v="1360"/>
    <x v="3"/>
    <s v="Sin inventario"/>
    <m/>
    <m/>
    <m/>
    <m/>
  </r>
  <r>
    <x v="3"/>
    <n v="2300"/>
    <x v="4"/>
    <x v="3"/>
    <x v="3"/>
    <n v="2301"/>
    <n v="1"/>
    <n v="15"/>
    <x v="4"/>
    <s v="No bono"/>
    <n v="1"/>
    <m/>
    <m/>
    <x v="3"/>
    <d v="2018-10-16T00:00:00"/>
    <x v="0"/>
    <s v="Sophie"/>
    <s v="Sutton"/>
    <s v="10 Sutton 1005"/>
    <n v="1005"/>
    <s v="1896 West Dr_ Portland_ OR 65842"/>
    <s v="OP65001 "/>
    <s v="OP"/>
    <n v="0"/>
    <n v="3"/>
    <n v="1368"/>
    <x v="0"/>
    <s v="Reclamo"/>
    <m/>
    <m/>
    <m/>
    <m/>
  </r>
  <r>
    <x v="4"/>
    <n v="2100"/>
    <x v="14"/>
    <x v="4"/>
    <x v="4"/>
    <n v="2101"/>
    <n v="1"/>
    <n v="1250"/>
    <x v="21"/>
    <s v="Bono"/>
    <n v="3"/>
    <m/>
    <m/>
    <x v="4"/>
    <d v="2018-12-19T00:00:00"/>
    <x v="2"/>
    <s v="Rachel"/>
    <s v="Rose"/>
    <s v="12 Rose 1004"/>
    <n v="1004"/>
    <s v="1465 River Dr_ Boston_ MA 43625 "/>
    <s v="IK64001 "/>
    <s v="IK"/>
    <n v="0"/>
    <n v="64"/>
    <n v="1304"/>
    <x v="1"/>
    <s v="En fabricación"/>
    <m/>
    <m/>
    <m/>
    <m/>
  </r>
  <r>
    <x v="6"/>
    <n v="2600"/>
    <x v="7"/>
    <x v="5"/>
    <x v="5"/>
    <n v="2602"/>
    <n v="1"/>
    <n v="800"/>
    <x v="22"/>
    <s v="Ya casi"/>
    <n v="2"/>
    <m/>
    <m/>
    <x v="6"/>
    <d v="2018-10-24T00:00:00"/>
    <x v="0"/>
    <s v="Wendy"/>
    <s v="West"/>
    <s v="10 West 1006"/>
    <n v="1006"/>
    <s v="1252 Vine St_ Chicago_ IL 73215"/>
    <s v="XH66001 "/>
    <s v="XH"/>
    <n v="0"/>
    <n v="3"/>
    <n v="1360"/>
    <x v="3"/>
    <s v="Sin inventario"/>
    <m/>
    <m/>
    <m/>
    <m/>
  </r>
  <r>
    <x v="4"/>
    <n v="2100"/>
    <x v="14"/>
    <x v="4"/>
    <x v="4"/>
    <n v="2102"/>
    <n v="3"/>
    <n v="1250"/>
    <x v="23"/>
    <s v="Bono"/>
    <n v="3"/>
    <m/>
    <m/>
    <x v="4"/>
    <d v="2018-12-19T00:00:00"/>
    <x v="2"/>
    <s v="Rachel"/>
    <s v="Rose"/>
    <s v="12 Rose 1004"/>
    <n v="1004"/>
    <s v="1465 River Dr_ Boston_ MA 43625 "/>
    <s v="IK64001 "/>
    <s v="IK"/>
    <n v="1"/>
    <n v="64"/>
    <n v="1304"/>
    <x v="0"/>
    <s v="Reclamo"/>
    <m/>
    <m/>
    <m/>
    <m/>
  </r>
  <r>
    <x v="0"/>
    <n v="1200"/>
    <x v="0"/>
    <x v="0"/>
    <x v="0"/>
    <n v="1201"/>
    <n v="2"/>
    <n v="1299"/>
    <x v="24"/>
    <s v="Bono"/>
    <n v="3"/>
    <n v="2.343"/>
    <n v="2"/>
    <x v="0"/>
    <d v="2018-10-20T00:00:00"/>
    <x v="0"/>
    <s v="Anna"/>
    <s v="Addison"/>
    <s v="10 Addison 1000"/>
    <n v="1000"/>
    <s v="1325 Candy Rd_ San Francisco_ CA 96123"/>
    <s v="ZW60001 "/>
    <s v="ZW"/>
    <n v="1"/>
    <n v="3"/>
    <n v="1364"/>
    <x v="1"/>
    <s v="En fabricación"/>
    <m/>
    <m/>
    <m/>
    <m/>
  </r>
  <r>
    <x v="4"/>
    <n v="2000"/>
    <x v="11"/>
    <x v="6"/>
    <x v="6"/>
    <n v="2001"/>
    <n v="2"/>
    <n v="450"/>
    <x v="25"/>
    <s v="Ya casi"/>
    <n v="2"/>
    <m/>
    <m/>
    <x v="4"/>
    <d v="2018-11-15T00:00:00"/>
    <x v="1"/>
    <s v="Rachel"/>
    <s v="Rose"/>
    <s v="11 Rose 1004"/>
    <n v="1004"/>
    <s v="1465 River Dr_ Boston_ MA 43625 "/>
    <s v="IK64001 "/>
    <s v="IK"/>
    <n v="1"/>
    <n v="30"/>
    <n v="1338"/>
    <x v="2"/>
    <s v="Retraso"/>
    <m/>
    <m/>
    <m/>
    <m/>
  </r>
  <r>
    <x v="5"/>
    <n v="1600"/>
    <x v="12"/>
    <x v="2"/>
    <x v="2"/>
    <n v="1601"/>
    <n v="2"/>
    <n v="599"/>
    <x v="26"/>
    <s v="Bono"/>
    <n v="3"/>
    <m/>
    <m/>
    <x v="5"/>
    <d v="2018-10-17T00:00:00"/>
    <x v="0"/>
    <s v="Julia"/>
    <s v="Jones"/>
    <s v="10 Jones 1002"/>
    <n v="1002"/>
    <s v="1622 Seaside St_ Seattle_ WA 32569 "/>
    <s v="CD62001 "/>
    <s v="CD"/>
    <n v="1"/>
    <n v="3"/>
    <n v="1367"/>
    <x v="0"/>
    <s v="Evaluado"/>
    <s v="Excelente"/>
    <m/>
    <m/>
    <m/>
  </r>
  <r>
    <x v="0"/>
    <n v="1300"/>
    <x v="9"/>
    <x v="0"/>
    <x v="0"/>
    <n v="1301"/>
    <n v="3"/>
    <n v="999"/>
    <x v="27"/>
    <s v="Bono"/>
    <n v="3"/>
    <n v="4.8929999999999998"/>
    <n v="5"/>
    <x v="0"/>
    <d v="2018-10-20T00:00:00"/>
    <x v="0"/>
    <s v="Anna"/>
    <s v="Addison"/>
    <s v="10 Addison 1000"/>
    <n v="1000"/>
    <s v="1325 Candy Rd_ San Francisco_ CA 96123"/>
    <s v="ZW60001 "/>
    <s v="ZW"/>
    <n v="1"/>
    <n v="3"/>
    <n v="1364"/>
    <x v="3"/>
    <s v="Sin inventario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9F470-E54C-410D-B1A1-6F1D40008AAF}" name="TablaDiná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E10" firstHeaderRow="1" firstDataRow="2" firstDataCol="1"/>
  <pivotFields count="33">
    <pivotField showAll="0"/>
    <pivotField showAll="0"/>
    <pivotField showAll="0">
      <items count="16">
        <item x="13"/>
        <item x="7"/>
        <item x="8"/>
        <item x="11"/>
        <item x="6"/>
        <item x="1"/>
        <item x="3"/>
        <item x="12"/>
        <item x="2"/>
        <item x="9"/>
        <item x="0"/>
        <item x="4"/>
        <item x="10"/>
        <item x="14"/>
        <item x="5"/>
        <item t="default"/>
      </items>
    </pivotField>
    <pivotField showAll="0"/>
    <pivotField axis="axisRow" showAll="0">
      <items count="8">
        <item x="0"/>
        <item x="6"/>
        <item x="4"/>
        <item x="1"/>
        <item x="2"/>
        <item x="3"/>
        <item x="5"/>
        <item t="default"/>
      </items>
    </pivotField>
    <pivotField showAll="0"/>
    <pivotField showAll="0"/>
    <pivotField numFmtId="164" showAll="0"/>
    <pivotField dataField="1" numFmtId="164" showAll="0">
      <items count="29">
        <item x="4"/>
        <item x="11"/>
        <item x="18"/>
        <item x="17"/>
        <item x="1"/>
        <item x="14"/>
        <item x="15"/>
        <item x="20"/>
        <item x="3"/>
        <item x="2"/>
        <item x="22"/>
        <item x="6"/>
        <item x="25"/>
        <item x="9"/>
        <item x="19"/>
        <item x="26"/>
        <item x="16"/>
        <item x="21"/>
        <item x="0"/>
        <item x="8"/>
        <item x="13"/>
        <item x="7"/>
        <item x="5"/>
        <item x="10"/>
        <item x="24"/>
        <item x="12"/>
        <item x="27"/>
        <item x="23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axis="axisCol" numFmtI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Suma de venta" fld="8" baseField="0" baseItem="0"/>
  </dataFields>
  <chartFormats count="10">
    <chartFormat chart="0" format="43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44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45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46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47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48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0" format="49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0" format="54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0" format="55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0" format="56" series="1">
      <pivotArea type="data" outline="0" fieldPosition="0">
        <references count="1"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I12" firstHeaderRow="1" firstDataRow="2" firstDataCol="1"/>
  <pivotFields count="33">
    <pivotField axis="axisRow" showAll="0">
      <items count="8">
        <item x="0"/>
        <item x="2"/>
        <item x="5"/>
        <item x="1"/>
        <item x="4"/>
        <item x="3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64" showAll="0"/>
    <pivotField numFmtId="164" showAll="0"/>
    <pivotField showAll="0"/>
    <pivotField showAll="0"/>
    <pivotField showAll="0"/>
    <pivotField showAll="0"/>
    <pivotField axis="axisCol" numFmtId="14" showAll="0">
      <items count="8">
        <item x="1"/>
        <item x="3"/>
        <item x="5"/>
        <item x="2"/>
        <item x="4"/>
        <item x="0"/>
        <item x="6"/>
        <item t="default"/>
      </items>
    </pivotField>
    <pivotField numFmtId="1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uenta de quantity" fld="6" subtotal="count" showDataAs="percentOfTotal" baseField="0" baseItem="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Diná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16:E21" firstHeaderRow="1" firstDataRow="2" firstDataCol="2" rowPageCount="1" colPageCount="1"/>
  <pivotFields count="33">
    <pivotField compact="0" outline="0" showAll="0">
      <items count="8">
        <item x="0"/>
        <item x="2"/>
        <item x="5"/>
        <item x="1"/>
        <item x="4"/>
        <item x="3"/>
        <item x="6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0"/>
        <item x="2"/>
        <item x="1"/>
        <item x="6"/>
        <item x="4"/>
        <item x="3"/>
        <item x="5"/>
        <item t="default"/>
      </items>
    </pivotField>
    <pivotField axis="axisRow" compact="0" outline="0" showAll="0" defaultSubtotal="0">
      <items count="7">
        <item x="0"/>
        <item x="6"/>
        <item x="4"/>
        <item x="1"/>
        <item x="2"/>
        <item x="3"/>
        <item x="5"/>
      </items>
    </pivotField>
    <pivotField compact="0" outline="0" showAll="0"/>
    <pivotField dataField="1" compact="0" outline="0" showAll="0"/>
    <pivotField compact="0" numFmtId="164" outline="0" showAll="0"/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>
      <items count="8">
        <item x="1"/>
        <item x="3"/>
        <item x="5"/>
        <item x="2"/>
        <item x="4"/>
        <item x="0"/>
        <item x="6"/>
        <item t="default"/>
      </items>
    </pivotField>
    <pivotField compact="0" numFmtId="14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axis="axisPage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2">
    <field x="4"/>
    <field x="3"/>
  </rowFields>
  <rowItems count="4">
    <i>
      <x/>
      <x/>
    </i>
    <i>
      <x v="2"/>
      <x v="4"/>
    </i>
    <i>
      <x v="3"/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6" item="1" hier="-1"/>
  </pageFields>
  <dataFields count="3">
    <dataField name="Suma de venta" fld="8" baseField="0" baseItem="0"/>
    <dataField name="Suma de quantity" fld="6" baseField="0" baseItem="0"/>
    <dataField name=" Suma Prom unid" fld="32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3:B7" totalsRowShown="0">
  <autoFilter ref="B3:B7" xr:uid="{00000000-0009-0000-0100-000002000000}"/>
  <tableColumns count="1">
    <tableColumn id="1" xr3:uid="{00000000-0010-0000-0100-000001000000}" name="Opciones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A000000}" name="Tabla16" displayName="Tabla16" ref="H9:H12" totalsRowShown="0">
  <autoFilter ref="H9:H12" xr:uid="{00000000-0009-0000-0100-000010000000}"/>
  <tableColumns count="1">
    <tableColumn id="1" xr3:uid="{00000000-0010-0000-0A00-000001000000}" name="China_Ciudad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B000000}" name="Tabla17" displayName="Tabla17" ref="J9:J11" totalsRowShown="0">
  <autoFilter ref="J9:J11" xr:uid="{00000000-0009-0000-0100-000011000000}"/>
  <tableColumns count="1">
    <tableColumn id="1" xr3:uid="{00000000-0010-0000-0B00-000001000000}" name="China_Rural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C000000}" name="Tabla18" displayName="Tabla18" ref="L9:L11" totalsRowShown="0">
  <autoFilter ref="L9:L11" xr:uid="{00000000-0009-0000-0100-000012000000}"/>
  <tableColumns count="1">
    <tableColumn id="1" xr3:uid="{00000000-0010-0000-0C00-000001000000}" name="China_isla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D000000}" name="Tabla19" displayName="Tabla19" ref="H14:H16" totalsRowShown="0">
  <autoFilter ref="H14:H16" xr:uid="{00000000-0009-0000-0100-000013000000}"/>
  <tableColumns count="1">
    <tableColumn id="1" xr3:uid="{00000000-0010-0000-0D00-000001000000}" name="USA_Ciudad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E000000}" name="Tabla20" displayName="Tabla20" ref="J14:J16" totalsRowShown="0">
  <autoFilter ref="J14:J16" xr:uid="{00000000-0009-0000-0100-000014000000}"/>
  <tableColumns count="1">
    <tableColumn id="1" xr3:uid="{00000000-0010-0000-0E00-000001000000}" name="USA_Rural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F000000}" name="Tabla21" displayName="Tabla21" ref="L14:L16" totalsRowShown="0">
  <autoFilter ref="L14:L16" xr:uid="{00000000-0009-0000-0100-000015000000}"/>
  <tableColumns count="1">
    <tableColumn id="1" xr3:uid="{00000000-0010-0000-0F00-000001000000}" name="USA_Isla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0000000}" name="Tabla22" displayName="Tabla22" ref="B2:B14" totalsRowShown="0" headerRowDxfId="4">
  <autoFilter ref="B2:B14" xr:uid="{00000000-0009-0000-0100-000016000000}"/>
  <tableColumns count="1">
    <tableColumn id="1" xr3:uid="{00000000-0010-0000-0000-000001000000}" name="FÓRMULAS" dataDxf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38" displayName="Tabla38" ref="F3:F5" totalsRowShown="0" headerRowDxfId="7">
  <autoFilter ref="F3:F5" xr:uid="{00000000-0009-0000-0100-000007000000}"/>
  <tableColumns count="1">
    <tableColumn id="1" xr3:uid="{00000000-0010-0000-0200-000001000000}" name="Proceso"/>
  </tableColumns>
  <tableStyleInfo name="TableStyleMedium2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a49" displayName="Tabla49" ref="H3:H5" totalsRowShown="0" headerRowDxfId="6">
  <autoFilter ref="H3:H5" xr:uid="{00000000-0009-0000-0100-000008000000}"/>
  <tableColumns count="1">
    <tableColumn id="1" xr3:uid="{00000000-0010-0000-0300-000001000000}" name="Tránsito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a510" displayName="Tabla510" ref="J3:J6" totalsRowShown="0" headerRowDxfId="5">
  <autoFilter ref="J3:J6" xr:uid="{00000000-0009-0000-0100-000009000000}"/>
  <tableColumns count="1">
    <tableColumn id="1" xr3:uid="{00000000-0010-0000-0400-000001000000}" name="Entregado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a611" displayName="Tabla611" ref="L3:L7" totalsRowShown="0">
  <autoFilter ref="L3:L7" xr:uid="{00000000-0009-0000-0100-00000A000000}"/>
  <tableColumns count="1">
    <tableColumn id="1" xr3:uid="{00000000-0010-0000-0500-000001000000}" name="Evaluado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abla12" displayName="Tabla12" ref="D3:D6" totalsRowShown="0">
  <autoFilter ref="D3:D6" xr:uid="{00000000-0009-0000-0100-00000C000000}"/>
  <tableColumns count="1">
    <tableColumn id="1" xr3:uid="{00000000-0010-0000-0600-000001000000}" name="Manufactura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a13" displayName="Tabla13" ref="B9:B11" totalsRowShown="0">
  <autoFilter ref="B9:B11" xr:uid="{00000000-0009-0000-0100-00000D000000}"/>
  <tableColumns count="1">
    <tableColumn id="1" xr3:uid="{00000000-0010-0000-0700-000001000000}" name="Envío"/>
  </tableColumns>
  <tableStyleInfo name="TableStyleDark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a14" displayName="Tabla14" ref="D9:D11" totalsRowShown="0">
  <autoFilter ref="D9:D11" xr:uid="{00000000-0009-0000-0100-00000E000000}"/>
  <tableColumns count="1">
    <tableColumn id="1" xr3:uid="{00000000-0010-0000-0800-000001000000}" name="China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9000000}" name="Tabla15" displayName="Tabla15" ref="F9:F12" totalsRowShown="0">
  <autoFilter ref="F9:F12" xr:uid="{00000000-0009-0000-0100-00000F000000}"/>
  <tableColumns count="1">
    <tableColumn id="1" xr3:uid="{00000000-0010-0000-0900-000001000000}" name="US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8DC7-DAEB-43AB-AF57-CD3A8521361B}">
  <dimension ref="A1:H20"/>
  <sheetViews>
    <sheetView showGridLines="0" showRowColHeaders="0" workbookViewId="0">
      <selection activeCell="E16" sqref="E16"/>
    </sheetView>
  </sheetViews>
  <sheetFormatPr baseColWidth="10" defaultColWidth="0" defaultRowHeight="15" customHeight="1" zeroHeight="1" x14ac:dyDescent="0.25"/>
  <cols>
    <col min="1" max="8" width="11.42578125" customWidth="1"/>
    <col min="9" max="16384" width="11.42578125" hidden="1"/>
  </cols>
  <sheetData>
    <row r="1" spans="1:8" x14ac:dyDescent="0.25">
      <c r="A1" s="67"/>
      <c r="B1" s="67"/>
      <c r="C1" s="67"/>
      <c r="D1" s="67"/>
      <c r="E1" s="67"/>
      <c r="F1" s="67"/>
      <c r="G1" s="67"/>
      <c r="H1" s="67"/>
    </row>
    <row r="2" spans="1:8" x14ac:dyDescent="0.25">
      <c r="A2" s="67"/>
      <c r="B2" s="67"/>
      <c r="C2" s="67"/>
      <c r="D2" s="67"/>
      <c r="E2" s="67"/>
      <c r="F2" s="67"/>
      <c r="G2" s="67"/>
      <c r="H2" s="67"/>
    </row>
    <row r="3" spans="1:8" x14ac:dyDescent="0.25">
      <c r="A3" s="67"/>
      <c r="B3" s="67"/>
      <c r="C3" s="67"/>
      <c r="D3" s="67"/>
      <c r="E3" s="67"/>
      <c r="F3" s="67"/>
      <c r="G3" s="67"/>
      <c r="H3" s="67"/>
    </row>
    <row r="4" spans="1:8" x14ac:dyDescent="0.25">
      <c r="A4" s="67"/>
      <c r="B4" s="67"/>
      <c r="C4" s="67"/>
      <c r="D4" s="67"/>
      <c r="E4" s="67"/>
      <c r="F4" s="67"/>
      <c r="G4" s="67"/>
      <c r="H4" s="67"/>
    </row>
    <row r="5" spans="1:8" x14ac:dyDescent="0.25">
      <c r="A5" s="67"/>
      <c r="B5" s="67"/>
      <c r="C5" s="67"/>
      <c r="D5" s="67"/>
      <c r="E5" s="67"/>
      <c r="F5" s="67"/>
      <c r="G5" s="67"/>
      <c r="H5" s="67"/>
    </row>
    <row r="6" spans="1:8" x14ac:dyDescent="0.25">
      <c r="A6" s="67"/>
      <c r="B6" s="67"/>
      <c r="C6" s="67"/>
      <c r="D6" s="67"/>
      <c r="E6" s="67"/>
      <c r="F6" s="67"/>
      <c r="G6" s="67"/>
      <c r="H6" s="67"/>
    </row>
    <row r="7" spans="1:8" x14ac:dyDescent="0.25">
      <c r="A7" s="67"/>
      <c r="B7" s="67"/>
      <c r="C7" s="67"/>
      <c r="D7" s="67"/>
      <c r="E7" s="67"/>
      <c r="F7" s="67"/>
      <c r="G7" s="67"/>
      <c r="H7" s="67"/>
    </row>
    <row r="8" spans="1:8" x14ac:dyDescent="0.25">
      <c r="A8" s="67"/>
      <c r="B8" s="67"/>
      <c r="C8" s="67"/>
      <c r="D8" s="67"/>
      <c r="E8" s="67"/>
      <c r="F8" s="67"/>
      <c r="G8" s="67"/>
      <c r="H8" s="67"/>
    </row>
    <row r="9" spans="1:8" x14ac:dyDescent="0.25">
      <c r="A9" s="67"/>
      <c r="B9" s="67"/>
      <c r="C9" s="67"/>
      <c r="D9" s="67"/>
      <c r="E9" s="67"/>
      <c r="F9" s="67"/>
      <c r="G9" s="67"/>
      <c r="H9" s="67"/>
    </row>
    <row r="10" spans="1:8" x14ac:dyDescent="0.25">
      <c r="A10" s="67"/>
      <c r="B10" s="67"/>
      <c r="C10" s="67"/>
      <c r="D10" s="67"/>
      <c r="E10" s="67"/>
      <c r="F10" s="67"/>
      <c r="G10" s="67"/>
      <c r="H10" s="67"/>
    </row>
    <row r="11" spans="1:8" x14ac:dyDescent="0.25">
      <c r="A11" s="67"/>
      <c r="B11" s="67"/>
      <c r="C11" s="67"/>
      <c r="D11" s="67"/>
      <c r="E11" s="67"/>
      <c r="F11" s="67"/>
      <c r="G11" s="67"/>
      <c r="H11" s="67"/>
    </row>
    <row r="12" spans="1:8" x14ac:dyDescent="0.25">
      <c r="A12" s="67"/>
      <c r="B12" s="67"/>
      <c r="C12" s="67"/>
      <c r="D12" s="67"/>
      <c r="E12" s="67"/>
      <c r="F12" s="67"/>
      <c r="G12" s="67"/>
      <c r="H12" s="67"/>
    </row>
    <row r="13" spans="1:8" x14ac:dyDescent="0.25">
      <c r="A13" s="67"/>
      <c r="B13" s="67"/>
      <c r="C13" s="67"/>
      <c r="D13" s="67"/>
      <c r="E13" s="67"/>
      <c r="F13" s="67"/>
      <c r="G13" s="67"/>
      <c r="H13" s="67"/>
    </row>
    <row r="14" spans="1:8" x14ac:dyDescent="0.25">
      <c r="A14" s="67"/>
      <c r="B14" s="67"/>
      <c r="C14" s="67"/>
      <c r="D14" s="67"/>
      <c r="E14" s="67"/>
      <c r="F14" s="67"/>
      <c r="G14" s="67"/>
      <c r="H14" s="67"/>
    </row>
    <row r="15" spans="1:8" x14ac:dyDescent="0.25">
      <c r="A15" s="67"/>
      <c r="B15" s="67"/>
      <c r="C15" s="67"/>
      <c r="D15" s="67"/>
      <c r="E15" s="67"/>
      <c r="F15" s="67"/>
      <c r="G15" s="67"/>
      <c r="H15" s="67"/>
    </row>
    <row r="16" spans="1:8" x14ac:dyDescent="0.25">
      <c r="A16" s="67"/>
      <c r="B16" s="67"/>
      <c r="C16" s="67"/>
      <c r="D16" s="67"/>
      <c r="E16" s="67"/>
      <c r="F16" s="67"/>
      <c r="G16" s="67"/>
      <c r="H16" s="67"/>
    </row>
    <row r="17" spans="1:8" x14ac:dyDescent="0.25">
      <c r="A17" s="67"/>
      <c r="B17" s="67"/>
      <c r="C17" s="67"/>
      <c r="D17" s="67"/>
      <c r="E17" s="67"/>
      <c r="F17" s="67"/>
      <c r="G17" s="67"/>
      <c r="H17" s="67"/>
    </row>
    <row r="18" spans="1:8" x14ac:dyDescent="0.25">
      <c r="A18" s="67"/>
      <c r="B18" s="67"/>
      <c r="C18" s="67"/>
      <c r="D18" s="67"/>
      <c r="E18" s="67"/>
      <c r="F18" s="67"/>
      <c r="G18" s="67"/>
      <c r="H18" s="67"/>
    </row>
    <row r="19" spans="1:8" x14ac:dyDescent="0.25">
      <c r="A19" s="67"/>
      <c r="B19" s="67"/>
      <c r="C19" s="67"/>
      <c r="D19" s="67"/>
      <c r="E19" s="67"/>
      <c r="F19" s="67"/>
      <c r="G19" s="67"/>
      <c r="H19" s="67"/>
    </row>
    <row r="20" spans="1:8" x14ac:dyDescent="0.25">
      <c r="A20" s="67"/>
      <c r="B20" s="67"/>
      <c r="C20" s="67"/>
      <c r="D20" s="67"/>
      <c r="E20" s="67"/>
      <c r="F20" s="67"/>
      <c r="G20" s="67"/>
      <c r="H20" s="6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048576"/>
  <sheetViews>
    <sheetView tabSelected="1" topLeftCell="U1" zoomScaleNormal="100" workbookViewId="0">
      <selection activeCell="L3" sqref="L3:L33"/>
    </sheetView>
  </sheetViews>
  <sheetFormatPr baseColWidth="10" defaultRowHeight="15" x14ac:dyDescent="0.25"/>
  <cols>
    <col min="1" max="1" width="12.85546875" customWidth="1"/>
    <col min="2" max="2" width="15.42578125" customWidth="1"/>
    <col min="3" max="3" width="22.28515625" customWidth="1"/>
    <col min="4" max="5" width="19.28515625" customWidth="1"/>
    <col min="6" max="6" width="14" customWidth="1"/>
    <col min="7" max="9" width="12.7109375" customWidth="1"/>
    <col min="10" max="10" width="17.7109375" customWidth="1"/>
    <col min="11" max="11" width="13.28515625" customWidth="1"/>
    <col min="12" max="12" width="15.85546875" customWidth="1"/>
    <col min="13" max="13" width="18.85546875" customWidth="1"/>
    <col min="14" max="14" width="11" style="27" customWidth="1"/>
    <col min="15" max="18" width="16" customWidth="1"/>
    <col min="19" max="19" width="34.5703125" customWidth="1"/>
    <col min="20" max="21" width="22.42578125" customWidth="1"/>
    <col min="22" max="22" width="18.85546875" customWidth="1"/>
    <col min="23" max="23" width="17.85546875" customWidth="1"/>
    <col min="24" max="24" width="21" customWidth="1"/>
    <col min="25" max="25" width="12.5703125" customWidth="1"/>
    <col min="26" max="26" width="14.28515625" customWidth="1"/>
    <col min="27" max="27" width="15.140625" customWidth="1"/>
    <col min="28" max="28" width="13.42578125" customWidth="1"/>
    <col min="29" max="29" width="12.5703125" customWidth="1"/>
  </cols>
  <sheetData>
    <row r="2" spans="1:30" s="9" customFormat="1" ht="18.75" customHeight="1" x14ac:dyDescent="0.25">
      <c r="J2" s="9" t="s">
        <v>159</v>
      </c>
      <c r="N2" s="36"/>
    </row>
    <row r="3" spans="1:30" ht="18.75" x14ac:dyDescent="0.25">
      <c r="A3" s="32" t="s">
        <v>0</v>
      </c>
      <c r="B3" s="32" t="s">
        <v>1</v>
      </c>
      <c r="C3" s="32" t="s">
        <v>9</v>
      </c>
      <c r="D3" s="32" t="s">
        <v>10</v>
      </c>
      <c r="E3" s="32" t="s">
        <v>11</v>
      </c>
      <c r="F3" s="32" t="s">
        <v>2</v>
      </c>
      <c r="G3" s="32" t="s">
        <v>3</v>
      </c>
      <c r="H3" s="32" t="s">
        <v>134</v>
      </c>
      <c r="I3" s="32" t="s">
        <v>135</v>
      </c>
      <c r="J3" s="32" t="s">
        <v>158</v>
      </c>
      <c r="K3" s="32" t="s">
        <v>160</v>
      </c>
      <c r="L3" s="32" t="s">
        <v>4</v>
      </c>
      <c r="M3" s="32" t="s">
        <v>5</v>
      </c>
      <c r="N3" s="33" t="s">
        <v>170</v>
      </c>
      <c r="O3" s="32" t="s">
        <v>99</v>
      </c>
      <c r="P3" s="31" t="s">
        <v>114</v>
      </c>
      <c r="Q3" s="32" t="s">
        <v>115</v>
      </c>
      <c r="R3" s="32" t="s">
        <v>127</v>
      </c>
      <c r="S3" s="32" t="s">
        <v>6</v>
      </c>
      <c r="T3" s="32" t="s">
        <v>7</v>
      </c>
      <c r="U3" s="32" t="s">
        <v>161</v>
      </c>
      <c r="V3" s="32" t="s">
        <v>8</v>
      </c>
      <c r="W3" s="32" t="s">
        <v>34</v>
      </c>
      <c r="X3" s="32" t="s">
        <v>65</v>
      </c>
      <c r="Y3" s="32" t="s">
        <v>49</v>
      </c>
      <c r="Z3" s="32" t="s">
        <v>57</v>
      </c>
      <c r="AA3" s="32" t="s">
        <v>62</v>
      </c>
      <c r="AB3" s="34" t="s">
        <v>76</v>
      </c>
      <c r="AC3" s="34" t="s">
        <v>90</v>
      </c>
      <c r="AD3" s="35" t="s">
        <v>98</v>
      </c>
    </row>
    <row r="4" spans="1:30" x14ac:dyDescent="0.25">
      <c r="A4" s="39">
        <v>1000</v>
      </c>
      <c r="B4" s="39">
        <v>1200</v>
      </c>
      <c r="C4" s="39" t="s">
        <v>12</v>
      </c>
      <c r="D4" s="39">
        <v>5000</v>
      </c>
      <c r="E4" s="40" t="s">
        <v>42</v>
      </c>
      <c r="F4" s="39">
        <v>1202</v>
      </c>
      <c r="G4" s="42">
        <v>1</v>
      </c>
      <c r="H4" s="37">
        <f>VLOOKUP(B4,[2]products_has_options!$A$1:$D$31,4,0)</f>
        <v>1299</v>
      </c>
      <c r="I4" s="38">
        <f t="shared" ref="I4:I33" si="0">H4*G4</f>
        <v>1299</v>
      </c>
      <c r="J4" s="10" t="str">
        <f>+IF(I4&gt;1000,"Bono",IF(AND(I4&gt;600,I4&lt;1000),"Ya casi","No bono"))</f>
        <v>Bono</v>
      </c>
      <c r="K4" s="10">
        <f>+IF(I4&gt;1000,3,IF(AND(I4&gt;600,I4&lt;1000),2,1))</f>
        <v>3</v>
      </c>
      <c r="L4" s="44">
        <v>43390</v>
      </c>
      <c r="M4" s="44">
        <v>43393</v>
      </c>
      <c r="N4" s="26">
        <f t="shared" ref="N4:N33" si="1">MONTH(M4)</f>
        <v>10</v>
      </c>
      <c r="O4" s="39" t="s">
        <v>100</v>
      </c>
      <c r="P4" s="39" t="s">
        <v>101</v>
      </c>
      <c r="Q4" s="13" t="s">
        <v>116</v>
      </c>
      <c r="R4" s="30">
        <v>1000</v>
      </c>
      <c r="S4" s="39" t="s">
        <v>35</v>
      </c>
      <c r="T4" s="39" t="s">
        <v>13</v>
      </c>
      <c r="U4" s="13" t="str">
        <f>LEFT(T4,2)</f>
        <v>ZW</v>
      </c>
      <c r="V4" s="13">
        <v>1</v>
      </c>
      <c r="W4" s="13">
        <f>M4-L4</f>
        <v>3</v>
      </c>
      <c r="X4" s="14">
        <f ca="1">+TODAY()-M4</f>
        <v>1365</v>
      </c>
      <c r="Y4" s="61" t="s">
        <v>52</v>
      </c>
      <c r="Z4" s="61" t="s">
        <v>69</v>
      </c>
      <c r="AA4" s="13" t="s">
        <v>63</v>
      </c>
      <c r="AB4" s="13" t="s">
        <v>73</v>
      </c>
      <c r="AC4" s="13" t="s">
        <v>74</v>
      </c>
      <c r="AD4" s="13" t="s">
        <v>80</v>
      </c>
    </row>
    <row r="5" spans="1:30" x14ac:dyDescent="0.25">
      <c r="A5" s="24">
        <v>1003</v>
      </c>
      <c r="B5" s="12">
        <v>1800</v>
      </c>
      <c r="C5" s="12" t="s">
        <v>21</v>
      </c>
      <c r="D5" s="12">
        <v>5200</v>
      </c>
      <c r="E5" s="20" t="s">
        <v>44</v>
      </c>
      <c r="F5" s="12">
        <v>1801</v>
      </c>
      <c r="G5" s="21">
        <v>1</v>
      </c>
      <c r="H5" s="37">
        <f>VLOOKUP(B5,[2]products_has_options!$A$1:$D$31,4,0)</f>
        <v>499</v>
      </c>
      <c r="I5" s="38">
        <f t="shared" si="0"/>
        <v>499</v>
      </c>
      <c r="J5" s="10" t="str">
        <f>IF(I5&gt;1000,"Bono",IF(AND(I5&gt;600,I5&lt;1000),"Ya casi","No bono"))</f>
        <v>No bono</v>
      </c>
      <c r="K5" s="10">
        <f>+IF(I5&gt;1000,3,IF(AND(I5&gt;600,I5&lt;1000),2,1))</f>
        <v>1</v>
      </c>
      <c r="L5" s="22">
        <v>43385</v>
      </c>
      <c r="M5" s="22">
        <v>43419</v>
      </c>
      <c r="N5" s="26">
        <f t="shared" si="1"/>
        <v>11</v>
      </c>
      <c r="O5" s="12" t="s">
        <v>106</v>
      </c>
      <c r="P5" s="12" t="s">
        <v>107</v>
      </c>
      <c r="Q5" s="13" t="s">
        <v>120</v>
      </c>
      <c r="R5" s="30">
        <v>1003</v>
      </c>
      <c r="S5" s="12" t="s">
        <v>38</v>
      </c>
      <c r="T5" s="12" t="s">
        <v>22</v>
      </c>
      <c r="U5" s="13" t="str">
        <f t="shared" ref="U5:U33" si="2">LEFT(T5,2)</f>
        <v>KB</v>
      </c>
      <c r="V5" s="15">
        <v>1</v>
      </c>
      <c r="W5" s="15">
        <f t="shared" ref="W5:W33" si="3">M5-L5</f>
        <v>34</v>
      </c>
      <c r="X5" s="19">
        <f t="shared" ref="X5:X33" ca="1" si="4">+TODAY()-M5</f>
        <v>1339</v>
      </c>
      <c r="Y5" s="62" t="s">
        <v>60</v>
      </c>
      <c r="Z5" s="62" t="s">
        <v>67</v>
      </c>
      <c r="AA5" s="15"/>
      <c r="AB5" s="7" t="s">
        <v>72</v>
      </c>
      <c r="AC5" s="7" t="s">
        <v>75</v>
      </c>
      <c r="AD5" s="7" t="s">
        <v>88</v>
      </c>
    </row>
    <row r="6" spans="1:30" x14ac:dyDescent="0.25">
      <c r="A6" s="15">
        <v>1001</v>
      </c>
      <c r="B6" s="15">
        <v>1400</v>
      </c>
      <c r="C6" s="15" t="s">
        <v>15</v>
      </c>
      <c r="D6" s="15">
        <v>5100</v>
      </c>
      <c r="E6" s="16" t="s">
        <v>43</v>
      </c>
      <c r="F6" s="15">
        <v>1402</v>
      </c>
      <c r="G6" s="17">
        <v>1</v>
      </c>
      <c r="H6" s="37">
        <f>VLOOKUP(B6,[2]products_has_options!$A$1:$D$31,4,0)</f>
        <v>799</v>
      </c>
      <c r="I6" s="38">
        <f t="shared" si="0"/>
        <v>799</v>
      </c>
      <c r="J6" s="10" t="str">
        <f t="shared" ref="J6:J33" si="5">IF(I6&gt;1000,"Bono",IF(AND(I6&gt;600,I6&lt;1000),"Ya casi","No bono"))</f>
        <v>Ya casi</v>
      </c>
      <c r="K6" s="10">
        <f>+IF(I6&gt;1000,3,IF(AND(I6&gt;600,I6&lt;1000),2,1))</f>
        <v>2</v>
      </c>
      <c r="L6" s="18">
        <v>43388</v>
      </c>
      <c r="M6" s="18">
        <v>43453</v>
      </c>
      <c r="N6" s="26">
        <f t="shared" si="1"/>
        <v>12</v>
      </c>
      <c r="O6" s="15" t="s">
        <v>102</v>
      </c>
      <c r="P6" s="15" t="s">
        <v>103</v>
      </c>
      <c r="Q6" s="13" t="s">
        <v>117</v>
      </c>
      <c r="R6" s="30">
        <v>1001</v>
      </c>
      <c r="S6" s="15" t="s">
        <v>36</v>
      </c>
      <c r="T6" s="15" t="s">
        <v>16</v>
      </c>
      <c r="U6" s="13" t="str">
        <f t="shared" si="2"/>
        <v>AB</v>
      </c>
      <c r="V6" s="12">
        <v>1</v>
      </c>
      <c r="W6" s="12">
        <f t="shared" si="3"/>
        <v>65</v>
      </c>
      <c r="X6" s="23">
        <f t="shared" ca="1" si="4"/>
        <v>1305</v>
      </c>
      <c r="Y6" s="62" t="s">
        <v>51</v>
      </c>
      <c r="Z6" s="62" t="s">
        <v>54</v>
      </c>
      <c r="AA6" s="12"/>
      <c r="AB6" s="6" t="s">
        <v>73</v>
      </c>
      <c r="AC6" s="6" t="s">
        <v>75</v>
      </c>
      <c r="AD6" s="6" t="s">
        <v>95</v>
      </c>
    </row>
    <row r="7" spans="1:30" x14ac:dyDescent="0.25">
      <c r="A7" s="24">
        <v>1001</v>
      </c>
      <c r="B7" s="12">
        <v>1400</v>
      </c>
      <c r="C7" s="12" t="s">
        <v>15</v>
      </c>
      <c r="D7" s="12">
        <v>5100</v>
      </c>
      <c r="E7" s="20" t="s">
        <v>43</v>
      </c>
      <c r="F7" s="12">
        <v>1401</v>
      </c>
      <c r="G7" s="21">
        <v>1</v>
      </c>
      <c r="H7" s="37">
        <f>VLOOKUP(B7,[2]products_has_options!$A$1:$D$31,4,0)</f>
        <v>799</v>
      </c>
      <c r="I7" s="38">
        <f t="shared" si="0"/>
        <v>799</v>
      </c>
      <c r="J7" s="10" t="str">
        <f t="shared" si="5"/>
        <v>Ya casi</v>
      </c>
      <c r="K7" s="10">
        <f>+IF(I7&gt;1000,3,IF(AND(I7&gt;600,I7&lt;1000),2,1))</f>
        <v>2</v>
      </c>
      <c r="L7" s="22">
        <v>43388</v>
      </c>
      <c r="M7" s="18">
        <v>43453</v>
      </c>
      <c r="N7" s="26">
        <f t="shared" si="1"/>
        <v>12</v>
      </c>
      <c r="O7" s="12" t="s">
        <v>102</v>
      </c>
      <c r="P7" s="12" t="s">
        <v>103</v>
      </c>
      <c r="Q7" s="13" t="s">
        <v>117</v>
      </c>
      <c r="R7" s="30">
        <v>1001</v>
      </c>
      <c r="S7" s="12" t="s">
        <v>36</v>
      </c>
      <c r="T7" s="12" t="s">
        <v>16</v>
      </c>
      <c r="U7" s="13" t="str">
        <f t="shared" si="2"/>
        <v>AB</v>
      </c>
      <c r="V7" s="15">
        <v>1</v>
      </c>
      <c r="W7" s="15">
        <f t="shared" si="3"/>
        <v>65</v>
      </c>
      <c r="X7" s="19">
        <f t="shared" ca="1" si="4"/>
        <v>1305</v>
      </c>
      <c r="Y7" s="62" t="s">
        <v>50</v>
      </c>
      <c r="Z7" s="62" t="s">
        <v>58</v>
      </c>
      <c r="AA7" s="15"/>
      <c r="AB7" s="7" t="s">
        <v>73</v>
      </c>
      <c r="AC7" s="7" t="s">
        <v>74</v>
      </c>
      <c r="AD7" s="7" t="s">
        <v>93</v>
      </c>
    </row>
    <row r="8" spans="1:30" x14ac:dyDescent="0.25">
      <c r="A8" s="12">
        <v>1001</v>
      </c>
      <c r="B8" s="12">
        <v>1500</v>
      </c>
      <c r="C8" s="12" t="s">
        <v>17</v>
      </c>
      <c r="D8" s="12">
        <v>5100</v>
      </c>
      <c r="E8" s="20" t="s">
        <v>43</v>
      </c>
      <c r="F8" s="12">
        <v>1501</v>
      </c>
      <c r="G8" s="21">
        <v>2</v>
      </c>
      <c r="H8" s="37">
        <f>VLOOKUP(B8,[2]products_has_options!$A$1:$D$31,4,0)</f>
        <v>399</v>
      </c>
      <c r="I8" s="38">
        <f t="shared" si="0"/>
        <v>798</v>
      </c>
      <c r="J8" s="10" t="str">
        <f t="shared" si="5"/>
        <v>Ya casi</v>
      </c>
      <c r="K8" s="10">
        <f>+IF(I8&gt;1000,3,IF(AND(I8&gt;600,I8&lt;1000),2,1))</f>
        <v>2</v>
      </c>
      <c r="L8" s="22">
        <v>43388</v>
      </c>
      <c r="M8" s="22">
        <v>43391</v>
      </c>
      <c r="N8" s="26">
        <f t="shared" si="1"/>
        <v>10</v>
      </c>
      <c r="O8" s="12" t="s">
        <v>102</v>
      </c>
      <c r="P8" s="12" t="s">
        <v>103</v>
      </c>
      <c r="Q8" s="13" t="s">
        <v>118</v>
      </c>
      <c r="R8" s="30">
        <v>1001</v>
      </c>
      <c r="S8" s="12" t="s">
        <v>36</v>
      </c>
      <c r="T8" s="12" t="s">
        <v>16</v>
      </c>
      <c r="U8" s="13" t="str">
        <f t="shared" si="2"/>
        <v>AB</v>
      </c>
      <c r="V8" s="12">
        <v>0</v>
      </c>
      <c r="W8" s="12">
        <f t="shared" si="3"/>
        <v>3</v>
      </c>
      <c r="X8" s="23">
        <f t="shared" ca="1" si="4"/>
        <v>1367</v>
      </c>
      <c r="Y8" s="62" t="s">
        <v>50</v>
      </c>
      <c r="Z8" s="62" t="s">
        <v>59</v>
      </c>
      <c r="AA8" s="12"/>
      <c r="AB8" s="6" t="s">
        <v>72</v>
      </c>
      <c r="AC8" s="6" t="s">
        <v>74</v>
      </c>
      <c r="AD8" s="6" t="s">
        <v>91</v>
      </c>
    </row>
    <row r="9" spans="1:30" x14ac:dyDescent="0.25">
      <c r="A9" s="15">
        <v>1005</v>
      </c>
      <c r="B9" s="15">
        <v>2300</v>
      </c>
      <c r="C9" s="15" t="s">
        <v>28</v>
      </c>
      <c r="D9" s="15">
        <v>5500</v>
      </c>
      <c r="E9" s="16" t="s">
        <v>47</v>
      </c>
      <c r="F9" s="15">
        <v>2302</v>
      </c>
      <c r="G9" s="17">
        <v>1</v>
      </c>
      <c r="H9" s="37">
        <f>VLOOKUP(B9,[2]products_has_options!$A$1:$D$31,4,0)</f>
        <v>15</v>
      </c>
      <c r="I9" s="38">
        <f t="shared" si="0"/>
        <v>15</v>
      </c>
      <c r="J9" s="10" t="str">
        <f t="shared" si="5"/>
        <v>No bono</v>
      </c>
      <c r="K9" s="10">
        <f t="shared" ref="K9:K33" si="6">+IF(I9&gt;1000,3,IF(AND(I9&gt;600,I9&lt;1000),2,1))</f>
        <v>1</v>
      </c>
      <c r="L9" s="18">
        <v>43386</v>
      </c>
      <c r="M9" s="18">
        <v>43389</v>
      </c>
      <c r="N9" s="26">
        <f t="shared" si="1"/>
        <v>10</v>
      </c>
      <c r="O9" s="15" t="s">
        <v>110</v>
      </c>
      <c r="P9" s="15" t="s">
        <v>111</v>
      </c>
      <c r="Q9" s="13" t="s">
        <v>124</v>
      </c>
      <c r="R9" s="30">
        <v>1005</v>
      </c>
      <c r="S9" s="15" t="s">
        <v>40</v>
      </c>
      <c r="T9" s="15" t="s">
        <v>29</v>
      </c>
      <c r="U9" s="13" t="str">
        <f t="shared" si="2"/>
        <v>OP</v>
      </c>
      <c r="V9" s="15">
        <v>0</v>
      </c>
      <c r="W9" s="15">
        <f t="shared" si="3"/>
        <v>3</v>
      </c>
      <c r="X9" s="19">
        <f t="shared" ca="1" si="4"/>
        <v>1369</v>
      </c>
      <c r="Y9" s="62" t="s">
        <v>52</v>
      </c>
      <c r="Z9" s="62" t="s">
        <v>69</v>
      </c>
      <c r="AA9" s="15" t="s">
        <v>64</v>
      </c>
      <c r="AB9" s="7" t="s">
        <v>72</v>
      </c>
      <c r="AC9" s="7" t="s">
        <v>74</v>
      </c>
      <c r="AD9" s="7" t="s">
        <v>86</v>
      </c>
    </row>
    <row r="10" spans="1:30" x14ac:dyDescent="0.25">
      <c r="A10" s="15">
        <v>1004</v>
      </c>
      <c r="B10" s="15">
        <v>2200</v>
      </c>
      <c r="C10" s="15" t="s">
        <v>27</v>
      </c>
      <c r="D10" s="15">
        <v>5400</v>
      </c>
      <c r="E10" s="16" t="s">
        <v>46</v>
      </c>
      <c r="F10" s="15">
        <v>2202</v>
      </c>
      <c r="G10" s="17">
        <v>3</v>
      </c>
      <c r="H10" s="37">
        <f>VLOOKUP(B10,[2]products_has_options!$A$1:$D$31,4,0)</f>
        <v>600</v>
      </c>
      <c r="I10" s="38">
        <f t="shared" si="0"/>
        <v>1800</v>
      </c>
      <c r="J10" s="10" t="str">
        <f t="shared" si="5"/>
        <v>Bono</v>
      </c>
      <c r="K10" s="10">
        <f t="shared" si="6"/>
        <v>3</v>
      </c>
      <c r="L10" s="18">
        <v>43389</v>
      </c>
      <c r="M10" s="18">
        <v>43453</v>
      </c>
      <c r="N10" s="26">
        <f t="shared" si="1"/>
        <v>12</v>
      </c>
      <c r="O10" s="15" t="s">
        <v>108</v>
      </c>
      <c r="P10" s="15" t="s">
        <v>109</v>
      </c>
      <c r="Q10" s="13" t="s">
        <v>122</v>
      </c>
      <c r="R10" s="30">
        <v>1004</v>
      </c>
      <c r="S10" s="15" t="s">
        <v>39</v>
      </c>
      <c r="T10" s="15" t="s">
        <v>25</v>
      </c>
      <c r="U10" s="13" t="str">
        <f t="shared" si="2"/>
        <v>IK</v>
      </c>
      <c r="V10" s="12">
        <v>0</v>
      </c>
      <c r="W10" s="12">
        <f t="shared" si="3"/>
        <v>64</v>
      </c>
      <c r="X10" s="23">
        <f t="shared" ca="1" si="4"/>
        <v>1305</v>
      </c>
      <c r="Y10" s="62" t="s">
        <v>52</v>
      </c>
      <c r="Z10" s="62" t="s">
        <v>55</v>
      </c>
      <c r="AA10" s="12"/>
      <c r="AB10" s="6" t="s">
        <v>72</v>
      </c>
      <c r="AC10" s="6" t="s">
        <v>75</v>
      </c>
      <c r="AD10" s="6" t="s">
        <v>92</v>
      </c>
    </row>
    <row r="11" spans="1:30" x14ac:dyDescent="0.25">
      <c r="A11" s="12">
        <v>1002</v>
      </c>
      <c r="B11" s="12">
        <v>1700</v>
      </c>
      <c r="C11" s="12" t="s">
        <v>20</v>
      </c>
      <c r="D11" s="12">
        <v>5200</v>
      </c>
      <c r="E11" s="20" t="s">
        <v>44</v>
      </c>
      <c r="F11" s="12">
        <v>1701</v>
      </c>
      <c r="G11" s="21">
        <v>1</v>
      </c>
      <c r="H11" s="37">
        <f>VLOOKUP(B11,[2]products_has_options!$A$1:$D$31,4,0)</f>
        <v>899</v>
      </c>
      <c r="I11" s="38">
        <f t="shared" si="0"/>
        <v>899</v>
      </c>
      <c r="J11" s="10" t="str">
        <f t="shared" si="5"/>
        <v>Ya casi</v>
      </c>
      <c r="K11" s="10">
        <f t="shared" si="6"/>
        <v>2</v>
      </c>
      <c r="L11" s="22">
        <v>43387</v>
      </c>
      <c r="M11" s="22">
        <v>43390</v>
      </c>
      <c r="N11" s="26">
        <f t="shared" si="1"/>
        <v>10</v>
      </c>
      <c r="O11" s="12" t="s">
        <v>104</v>
      </c>
      <c r="P11" s="12" t="s">
        <v>105</v>
      </c>
      <c r="Q11" s="13" t="s">
        <v>119</v>
      </c>
      <c r="R11" s="30">
        <v>1002</v>
      </c>
      <c r="S11" s="12" t="s">
        <v>37</v>
      </c>
      <c r="T11" s="12" t="s">
        <v>19</v>
      </c>
      <c r="U11" s="13" t="str">
        <f t="shared" si="2"/>
        <v>CD</v>
      </c>
      <c r="V11" s="15">
        <v>0</v>
      </c>
      <c r="W11" s="15">
        <f t="shared" si="3"/>
        <v>3</v>
      </c>
      <c r="X11" s="19">
        <f t="shared" ca="1" si="4"/>
        <v>1368</v>
      </c>
      <c r="Y11" s="62" t="s">
        <v>50</v>
      </c>
      <c r="Z11" s="62" t="s">
        <v>59</v>
      </c>
      <c r="AA11" s="15"/>
      <c r="AB11" s="7" t="s">
        <v>72</v>
      </c>
      <c r="AC11" s="7" t="s">
        <v>74</v>
      </c>
      <c r="AD11" s="7" t="s">
        <v>79</v>
      </c>
    </row>
    <row r="12" spans="1:30" x14ac:dyDescent="0.25">
      <c r="A12" s="12">
        <v>1006</v>
      </c>
      <c r="B12" s="12">
        <v>2600</v>
      </c>
      <c r="C12" s="12" t="s">
        <v>33</v>
      </c>
      <c r="D12" s="12">
        <v>5600</v>
      </c>
      <c r="E12" s="20" t="s">
        <v>48</v>
      </c>
      <c r="F12" s="12">
        <v>2601</v>
      </c>
      <c r="G12" s="21">
        <v>2</v>
      </c>
      <c r="H12" s="37">
        <f>VLOOKUP(B12,[2]products_has_options!$A$1:$D$31,4,0)</f>
        <v>800</v>
      </c>
      <c r="I12" s="38">
        <f t="shared" si="0"/>
        <v>1600</v>
      </c>
      <c r="J12" s="10" t="str">
        <f t="shared" si="5"/>
        <v>Bono</v>
      </c>
      <c r="K12" s="10">
        <f t="shared" si="6"/>
        <v>3</v>
      </c>
      <c r="L12" s="22">
        <v>43394</v>
      </c>
      <c r="M12" s="22">
        <v>43397</v>
      </c>
      <c r="N12" s="26">
        <f t="shared" si="1"/>
        <v>10</v>
      </c>
      <c r="O12" s="12" t="s">
        <v>112</v>
      </c>
      <c r="P12" s="12" t="s">
        <v>113</v>
      </c>
      <c r="Q12" s="13" t="s">
        <v>126</v>
      </c>
      <c r="R12" s="30">
        <v>1006</v>
      </c>
      <c r="S12" s="12" t="s">
        <v>41</v>
      </c>
      <c r="T12" s="12" t="s">
        <v>31</v>
      </c>
      <c r="U12" s="13" t="str">
        <f t="shared" si="2"/>
        <v>XH</v>
      </c>
      <c r="V12" s="12">
        <v>1</v>
      </c>
      <c r="W12" s="12">
        <f t="shared" si="3"/>
        <v>3</v>
      </c>
      <c r="X12" s="23">
        <f t="shared" ca="1" si="4"/>
        <v>1361</v>
      </c>
      <c r="Y12" s="62" t="s">
        <v>51</v>
      </c>
      <c r="Z12" s="62" t="s">
        <v>54</v>
      </c>
      <c r="AA12" s="12"/>
      <c r="AB12" s="6" t="s">
        <v>73</v>
      </c>
      <c r="AC12" s="6" t="s">
        <v>74</v>
      </c>
      <c r="AD12" s="6" t="s">
        <v>93</v>
      </c>
    </row>
    <row r="13" spans="1:30" x14ac:dyDescent="0.25">
      <c r="A13" s="15">
        <v>1003</v>
      </c>
      <c r="B13" s="15">
        <v>1900</v>
      </c>
      <c r="C13" s="15" t="s">
        <v>23</v>
      </c>
      <c r="D13" s="15">
        <v>5300</v>
      </c>
      <c r="E13" s="16" t="s">
        <v>45</v>
      </c>
      <c r="F13" s="15">
        <v>1902</v>
      </c>
      <c r="G13" s="17">
        <v>2</v>
      </c>
      <c r="H13" s="37">
        <f>VLOOKUP(B13,[2]products_has_options!$A$1:$D$31,4,0)</f>
        <v>650</v>
      </c>
      <c r="I13" s="38">
        <f t="shared" si="0"/>
        <v>1300</v>
      </c>
      <c r="J13" s="10" t="str">
        <f t="shared" si="5"/>
        <v>Bono</v>
      </c>
      <c r="K13" s="10">
        <f t="shared" si="6"/>
        <v>3</v>
      </c>
      <c r="L13" s="18">
        <v>43385</v>
      </c>
      <c r="M13" s="22">
        <v>43419</v>
      </c>
      <c r="N13" s="26">
        <f t="shared" si="1"/>
        <v>11</v>
      </c>
      <c r="O13" s="15" t="s">
        <v>106</v>
      </c>
      <c r="P13" s="15" t="s">
        <v>107</v>
      </c>
      <c r="Q13" s="13" t="s">
        <v>120</v>
      </c>
      <c r="R13" s="30">
        <v>1003</v>
      </c>
      <c r="S13" s="15" t="s">
        <v>38</v>
      </c>
      <c r="T13" s="15" t="s">
        <v>22</v>
      </c>
      <c r="U13" s="13" t="str">
        <f t="shared" si="2"/>
        <v>KB</v>
      </c>
      <c r="V13" s="15">
        <v>1</v>
      </c>
      <c r="W13" s="15">
        <f t="shared" si="3"/>
        <v>34</v>
      </c>
      <c r="X13" s="19">
        <f t="shared" ca="1" si="4"/>
        <v>1339</v>
      </c>
      <c r="Y13" s="62" t="s">
        <v>50</v>
      </c>
      <c r="Z13" s="62" t="s">
        <v>58</v>
      </c>
      <c r="AA13" s="15"/>
      <c r="AB13" s="7" t="s">
        <v>72</v>
      </c>
      <c r="AC13" s="7" t="s">
        <v>74</v>
      </c>
      <c r="AD13" s="7" t="s">
        <v>91</v>
      </c>
    </row>
    <row r="14" spans="1:30" x14ac:dyDescent="0.25">
      <c r="A14" s="15">
        <v>1003</v>
      </c>
      <c r="B14" s="15">
        <v>1800</v>
      </c>
      <c r="C14" s="15" t="s">
        <v>21</v>
      </c>
      <c r="D14" s="15">
        <v>5200</v>
      </c>
      <c r="E14" s="16" t="s">
        <v>44</v>
      </c>
      <c r="F14" s="15">
        <v>1802</v>
      </c>
      <c r="G14" s="17">
        <v>2</v>
      </c>
      <c r="H14" s="37">
        <f>VLOOKUP(B14,[2]products_has_options!$A$1:$D$31,4,0)</f>
        <v>499</v>
      </c>
      <c r="I14" s="38">
        <f t="shared" si="0"/>
        <v>998</v>
      </c>
      <c r="J14" s="10" t="str">
        <f t="shared" si="5"/>
        <v>Ya casi</v>
      </c>
      <c r="K14" s="10">
        <f t="shared" si="6"/>
        <v>2</v>
      </c>
      <c r="L14" s="18">
        <v>43385</v>
      </c>
      <c r="M14" s="22">
        <v>43419</v>
      </c>
      <c r="N14" s="26">
        <f t="shared" si="1"/>
        <v>11</v>
      </c>
      <c r="O14" s="15" t="s">
        <v>106</v>
      </c>
      <c r="P14" s="15" t="s">
        <v>107</v>
      </c>
      <c r="Q14" s="13" t="s">
        <v>120</v>
      </c>
      <c r="R14" s="30">
        <v>1003</v>
      </c>
      <c r="S14" s="15" t="s">
        <v>38</v>
      </c>
      <c r="T14" s="15" t="s">
        <v>22</v>
      </c>
      <c r="U14" s="13" t="str">
        <f t="shared" si="2"/>
        <v>KB</v>
      </c>
      <c r="V14" s="12">
        <v>1</v>
      </c>
      <c r="W14" s="12">
        <f t="shared" si="3"/>
        <v>34</v>
      </c>
      <c r="X14" s="23">
        <f t="shared" ca="1" si="4"/>
        <v>1339</v>
      </c>
      <c r="Y14" s="62" t="s">
        <v>50</v>
      </c>
      <c r="Z14" s="62" t="s">
        <v>58</v>
      </c>
      <c r="AA14" s="12"/>
      <c r="AB14" s="6" t="s">
        <v>73</v>
      </c>
      <c r="AC14" s="6" t="s">
        <v>75</v>
      </c>
      <c r="AD14" s="6" t="s">
        <v>95</v>
      </c>
    </row>
    <row r="15" spans="1:30" x14ac:dyDescent="0.25">
      <c r="A15" s="15">
        <v>1000</v>
      </c>
      <c r="B15" s="15">
        <v>1300</v>
      </c>
      <c r="C15" s="15" t="s">
        <v>14</v>
      </c>
      <c r="D15" s="15">
        <v>5000</v>
      </c>
      <c r="E15" s="16" t="s">
        <v>42</v>
      </c>
      <c r="F15" s="15">
        <v>1302</v>
      </c>
      <c r="G15" s="17">
        <v>2</v>
      </c>
      <c r="H15" s="37">
        <f>VLOOKUP(B15,[2]products_has_options!$A$1:$D$31,4,0)</f>
        <v>999</v>
      </c>
      <c r="I15" s="38">
        <f t="shared" si="0"/>
        <v>1998</v>
      </c>
      <c r="J15" s="10" t="str">
        <f t="shared" si="5"/>
        <v>Bono</v>
      </c>
      <c r="K15" s="10">
        <f t="shared" si="6"/>
        <v>3</v>
      </c>
      <c r="L15" s="18">
        <v>43390</v>
      </c>
      <c r="M15" s="18">
        <v>43393</v>
      </c>
      <c r="N15" s="26">
        <f t="shared" si="1"/>
        <v>10</v>
      </c>
      <c r="O15" s="15" t="s">
        <v>100</v>
      </c>
      <c r="P15" s="15" t="s">
        <v>101</v>
      </c>
      <c r="Q15" s="13" t="s">
        <v>116</v>
      </c>
      <c r="R15" s="30">
        <v>1000</v>
      </c>
      <c r="S15" s="15" t="s">
        <v>35</v>
      </c>
      <c r="T15" s="15" t="s">
        <v>13</v>
      </c>
      <c r="U15" s="13" t="str">
        <f t="shared" si="2"/>
        <v>ZW</v>
      </c>
      <c r="V15" s="15">
        <v>1</v>
      </c>
      <c r="W15" s="15">
        <f t="shared" si="3"/>
        <v>3</v>
      </c>
      <c r="X15" s="19">
        <f t="shared" ca="1" si="4"/>
        <v>1365</v>
      </c>
      <c r="Y15" s="62" t="s">
        <v>51</v>
      </c>
      <c r="Z15" s="62" t="s">
        <v>54</v>
      </c>
      <c r="AA15" s="15"/>
      <c r="AB15" s="7" t="s">
        <v>73</v>
      </c>
      <c r="AC15" s="7" t="s">
        <v>75</v>
      </c>
      <c r="AD15" s="7" t="s">
        <v>95</v>
      </c>
    </row>
    <row r="16" spans="1:30" x14ac:dyDescent="0.25">
      <c r="A16" s="24">
        <v>1006</v>
      </c>
      <c r="B16" s="15">
        <v>2400</v>
      </c>
      <c r="C16" s="15" t="s">
        <v>30</v>
      </c>
      <c r="D16" s="15">
        <v>5500</v>
      </c>
      <c r="E16" s="16" t="s">
        <v>47</v>
      </c>
      <c r="F16" s="15">
        <v>2402</v>
      </c>
      <c r="G16" s="17">
        <v>2</v>
      </c>
      <c r="H16" s="37">
        <f>VLOOKUP(B16,[2]products_has_options!$A$1:$D$31,4,0)</f>
        <v>10</v>
      </c>
      <c r="I16" s="38">
        <f t="shared" si="0"/>
        <v>20</v>
      </c>
      <c r="J16" s="10" t="str">
        <f t="shared" si="5"/>
        <v>No bono</v>
      </c>
      <c r="K16" s="10">
        <f t="shared" si="6"/>
        <v>1</v>
      </c>
      <c r="L16" s="18">
        <v>43394</v>
      </c>
      <c r="M16" s="18">
        <v>43397</v>
      </c>
      <c r="N16" s="26">
        <f t="shared" si="1"/>
        <v>10</v>
      </c>
      <c r="O16" s="15" t="s">
        <v>112</v>
      </c>
      <c r="P16" s="15" t="s">
        <v>113</v>
      </c>
      <c r="Q16" s="13" t="s">
        <v>126</v>
      </c>
      <c r="R16" s="30">
        <v>1006</v>
      </c>
      <c r="S16" s="15" t="s">
        <v>41</v>
      </c>
      <c r="T16" s="15" t="s">
        <v>31</v>
      </c>
      <c r="U16" s="13" t="str">
        <f t="shared" si="2"/>
        <v>XH</v>
      </c>
      <c r="V16" s="12">
        <v>0</v>
      </c>
      <c r="W16" s="12">
        <f t="shared" si="3"/>
        <v>3</v>
      </c>
      <c r="X16" s="23">
        <f t="shared" ca="1" si="4"/>
        <v>1361</v>
      </c>
      <c r="Y16" s="62" t="s">
        <v>50</v>
      </c>
      <c r="Z16" s="62" t="s">
        <v>58</v>
      </c>
      <c r="AA16" s="12"/>
      <c r="AB16" s="6" t="s">
        <v>73</v>
      </c>
      <c r="AC16" s="6" t="s">
        <v>74</v>
      </c>
      <c r="AD16" s="6" t="s">
        <v>80</v>
      </c>
    </row>
    <row r="17" spans="1:30" x14ac:dyDescent="0.25">
      <c r="A17" s="15">
        <v>1002</v>
      </c>
      <c r="B17" s="15">
        <v>1700</v>
      </c>
      <c r="C17" s="15" t="s">
        <v>20</v>
      </c>
      <c r="D17" s="15">
        <v>5200</v>
      </c>
      <c r="E17" s="16" t="s">
        <v>44</v>
      </c>
      <c r="F17" s="15">
        <v>1702</v>
      </c>
      <c r="G17" s="17">
        <v>3</v>
      </c>
      <c r="H17" s="37">
        <f>VLOOKUP(B17,[2]products_has_options!$A$1:$D$31,4,0)</f>
        <v>899</v>
      </c>
      <c r="I17" s="38">
        <f t="shared" si="0"/>
        <v>2697</v>
      </c>
      <c r="J17" s="10" t="str">
        <f t="shared" si="5"/>
        <v>Bono</v>
      </c>
      <c r="K17" s="10">
        <f t="shared" si="6"/>
        <v>3</v>
      </c>
      <c r="L17" s="18">
        <v>43387</v>
      </c>
      <c r="M17" s="18">
        <v>43390</v>
      </c>
      <c r="N17" s="26">
        <f t="shared" si="1"/>
        <v>10</v>
      </c>
      <c r="O17" s="15" t="s">
        <v>104</v>
      </c>
      <c r="P17" s="15" t="s">
        <v>105</v>
      </c>
      <c r="Q17" s="13" t="s">
        <v>119</v>
      </c>
      <c r="R17" s="30">
        <v>1002</v>
      </c>
      <c r="S17" s="15" t="s">
        <v>37</v>
      </c>
      <c r="T17" s="15" t="s">
        <v>19</v>
      </c>
      <c r="U17" s="13" t="str">
        <f t="shared" si="2"/>
        <v>CD</v>
      </c>
      <c r="V17" s="15">
        <v>0</v>
      </c>
      <c r="W17" s="15">
        <f t="shared" si="3"/>
        <v>3</v>
      </c>
      <c r="X17" s="19">
        <f t="shared" ca="1" si="4"/>
        <v>1368</v>
      </c>
      <c r="Y17" s="62" t="s">
        <v>52</v>
      </c>
      <c r="Z17" s="62" t="s">
        <v>69</v>
      </c>
      <c r="AA17" s="15" t="s">
        <v>70</v>
      </c>
      <c r="AB17" s="7" t="s">
        <v>72</v>
      </c>
      <c r="AC17" s="7" t="s">
        <v>75</v>
      </c>
      <c r="AD17" s="7" t="s">
        <v>88</v>
      </c>
    </row>
    <row r="18" spans="1:30" x14ac:dyDescent="0.25">
      <c r="A18" s="15">
        <v>1004</v>
      </c>
      <c r="B18" s="15">
        <v>2000</v>
      </c>
      <c r="C18" s="15" t="s">
        <v>24</v>
      </c>
      <c r="D18" s="15">
        <v>5300</v>
      </c>
      <c r="E18" s="16" t="s">
        <v>45</v>
      </c>
      <c r="F18" s="15">
        <v>2002</v>
      </c>
      <c r="G18" s="17">
        <v>3</v>
      </c>
      <c r="H18" s="37">
        <f>VLOOKUP(B18,[2]products_has_options!$A$1:$D$31,4,0)</f>
        <v>450</v>
      </c>
      <c r="I18" s="38">
        <f t="shared" si="0"/>
        <v>1350</v>
      </c>
      <c r="J18" s="10" t="str">
        <f t="shared" si="5"/>
        <v>Bono</v>
      </c>
      <c r="K18" s="10">
        <f t="shared" si="6"/>
        <v>3</v>
      </c>
      <c r="L18" s="18">
        <v>43389</v>
      </c>
      <c r="M18" s="18">
        <v>43453</v>
      </c>
      <c r="N18" s="26">
        <f t="shared" si="1"/>
        <v>12</v>
      </c>
      <c r="O18" s="15" t="s">
        <v>108</v>
      </c>
      <c r="P18" s="15" t="s">
        <v>109</v>
      </c>
      <c r="Q18" s="13" t="s">
        <v>122</v>
      </c>
      <c r="R18" s="30">
        <v>1004</v>
      </c>
      <c r="S18" s="15" t="s">
        <v>39</v>
      </c>
      <c r="T18" s="15" t="s">
        <v>25</v>
      </c>
      <c r="U18" s="13" t="str">
        <f t="shared" si="2"/>
        <v>IK</v>
      </c>
      <c r="V18" s="12">
        <v>0</v>
      </c>
      <c r="W18" s="12">
        <f t="shared" si="3"/>
        <v>64</v>
      </c>
      <c r="X18" s="23">
        <f t="shared" ca="1" si="4"/>
        <v>1305</v>
      </c>
      <c r="Y18" s="62" t="s">
        <v>52</v>
      </c>
      <c r="Z18" s="62" t="s">
        <v>55</v>
      </c>
      <c r="AA18" s="12"/>
      <c r="AB18" s="6" t="s">
        <v>72</v>
      </c>
      <c r="AC18" s="6" t="s">
        <v>75</v>
      </c>
      <c r="AD18" s="6" t="s">
        <v>88</v>
      </c>
    </row>
    <row r="19" spans="1:30" x14ac:dyDescent="0.25">
      <c r="A19" s="15">
        <v>1002</v>
      </c>
      <c r="B19" s="15">
        <v>1600</v>
      </c>
      <c r="C19" s="15" t="s">
        <v>18</v>
      </c>
      <c r="D19" s="15">
        <v>5100</v>
      </c>
      <c r="E19" s="16" t="s">
        <v>43</v>
      </c>
      <c r="F19" s="15">
        <v>1602</v>
      </c>
      <c r="G19" s="17">
        <v>1</v>
      </c>
      <c r="H19" s="37">
        <f>VLOOKUP(B19,[2]products_has_options!$A$1:$D$31,4,0)</f>
        <v>599</v>
      </c>
      <c r="I19" s="38">
        <f t="shared" si="0"/>
        <v>599</v>
      </c>
      <c r="J19" s="10" t="str">
        <f t="shared" si="5"/>
        <v>No bono</v>
      </c>
      <c r="K19" s="10">
        <f t="shared" si="6"/>
        <v>1</v>
      </c>
      <c r="L19" s="18">
        <v>43387</v>
      </c>
      <c r="M19" s="18">
        <v>43390</v>
      </c>
      <c r="N19" s="26">
        <f t="shared" si="1"/>
        <v>10</v>
      </c>
      <c r="O19" s="15" t="s">
        <v>104</v>
      </c>
      <c r="P19" s="15" t="s">
        <v>105</v>
      </c>
      <c r="Q19" s="13" t="s">
        <v>119</v>
      </c>
      <c r="R19" s="30">
        <v>1002</v>
      </c>
      <c r="S19" s="15" t="s">
        <v>37</v>
      </c>
      <c r="T19" s="15" t="s">
        <v>19</v>
      </c>
      <c r="U19" s="13" t="str">
        <f t="shared" si="2"/>
        <v>CD</v>
      </c>
      <c r="V19" s="15">
        <v>0</v>
      </c>
      <c r="W19" s="15">
        <f t="shared" si="3"/>
        <v>3</v>
      </c>
      <c r="X19" s="19">
        <f t="shared" ca="1" si="4"/>
        <v>1368</v>
      </c>
      <c r="Y19" s="62" t="s">
        <v>52</v>
      </c>
      <c r="Z19" s="62" t="s">
        <v>56</v>
      </c>
      <c r="AA19" s="15"/>
      <c r="AB19" s="7" t="s">
        <v>73</v>
      </c>
      <c r="AC19" s="7" t="s">
        <v>75</v>
      </c>
      <c r="AD19" s="7" t="s">
        <v>95</v>
      </c>
    </row>
    <row r="20" spans="1:30" x14ac:dyDescent="0.25">
      <c r="A20" s="12">
        <v>1003</v>
      </c>
      <c r="B20" s="12">
        <v>1900</v>
      </c>
      <c r="C20" s="12" t="s">
        <v>23</v>
      </c>
      <c r="D20" s="12">
        <v>5300</v>
      </c>
      <c r="E20" s="20" t="s">
        <v>45</v>
      </c>
      <c r="F20" s="12">
        <v>1901</v>
      </c>
      <c r="G20" s="21">
        <v>1</v>
      </c>
      <c r="H20" s="37">
        <f>VLOOKUP(B20,[2]products_has_options!$A$1:$D$31,4,0)</f>
        <v>650</v>
      </c>
      <c r="I20" s="38">
        <f t="shared" si="0"/>
        <v>650</v>
      </c>
      <c r="J20" s="10" t="str">
        <f t="shared" si="5"/>
        <v>Ya casi</v>
      </c>
      <c r="K20" s="10">
        <f t="shared" si="6"/>
        <v>2</v>
      </c>
      <c r="L20" s="22">
        <v>43385</v>
      </c>
      <c r="M20" s="22">
        <v>43419</v>
      </c>
      <c r="N20" s="26">
        <f t="shared" si="1"/>
        <v>11</v>
      </c>
      <c r="O20" s="12" t="s">
        <v>106</v>
      </c>
      <c r="P20" s="12" t="s">
        <v>107</v>
      </c>
      <c r="Q20" s="13" t="s">
        <v>120</v>
      </c>
      <c r="R20" s="30">
        <v>1003</v>
      </c>
      <c r="S20" s="12" t="s">
        <v>38</v>
      </c>
      <c r="T20" s="12" t="s">
        <v>22</v>
      </c>
      <c r="U20" s="13" t="str">
        <f t="shared" si="2"/>
        <v>KB</v>
      </c>
      <c r="V20" s="12">
        <v>1</v>
      </c>
      <c r="W20" s="12">
        <f t="shared" si="3"/>
        <v>34</v>
      </c>
      <c r="X20" s="23">
        <f t="shared" ca="1" si="4"/>
        <v>1339</v>
      </c>
      <c r="Y20" s="62" t="s">
        <v>52</v>
      </c>
      <c r="Z20" s="62" t="s">
        <v>69</v>
      </c>
      <c r="AA20" s="12" t="s">
        <v>63</v>
      </c>
      <c r="AB20" s="6" t="s">
        <v>73</v>
      </c>
      <c r="AC20" s="6" t="s">
        <v>77</v>
      </c>
      <c r="AD20" s="6" t="s">
        <v>97</v>
      </c>
    </row>
    <row r="21" spans="1:30" x14ac:dyDescent="0.25">
      <c r="A21" s="12">
        <v>1004</v>
      </c>
      <c r="B21" s="12">
        <v>2200</v>
      </c>
      <c r="C21" s="12" t="s">
        <v>27</v>
      </c>
      <c r="D21" s="12">
        <v>5400</v>
      </c>
      <c r="E21" s="20" t="s">
        <v>46</v>
      </c>
      <c r="F21" s="12">
        <v>2201</v>
      </c>
      <c r="G21" s="21">
        <v>2</v>
      </c>
      <c r="H21" s="37">
        <f>VLOOKUP(B21,[2]products_has_options!$A$1:$D$31,4,0)</f>
        <v>600</v>
      </c>
      <c r="I21" s="38">
        <f t="shared" si="0"/>
        <v>1200</v>
      </c>
      <c r="J21" s="10" t="str">
        <f t="shared" si="5"/>
        <v>Bono</v>
      </c>
      <c r="K21" s="10">
        <f t="shared" si="6"/>
        <v>3</v>
      </c>
      <c r="L21" s="22">
        <v>43389</v>
      </c>
      <c r="M21" s="22">
        <v>43392</v>
      </c>
      <c r="N21" s="26">
        <f t="shared" si="1"/>
        <v>10</v>
      </c>
      <c r="O21" s="12" t="s">
        <v>108</v>
      </c>
      <c r="P21" s="12" t="s">
        <v>109</v>
      </c>
      <c r="Q21" s="13" t="s">
        <v>123</v>
      </c>
      <c r="R21" s="30">
        <v>1004</v>
      </c>
      <c r="S21" s="12" t="s">
        <v>39</v>
      </c>
      <c r="T21" s="12" t="s">
        <v>25</v>
      </c>
      <c r="U21" s="13" t="str">
        <f t="shared" si="2"/>
        <v>IK</v>
      </c>
      <c r="V21" s="15">
        <v>1</v>
      </c>
      <c r="W21" s="15">
        <f t="shared" si="3"/>
        <v>3</v>
      </c>
      <c r="X21" s="19">
        <f t="shared" ca="1" si="4"/>
        <v>1366</v>
      </c>
      <c r="Y21" s="62" t="s">
        <v>50</v>
      </c>
      <c r="Z21" s="62" t="s">
        <v>58</v>
      </c>
      <c r="AA21" s="15"/>
      <c r="AB21" s="7" t="s">
        <v>73</v>
      </c>
      <c r="AC21" s="7" t="s">
        <v>75</v>
      </c>
      <c r="AD21" s="7" t="s">
        <v>95</v>
      </c>
    </row>
    <row r="22" spans="1:30" x14ac:dyDescent="0.25">
      <c r="A22" s="15">
        <v>1006</v>
      </c>
      <c r="B22" s="15">
        <v>2500</v>
      </c>
      <c r="C22" s="15" t="s">
        <v>32</v>
      </c>
      <c r="D22" s="15">
        <v>5600</v>
      </c>
      <c r="E22" s="16" t="s">
        <v>48</v>
      </c>
      <c r="F22" s="15">
        <v>2502</v>
      </c>
      <c r="G22" s="17">
        <v>1</v>
      </c>
      <c r="H22" s="37">
        <f>VLOOKUP(B22,[2]products_has_options!$A$1:$D$31,4,0)</f>
        <v>250</v>
      </c>
      <c r="I22" s="38">
        <f t="shared" si="0"/>
        <v>250</v>
      </c>
      <c r="J22" s="10" t="str">
        <f t="shared" si="5"/>
        <v>No bono</v>
      </c>
      <c r="K22" s="10">
        <f t="shared" si="6"/>
        <v>1</v>
      </c>
      <c r="L22" s="18">
        <v>43394</v>
      </c>
      <c r="M22" s="18">
        <v>43397</v>
      </c>
      <c r="N22" s="26">
        <f t="shared" si="1"/>
        <v>10</v>
      </c>
      <c r="O22" s="15" t="s">
        <v>112</v>
      </c>
      <c r="P22" s="15" t="s">
        <v>113</v>
      </c>
      <c r="Q22" s="13" t="s">
        <v>126</v>
      </c>
      <c r="R22" s="30">
        <v>1006</v>
      </c>
      <c r="S22" s="15" t="s">
        <v>41</v>
      </c>
      <c r="T22" s="15" t="s">
        <v>31</v>
      </c>
      <c r="U22" s="13" t="str">
        <f t="shared" si="2"/>
        <v>XH</v>
      </c>
      <c r="V22" s="12">
        <v>1</v>
      </c>
      <c r="W22" s="12">
        <f t="shared" si="3"/>
        <v>3</v>
      </c>
      <c r="X22" s="23">
        <f t="shared" ca="1" si="4"/>
        <v>1361</v>
      </c>
      <c r="Y22" s="62" t="s">
        <v>50</v>
      </c>
      <c r="Z22" s="62" t="s">
        <v>58</v>
      </c>
      <c r="AA22" s="12"/>
      <c r="AB22" s="6" t="s">
        <v>72</v>
      </c>
      <c r="AC22" s="6" t="s">
        <v>75</v>
      </c>
      <c r="AD22" s="6" t="s">
        <v>88</v>
      </c>
    </row>
    <row r="23" spans="1:30" x14ac:dyDescent="0.25">
      <c r="A23" s="12">
        <v>1005</v>
      </c>
      <c r="B23" s="12">
        <v>2400</v>
      </c>
      <c r="C23" s="12" t="s">
        <v>30</v>
      </c>
      <c r="D23" s="12">
        <v>5500</v>
      </c>
      <c r="E23" s="20" t="s">
        <v>47</v>
      </c>
      <c r="F23" s="12">
        <v>2401</v>
      </c>
      <c r="G23" s="21">
        <v>3</v>
      </c>
      <c r="H23" s="37">
        <f>VLOOKUP(B23,[2]products_has_options!$A$1:$D$31,4,0)</f>
        <v>10</v>
      </c>
      <c r="I23" s="38">
        <f t="shared" si="0"/>
        <v>30</v>
      </c>
      <c r="J23" s="10" t="str">
        <f t="shared" si="5"/>
        <v>No bono</v>
      </c>
      <c r="K23" s="10">
        <f t="shared" si="6"/>
        <v>1</v>
      </c>
      <c r="L23" s="22">
        <v>43386</v>
      </c>
      <c r="M23" s="18">
        <v>43453</v>
      </c>
      <c r="N23" s="26">
        <f t="shared" si="1"/>
        <v>12</v>
      </c>
      <c r="O23" s="12" t="s">
        <v>110</v>
      </c>
      <c r="P23" s="12" t="s">
        <v>111</v>
      </c>
      <c r="Q23" s="13" t="s">
        <v>125</v>
      </c>
      <c r="R23" s="30">
        <v>1005</v>
      </c>
      <c r="S23" s="12" t="s">
        <v>40</v>
      </c>
      <c r="T23" s="12" t="s">
        <v>29</v>
      </c>
      <c r="U23" s="13" t="str">
        <f t="shared" si="2"/>
        <v>OP</v>
      </c>
      <c r="V23" s="15">
        <v>1</v>
      </c>
      <c r="W23" s="15">
        <f t="shared" si="3"/>
        <v>67</v>
      </c>
      <c r="X23" s="19">
        <f t="shared" ca="1" si="4"/>
        <v>1305</v>
      </c>
      <c r="Y23" s="62" t="s">
        <v>50</v>
      </c>
      <c r="Z23" s="62" t="s">
        <v>58</v>
      </c>
      <c r="AA23" s="15"/>
      <c r="AB23" s="7" t="s">
        <v>73</v>
      </c>
      <c r="AC23" s="7" t="s">
        <v>74</v>
      </c>
      <c r="AD23" s="7" t="s">
        <v>93</v>
      </c>
    </row>
    <row r="24" spans="1:30" x14ac:dyDescent="0.25">
      <c r="A24" s="15">
        <v>1001</v>
      </c>
      <c r="B24" s="15">
        <v>1500</v>
      </c>
      <c r="C24" s="15" t="s">
        <v>17</v>
      </c>
      <c r="D24" s="15">
        <v>5100</v>
      </c>
      <c r="E24" s="16" t="s">
        <v>43</v>
      </c>
      <c r="F24" s="15">
        <v>1502</v>
      </c>
      <c r="G24" s="17">
        <v>3</v>
      </c>
      <c r="H24" s="37">
        <f>VLOOKUP(B24,[2]products_has_options!$A$1:$D$31,4,0)</f>
        <v>399</v>
      </c>
      <c r="I24" s="38">
        <f t="shared" si="0"/>
        <v>1197</v>
      </c>
      <c r="J24" s="10" t="str">
        <f t="shared" si="5"/>
        <v>Bono</v>
      </c>
      <c r="K24" s="10">
        <f t="shared" si="6"/>
        <v>3</v>
      </c>
      <c r="L24" s="18">
        <v>43388</v>
      </c>
      <c r="M24" s="18">
        <v>43391</v>
      </c>
      <c r="N24" s="26">
        <f t="shared" si="1"/>
        <v>10</v>
      </c>
      <c r="O24" s="15" t="s">
        <v>102</v>
      </c>
      <c r="P24" s="15" t="s">
        <v>103</v>
      </c>
      <c r="Q24" s="13" t="s">
        <v>118</v>
      </c>
      <c r="R24" s="30">
        <v>1001</v>
      </c>
      <c r="S24" s="15" t="s">
        <v>36</v>
      </c>
      <c r="T24" s="15" t="s">
        <v>16</v>
      </c>
      <c r="U24" s="13" t="str">
        <f t="shared" si="2"/>
        <v>AB</v>
      </c>
      <c r="V24" s="12">
        <v>1</v>
      </c>
      <c r="W24" s="12">
        <f t="shared" si="3"/>
        <v>3</v>
      </c>
      <c r="X24" s="23">
        <f t="shared" ca="1" si="4"/>
        <v>1367</v>
      </c>
      <c r="Y24" s="62" t="s">
        <v>52</v>
      </c>
      <c r="Z24" s="62" t="s">
        <v>69</v>
      </c>
      <c r="AA24" s="12" t="s">
        <v>71</v>
      </c>
      <c r="AB24" s="6" t="s">
        <v>72</v>
      </c>
      <c r="AC24" s="6" t="s">
        <v>75</v>
      </c>
      <c r="AD24" s="6" t="s">
        <v>88</v>
      </c>
    </row>
    <row r="25" spans="1:30" x14ac:dyDescent="0.25">
      <c r="A25" s="12">
        <v>1006</v>
      </c>
      <c r="B25" s="12">
        <v>2500</v>
      </c>
      <c r="C25" s="12" t="s">
        <v>32</v>
      </c>
      <c r="D25" s="12">
        <v>5600</v>
      </c>
      <c r="E25" s="20" t="s">
        <v>48</v>
      </c>
      <c r="F25" s="12">
        <v>2501</v>
      </c>
      <c r="G25" s="21">
        <v>3</v>
      </c>
      <c r="H25" s="37">
        <f>VLOOKUP(B25,[2]products_has_options!$A$1:$D$31,4,0)</f>
        <v>250</v>
      </c>
      <c r="I25" s="38">
        <f t="shared" si="0"/>
        <v>750</v>
      </c>
      <c r="J25" s="10" t="str">
        <f t="shared" si="5"/>
        <v>Ya casi</v>
      </c>
      <c r="K25" s="10">
        <f t="shared" si="6"/>
        <v>2</v>
      </c>
      <c r="L25" s="22">
        <v>43394</v>
      </c>
      <c r="M25" s="22">
        <v>43397</v>
      </c>
      <c r="N25" s="26">
        <f t="shared" si="1"/>
        <v>10</v>
      </c>
      <c r="O25" s="12" t="s">
        <v>112</v>
      </c>
      <c r="P25" s="12" t="s">
        <v>113</v>
      </c>
      <c r="Q25" s="13" t="s">
        <v>126</v>
      </c>
      <c r="R25" s="30">
        <v>1006</v>
      </c>
      <c r="S25" s="12" t="s">
        <v>41</v>
      </c>
      <c r="T25" s="12" t="s">
        <v>31</v>
      </c>
      <c r="U25" s="13" t="str">
        <f t="shared" si="2"/>
        <v>XH</v>
      </c>
      <c r="V25" s="15">
        <v>1</v>
      </c>
      <c r="W25" s="15">
        <f t="shared" si="3"/>
        <v>3</v>
      </c>
      <c r="X25" s="19">
        <f t="shared" ca="1" si="4"/>
        <v>1361</v>
      </c>
      <c r="Y25" s="62" t="s">
        <v>50</v>
      </c>
      <c r="Z25" s="62" t="s">
        <v>58</v>
      </c>
      <c r="AA25" s="15"/>
      <c r="AB25" s="7" t="s">
        <v>73</v>
      </c>
      <c r="AC25" s="7" t="s">
        <v>77</v>
      </c>
      <c r="AD25" s="7" t="s">
        <v>97</v>
      </c>
    </row>
    <row r="26" spans="1:30" x14ac:dyDescent="0.25">
      <c r="A26" s="24">
        <v>1005</v>
      </c>
      <c r="B26" s="12">
        <v>2300</v>
      </c>
      <c r="C26" s="12" t="s">
        <v>28</v>
      </c>
      <c r="D26" s="12">
        <v>5500</v>
      </c>
      <c r="E26" s="20" t="s">
        <v>47</v>
      </c>
      <c r="F26" s="12">
        <v>2301</v>
      </c>
      <c r="G26" s="21">
        <v>1</v>
      </c>
      <c r="H26" s="37">
        <f>VLOOKUP(B26,[2]products_has_options!$A$1:$D$31,4,0)</f>
        <v>15</v>
      </c>
      <c r="I26" s="38">
        <f t="shared" si="0"/>
        <v>15</v>
      </c>
      <c r="J26" s="10" t="str">
        <f t="shared" si="5"/>
        <v>No bono</v>
      </c>
      <c r="K26" s="10">
        <f t="shared" si="6"/>
        <v>1</v>
      </c>
      <c r="L26" s="22">
        <v>43386</v>
      </c>
      <c r="M26" s="22">
        <v>43389</v>
      </c>
      <c r="N26" s="26">
        <f t="shared" si="1"/>
        <v>10</v>
      </c>
      <c r="O26" s="12" t="s">
        <v>110</v>
      </c>
      <c r="P26" s="12" t="s">
        <v>111</v>
      </c>
      <c r="Q26" s="13" t="s">
        <v>124</v>
      </c>
      <c r="R26" s="30">
        <v>1005</v>
      </c>
      <c r="S26" s="12" t="s">
        <v>40</v>
      </c>
      <c r="T26" s="12" t="s">
        <v>29</v>
      </c>
      <c r="U26" s="13" t="str">
        <f t="shared" si="2"/>
        <v>OP</v>
      </c>
      <c r="V26" s="12">
        <v>0</v>
      </c>
      <c r="W26" s="12">
        <f t="shared" si="3"/>
        <v>3</v>
      </c>
      <c r="X26" s="23">
        <f t="shared" ca="1" si="4"/>
        <v>1369</v>
      </c>
      <c r="Y26" s="62" t="s">
        <v>52</v>
      </c>
      <c r="Z26" s="62" t="s">
        <v>56</v>
      </c>
      <c r="AA26" s="12"/>
      <c r="AB26" s="6" t="s">
        <v>72</v>
      </c>
      <c r="AC26" s="6" t="s">
        <v>75</v>
      </c>
      <c r="AD26" s="6" t="s">
        <v>88</v>
      </c>
    </row>
    <row r="27" spans="1:30" x14ac:dyDescent="0.25">
      <c r="A27" s="12">
        <v>1004</v>
      </c>
      <c r="B27" s="12">
        <v>2100</v>
      </c>
      <c r="C27" s="12" t="s">
        <v>26</v>
      </c>
      <c r="D27" s="12">
        <v>5400</v>
      </c>
      <c r="E27" s="20" t="s">
        <v>46</v>
      </c>
      <c r="F27" s="12">
        <v>2101</v>
      </c>
      <c r="G27" s="21">
        <v>1</v>
      </c>
      <c r="H27" s="37">
        <f>VLOOKUP(B27,[2]products_has_options!$A$1:$D$31,4,0)</f>
        <v>1250</v>
      </c>
      <c r="I27" s="38">
        <f t="shared" si="0"/>
        <v>1250</v>
      </c>
      <c r="J27" s="10" t="str">
        <f t="shared" si="5"/>
        <v>Bono</v>
      </c>
      <c r="K27" s="10">
        <f t="shared" si="6"/>
        <v>3</v>
      </c>
      <c r="L27" s="22">
        <v>43389</v>
      </c>
      <c r="M27" s="18">
        <v>43453</v>
      </c>
      <c r="N27" s="26">
        <f t="shared" si="1"/>
        <v>12</v>
      </c>
      <c r="O27" s="12" t="s">
        <v>108</v>
      </c>
      <c r="P27" s="12" t="s">
        <v>109</v>
      </c>
      <c r="Q27" s="13" t="s">
        <v>122</v>
      </c>
      <c r="R27" s="30">
        <v>1004</v>
      </c>
      <c r="S27" s="12" t="s">
        <v>39</v>
      </c>
      <c r="T27" s="12" t="s">
        <v>25</v>
      </c>
      <c r="U27" s="13" t="str">
        <f t="shared" si="2"/>
        <v>IK</v>
      </c>
      <c r="V27" s="15">
        <v>0</v>
      </c>
      <c r="W27" s="15">
        <f t="shared" si="3"/>
        <v>64</v>
      </c>
      <c r="X27" s="19">
        <f t="shared" ca="1" si="4"/>
        <v>1305</v>
      </c>
      <c r="Y27" s="62" t="s">
        <v>60</v>
      </c>
      <c r="Z27" s="62" t="s">
        <v>67</v>
      </c>
      <c r="AA27" s="15"/>
      <c r="AB27" s="7" t="s">
        <v>73</v>
      </c>
      <c r="AC27" s="7" t="s">
        <v>77</v>
      </c>
      <c r="AD27" s="7" t="s">
        <v>97</v>
      </c>
    </row>
    <row r="28" spans="1:30" x14ac:dyDescent="0.25">
      <c r="A28" s="15">
        <v>1006</v>
      </c>
      <c r="B28" s="15">
        <v>2600</v>
      </c>
      <c r="C28" s="15" t="s">
        <v>33</v>
      </c>
      <c r="D28" s="15">
        <v>5600</v>
      </c>
      <c r="E28" s="16" t="s">
        <v>48</v>
      </c>
      <c r="F28" s="15">
        <v>2602</v>
      </c>
      <c r="G28" s="17">
        <v>1</v>
      </c>
      <c r="H28" s="37">
        <f>VLOOKUP(B28,[2]products_has_options!$A$1:$D$31,4,0)</f>
        <v>800</v>
      </c>
      <c r="I28" s="38">
        <f t="shared" si="0"/>
        <v>800</v>
      </c>
      <c r="J28" s="10" t="str">
        <f t="shared" si="5"/>
        <v>Ya casi</v>
      </c>
      <c r="K28" s="10">
        <f t="shared" si="6"/>
        <v>2</v>
      </c>
      <c r="L28" s="18">
        <v>43394</v>
      </c>
      <c r="M28" s="18">
        <v>43397</v>
      </c>
      <c r="N28" s="26">
        <f t="shared" si="1"/>
        <v>10</v>
      </c>
      <c r="O28" s="15" t="s">
        <v>112</v>
      </c>
      <c r="P28" s="15" t="s">
        <v>113</v>
      </c>
      <c r="Q28" s="13" t="s">
        <v>126</v>
      </c>
      <c r="R28" s="30">
        <v>1006</v>
      </c>
      <c r="S28" s="15" t="s">
        <v>41</v>
      </c>
      <c r="T28" s="15" t="s">
        <v>31</v>
      </c>
      <c r="U28" s="13" t="str">
        <f t="shared" si="2"/>
        <v>XH</v>
      </c>
      <c r="V28" s="12">
        <v>0</v>
      </c>
      <c r="W28" s="12">
        <f t="shared" si="3"/>
        <v>3</v>
      </c>
      <c r="X28" s="23">
        <f t="shared" ca="1" si="4"/>
        <v>1361</v>
      </c>
      <c r="Y28" s="62" t="s">
        <v>50</v>
      </c>
      <c r="Z28" s="62" t="s">
        <v>58</v>
      </c>
      <c r="AA28" s="12"/>
      <c r="AB28" s="6" t="s">
        <v>72</v>
      </c>
      <c r="AC28" s="6" t="s">
        <v>75</v>
      </c>
      <c r="AD28" s="6" t="s">
        <v>88</v>
      </c>
    </row>
    <row r="29" spans="1:30" x14ac:dyDescent="0.25">
      <c r="A29" s="15">
        <v>1004</v>
      </c>
      <c r="B29" s="15">
        <v>2100</v>
      </c>
      <c r="C29" s="15" t="s">
        <v>26</v>
      </c>
      <c r="D29" s="15">
        <v>5400</v>
      </c>
      <c r="E29" s="16" t="s">
        <v>46</v>
      </c>
      <c r="F29" s="15">
        <v>2102</v>
      </c>
      <c r="G29" s="17">
        <v>3</v>
      </c>
      <c r="H29" s="37">
        <f>VLOOKUP(B29,[2]products_has_options!$A$1:$D$31,4,0)</f>
        <v>1250</v>
      </c>
      <c r="I29" s="38">
        <f t="shared" si="0"/>
        <v>3750</v>
      </c>
      <c r="J29" s="10" t="str">
        <f t="shared" si="5"/>
        <v>Bono</v>
      </c>
      <c r="K29" s="10">
        <f t="shared" si="6"/>
        <v>3</v>
      </c>
      <c r="L29" s="18">
        <v>43389</v>
      </c>
      <c r="M29" s="18">
        <v>43453</v>
      </c>
      <c r="N29" s="26">
        <f t="shared" si="1"/>
        <v>12</v>
      </c>
      <c r="O29" s="15" t="s">
        <v>108</v>
      </c>
      <c r="P29" s="15" t="s">
        <v>109</v>
      </c>
      <c r="Q29" s="13" t="s">
        <v>122</v>
      </c>
      <c r="R29" s="30">
        <v>1004</v>
      </c>
      <c r="S29" s="15" t="s">
        <v>39</v>
      </c>
      <c r="T29" s="15" t="s">
        <v>25</v>
      </c>
      <c r="U29" s="13" t="str">
        <f t="shared" si="2"/>
        <v>IK</v>
      </c>
      <c r="V29" s="15">
        <v>1</v>
      </c>
      <c r="W29" s="15">
        <f t="shared" si="3"/>
        <v>64</v>
      </c>
      <c r="X29" s="19">
        <f t="shared" ca="1" si="4"/>
        <v>1305</v>
      </c>
      <c r="Y29" s="62" t="s">
        <v>52</v>
      </c>
      <c r="Z29" s="62" t="s">
        <v>56</v>
      </c>
      <c r="AA29" s="15"/>
      <c r="AB29" s="7" t="s">
        <v>72</v>
      </c>
      <c r="AC29" s="7" t="s">
        <v>75</v>
      </c>
      <c r="AD29" s="7" t="s">
        <v>88</v>
      </c>
    </row>
    <row r="30" spans="1:30" x14ac:dyDescent="0.25">
      <c r="A30" s="12">
        <v>1000</v>
      </c>
      <c r="B30" s="12">
        <v>1200</v>
      </c>
      <c r="C30" s="12" t="s">
        <v>12</v>
      </c>
      <c r="D30" s="12">
        <v>5000</v>
      </c>
      <c r="E30" s="20" t="s">
        <v>42</v>
      </c>
      <c r="F30" s="12">
        <v>1201</v>
      </c>
      <c r="G30" s="21">
        <v>2</v>
      </c>
      <c r="H30" s="37">
        <f>VLOOKUP(B30,[2]products_has_options!$A$1:$D$31,4,0)</f>
        <v>1299</v>
      </c>
      <c r="I30" s="38">
        <f t="shared" si="0"/>
        <v>2598</v>
      </c>
      <c r="J30" s="10" t="str">
        <f t="shared" si="5"/>
        <v>Bono</v>
      </c>
      <c r="K30" s="10">
        <f t="shared" si="6"/>
        <v>3</v>
      </c>
      <c r="L30" s="22">
        <v>43390</v>
      </c>
      <c r="M30" s="22">
        <v>43393</v>
      </c>
      <c r="N30" s="26">
        <f t="shared" si="1"/>
        <v>10</v>
      </c>
      <c r="O30" s="12" t="s">
        <v>100</v>
      </c>
      <c r="P30" s="12" t="s">
        <v>101</v>
      </c>
      <c r="Q30" s="13" t="s">
        <v>116</v>
      </c>
      <c r="R30" s="30">
        <v>1000</v>
      </c>
      <c r="S30" s="12" t="s">
        <v>35</v>
      </c>
      <c r="T30" s="12" t="s">
        <v>13</v>
      </c>
      <c r="U30" s="13" t="str">
        <f t="shared" si="2"/>
        <v>ZW</v>
      </c>
      <c r="V30" s="12">
        <v>1</v>
      </c>
      <c r="W30" s="12">
        <f t="shared" si="3"/>
        <v>3</v>
      </c>
      <c r="X30" s="23">
        <f t="shared" ca="1" si="4"/>
        <v>1365</v>
      </c>
      <c r="Y30" s="62" t="s">
        <v>60</v>
      </c>
      <c r="Z30" s="62" t="s">
        <v>67</v>
      </c>
      <c r="AA30" s="12"/>
      <c r="AB30" s="6" t="s">
        <v>72</v>
      </c>
      <c r="AC30" s="6" t="s">
        <v>74</v>
      </c>
      <c r="AD30" s="6" t="s">
        <v>86</v>
      </c>
    </row>
    <row r="31" spans="1:30" x14ac:dyDescent="0.25">
      <c r="A31" s="24">
        <v>1004</v>
      </c>
      <c r="B31" s="12">
        <v>2000</v>
      </c>
      <c r="C31" s="12" t="s">
        <v>24</v>
      </c>
      <c r="D31" s="12">
        <v>5300</v>
      </c>
      <c r="E31" s="20" t="s">
        <v>45</v>
      </c>
      <c r="F31" s="12">
        <v>2001</v>
      </c>
      <c r="G31" s="21">
        <v>2</v>
      </c>
      <c r="H31" s="37">
        <f>VLOOKUP(B31,[2]products_has_options!$A$1:$D$31,4,0)</f>
        <v>450</v>
      </c>
      <c r="I31" s="38">
        <f t="shared" si="0"/>
        <v>900</v>
      </c>
      <c r="J31" s="10" t="str">
        <f t="shared" si="5"/>
        <v>Ya casi</v>
      </c>
      <c r="K31" s="10">
        <f t="shared" si="6"/>
        <v>2</v>
      </c>
      <c r="L31" s="22">
        <v>43389</v>
      </c>
      <c r="M31" s="22">
        <v>43419</v>
      </c>
      <c r="N31" s="26">
        <f t="shared" si="1"/>
        <v>11</v>
      </c>
      <c r="O31" s="12" t="s">
        <v>108</v>
      </c>
      <c r="P31" s="12" t="s">
        <v>109</v>
      </c>
      <c r="Q31" s="13" t="s">
        <v>121</v>
      </c>
      <c r="R31" s="30">
        <v>1004</v>
      </c>
      <c r="S31" s="12" t="s">
        <v>39</v>
      </c>
      <c r="T31" s="12" t="s">
        <v>25</v>
      </c>
      <c r="U31" s="13" t="str">
        <f t="shared" si="2"/>
        <v>IK</v>
      </c>
      <c r="V31" s="15">
        <v>1</v>
      </c>
      <c r="W31" s="15">
        <f t="shared" si="3"/>
        <v>30</v>
      </c>
      <c r="X31" s="19">
        <f t="shared" ca="1" si="4"/>
        <v>1339</v>
      </c>
      <c r="Y31" s="62" t="s">
        <v>51</v>
      </c>
      <c r="Z31" s="62" t="s">
        <v>54</v>
      </c>
      <c r="AA31" s="15"/>
      <c r="AB31" s="7" t="s">
        <v>73</v>
      </c>
      <c r="AC31" s="7" t="s">
        <v>75</v>
      </c>
      <c r="AD31" s="7" t="s">
        <v>95</v>
      </c>
    </row>
    <row r="32" spans="1:30" x14ac:dyDescent="0.25">
      <c r="A32" s="24">
        <v>1002</v>
      </c>
      <c r="B32" s="12">
        <v>1600</v>
      </c>
      <c r="C32" s="12" t="s">
        <v>18</v>
      </c>
      <c r="D32" s="12">
        <v>5100</v>
      </c>
      <c r="E32" s="20" t="s">
        <v>43</v>
      </c>
      <c r="F32" s="12">
        <v>1601</v>
      </c>
      <c r="G32" s="21">
        <v>2</v>
      </c>
      <c r="H32" s="37">
        <f>VLOOKUP(B32,[2]products_has_options!$A$1:$D$31,4,0)</f>
        <v>599</v>
      </c>
      <c r="I32" s="38">
        <f t="shared" si="0"/>
        <v>1198</v>
      </c>
      <c r="J32" s="10" t="str">
        <f t="shared" si="5"/>
        <v>Bono</v>
      </c>
      <c r="K32" s="10">
        <f t="shared" si="6"/>
        <v>3</v>
      </c>
      <c r="L32" s="22">
        <v>43387</v>
      </c>
      <c r="M32" s="22">
        <v>43390</v>
      </c>
      <c r="N32" s="26">
        <f t="shared" si="1"/>
        <v>10</v>
      </c>
      <c r="O32" s="12" t="s">
        <v>104</v>
      </c>
      <c r="P32" s="12" t="s">
        <v>105</v>
      </c>
      <c r="Q32" s="13" t="s">
        <v>119</v>
      </c>
      <c r="R32" s="30">
        <v>1002</v>
      </c>
      <c r="S32" s="12" t="s">
        <v>37</v>
      </c>
      <c r="T32" s="12" t="s">
        <v>19</v>
      </c>
      <c r="U32" s="13" t="str">
        <f t="shared" si="2"/>
        <v>CD</v>
      </c>
      <c r="V32" s="12">
        <v>1</v>
      </c>
      <c r="W32" s="12">
        <f t="shared" si="3"/>
        <v>3</v>
      </c>
      <c r="X32" s="23">
        <f t="shared" ca="1" si="4"/>
        <v>1368</v>
      </c>
      <c r="Y32" s="62" t="s">
        <v>52</v>
      </c>
      <c r="Z32" s="62" t="s">
        <v>69</v>
      </c>
      <c r="AA32" s="12" t="s">
        <v>63</v>
      </c>
      <c r="AB32" s="6" t="s">
        <v>72</v>
      </c>
      <c r="AC32" s="6" t="s">
        <v>75</v>
      </c>
      <c r="AD32" s="6" t="s">
        <v>88</v>
      </c>
    </row>
    <row r="33" spans="1:30" x14ac:dyDescent="0.25">
      <c r="A33" s="11">
        <v>1000</v>
      </c>
      <c r="B33" s="11">
        <v>1300</v>
      </c>
      <c r="C33" s="11" t="s">
        <v>14</v>
      </c>
      <c r="D33" s="11">
        <v>5000</v>
      </c>
      <c r="E33" s="41" t="s">
        <v>42</v>
      </c>
      <c r="F33" s="11">
        <v>1301</v>
      </c>
      <c r="G33" s="43">
        <v>3</v>
      </c>
      <c r="H33" s="37">
        <f>VLOOKUP(B33,[2]products_has_options!$A$1:$D$31,4,0)</f>
        <v>999</v>
      </c>
      <c r="I33" s="38">
        <f t="shared" si="0"/>
        <v>2997</v>
      </c>
      <c r="J33" s="10" t="str">
        <f t="shared" si="5"/>
        <v>Bono</v>
      </c>
      <c r="K33" s="10">
        <f t="shared" si="6"/>
        <v>3</v>
      </c>
      <c r="L33" s="45">
        <v>43390</v>
      </c>
      <c r="M33" s="45">
        <v>43393</v>
      </c>
      <c r="N33" s="26">
        <f t="shared" si="1"/>
        <v>10</v>
      </c>
      <c r="O33" s="11" t="s">
        <v>100</v>
      </c>
      <c r="P33" s="11" t="s">
        <v>101</v>
      </c>
      <c r="Q33" s="13" t="s">
        <v>116</v>
      </c>
      <c r="R33" s="30">
        <v>1000</v>
      </c>
      <c r="S33" s="11" t="s">
        <v>35</v>
      </c>
      <c r="T33" s="11" t="s">
        <v>13</v>
      </c>
      <c r="U33" s="13" t="str">
        <f t="shared" si="2"/>
        <v>ZW</v>
      </c>
      <c r="V33" s="8">
        <v>1</v>
      </c>
      <c r="W33" s="8">
        <f t="shared" si="3"/>
        <v>3</v>
      </c>
      <c r="X33" s="25">
        <f t="shared" ca="1" si="4"/>
        <v>1365</v>
      </c>
      <c r="Y33" s="63" t="s">
        <v>50</v>
      </c>
      <c r="Z33" s="63" t="s">
        <v>58</v>
      </c>
      <c r="AA33" s="8"/>
      <c r="AB33" s="8" t="s">
        <v>72</v>
      </c>
      <c r="AC33" s="8" t="s">
        <v>75</v>
      </c>
      <c r="AD33" s="8" t="s">
        <v>92</v>
      </c>
    </row>
    <row r="36" spans="1:30" x14ac:dyDescent="0.25">
      <c r="B36" s="52" t="s">
        <v>152</v>
      </c>
      <c r="C36" s="52" t="s">
        <v>150</v>
      </c>
      <c r="D36" s="56" t="s">
        <v>151</v>
      </c>
      <c r="H36" s="9"/>
      <c r="I36" s="47" t="s">
        <v>138</v>
      </c>
      <c r="J36" s="47"/>
      <c r="K36" s="47"/>
    </row>
    <row r="37" spans="1:30" x14ac:dyDescent="0.25">
      <c r="A37" s="1" t="s">
        <v>47</v>
      </c>
      <c r="B37" s="50">
        <v>0.03</v>
      </c>
      <c r="C37" s="54">
        <f t="shared" ref="C37:C43" si="7">SUMIF(Proveedores,A37,VentasMoneda)</f>
        <v>80</v>
      </c>
      <c r="D37" s="57">
        <f t="shared" ref="D37:D43" si="8">+C37*B37</f>
        <v>2.4</v>
      </c>
      <c r="H37" s="48" t="s">
        <v>137</v>
      </c>
      <c r="I37" s="1" t="e">
        <f>SUMIF(I5:I34,"Apple",#REF!)</f>
        <v>#REF!</v>
      </c>
      <c r="J37" s="1"/>
      <c r="K37" s="1"/>
    </row>
    <row r="38" spans="1:30" x14ac:dyDescent="0.25">
      <c r="A38" s="1" t="s">
        <v>42</v>
      </c>
      <c r="B38" s="50">
        <v>0.03</v>
      </c>
      <c r="C38" s="54">
        <f t="shared" si="7"/>
        <v>8892</v>
      </c>
      <c r="D38" s="57">
        <f t="shared" si="8"/>
        <v>266.76</v>
      </c>
      <c r="H38" s="48" t="s">
        <v>146</v>
      </c>
      <c r="I38" s="1" t="e">
        <f>AVERAGEIF(I5:I34,"Dell",#REF!)</f>
        <v>#REF!</v>
      </c>
      <c r="J38" s="1"/>
      <c r="K38" s="1"/>
    </row>
    <row r="39" spans="1:30" x14ac:dyDescent="0.25">
      <c r="A39" s="1" t="s">
        <v>43</v>
      </c>
      <c r="B39" s="50">
        <v>0.3</v>
      </c>
      <c r="C39" s="54">
        <f t="shared" si="7"/>
        <v>5390</v>
      </c>
      <c r="D39" s="57">
        <f t="shared" si="8"/>
        <v>1617</v>
      </c>
      <c r="H39" s="46" t="s">
        <v>147</v>
      </c>
      <c r="I39" s="1" t="e">
        <f>SUMIF(I5:I34,"Microsoft",#REF!)</f>
        <v>#REF!</v>
      </c>
      <c r="J39" s="1"/>
      <c r="K39" s="1"/>
    </row>
    <row r="40" spans="1:30" x14ac:dyDescent="0.25">
      <c r="A40" s="1" t="s">
        <v>46</v>
      </c>
      <c r="B40" s="50">
        <v>0.15</v>
      </c>
      <c r="C40" s="54">
        <f t="shared" si="7"/>
        <v>8000</v>
      </c>
      <c r="D40" s="57">
        <f t="shared" si="8"/>
        <v>1200</v>
      </c>
      <c r="H40" s="46" t="s">
        <v>148</v>
      </c>
      <c r="I40" s="1" t="e">
        <f>AVERAGEIF(I5:I34,"Asus",#REF!)</f>
        <v>#REF!</v>
      </c>
      <c r="J40" s="1"/>
      <c r="K40" s="1"/>
    </row>
    <row r="41" spans="1:30" x14ac:dyDescent="0.25">
      <c r="A41" s="1" t="s">
        <v>48</v>
      </c>
      <c r="B41" s="51">
        <v>0.15</v>
      </c>
      <c r="C41" s="54">
        <f t="shared" si="7"/>
        <v>3400</v>
      </c>
      <c r="D41" s="57">
        <f t="shared" si="8"/>
        <v>510</v>
      </c>
      <c r="H41" s="46" t="s">
        <v>149</v>
      </c>
      <c r="I41" s="1" t="e">
        <f>AVERAGEIF(I5:I34,"Lenovo",#REF!)</f>
        <v>#REF!</v>
      </c>
      <c r="J41" s="1"/>
      <c r="K41" s="1"/>
    </row>
    <row r="42" spans="1:30" x14ac:dyDescent="0.25">
      <c r="A42" s="1" t="s">
        <v>44</v>
      </c>
      <c r="B42" s="51">
        <v>0.3</v>
      </c>
      <c r="C42" s="54">
        <f t="shared" si="7"/>
        <v>5093</v>
      </c>
      <c r="D42" s="57">
        <f t="shared" si="8"/>
        <v>1527.8999999999999</v>
      </c>
    </row>
    <row r="43" spans="1:30" x14ac:dyDescent="0.25">
      <c r="A43" s="1" t="s">
        <v>45</v>
      </c>
      <c r="B43" s="51">
        <v>0.04</v>
      </c>
      <c r="C43" s="54">
        <f t="shared" si="7"/>
        <v>4200</v>
      </c>
      <c r="D43" s="57">
        <f t="shared" si="8"/>
        <v>168</v>
      </c>
    </row>
    <row r="44" spans="1:30" x14ac:dyDescent="0.25">
      <c r="B44" s="53">
        <f>SUM(B37:B43)</f>
        <v>1</v>
      </c>
      <c r="C44" s="55">
        <f>+SUM(C37:C43)</f>
        <v>35055</v>
      </c>
      <c r="D44" s="59">
        <f>SUM(D37:D43)</f>
        <v>5292.0599999999995</v>
      </c>
      <c r="I44" s="9"/>
      <c r="J44" s="9"/>
      <c r="K44" s="9"/>
      <c r="L44" s="47" t="s">
        <v>138</v>
      </c>
      <c r="M44" s="47" t="s">
        <v>139</v>
      </c>
    </row>
    <row r="45" spans="1:30" x14ac:dyDescent="0.25">
      <c r="D45" s="60" t="s">
        <v>153</v>
      </c>
      <c r="G45" s="1"/>
      <c r="H45" s="49" t="s">
        <v>142</v>
      </c>
      <c r="I45" s="48" t="s">
        <v>137</v>
      </c>
      <c r="J45" s="48"/>
      <c r="K45" s="48"/>
      <c r="L45" s="1">
        <f>SUMIF(Proveedores,"Apple",Cantidad)</f>
        <v>8</v>
      </c>
      <c r="M45" s="2">
        <f>SUMIF(Proveedores,"Apple",VentasMoneda)</f>
        <v>8892</v>
      </c>
    </row>
    <row r="46" spans="1:30" x14ac:dyDescent="0.25">
      <c r="D46" s="58">
        <f>SUMPRODUCT(B37:B43,C37:C43)</f>
        <v>5292.0599999999995</v>
      </c>
      <c r="G46" s="1" t="s">
        <v>136</v>
      </c>
      <c r="H46" s="49" t="s">
        <v>143</v>
      </c>
      <c r="I46" s="48" t="s">
        <v>140</v>
      </c>
      <c r="J46" s="48"/>
      <c r="K46" s="48"/>
      <c r="L46" s="1">
        <f>AVERAGEIF(Proveedores,"Dell",Cantidad)</f>
        <v>2.25</v>
      </c>
      <c r="M46" s="2">
        <f>AVERAGEIF(Proveedores,"Dell",VentasMoneda)</f>
        <v>2000</v>
      </c>
    </row>
    <row r="47" spans="1:30" x14ac:dyDescent="0.25">
      <c r="G47" s="1"/>
      <c r="H47" s="49" t="s">
        <v>144</v>
      </c>
      <c r="I47" s="46" t="s">
        <v>141</v>
      </c>
      <c r="J47" s="46"/>
      <c r="K47" s="46"/>
      <c r="L47" s="1">
        <f>COUNTIF(H4:H33,"Sony")</f>
        <v>0</v>
      </c>
      <c r="M47" s="1"/>
    </row>
    <row r="1048576" spans="10:11" x14ac:dyDescent="0.25">
      <c r="J1048576" s="9"/>
      <c r="K1048576" s="9"/>
    </row>
  </sheetData>
  <autoFilter ref="A3:T33" xr:uid="{00000000-0009-0000-0000-000000000000}"/>
  <conditionalFormatting sqref="J4:K33">
    <cfRule type="cellIs" dxfId="2" priority="5" operator="equal">
      <formula>"Bono"</formula>
    </cfRule>
  </conditionalFormatting>
  <conditionalFormatting sqref="H4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33">
    <cfRule type="iconSet" priority="3">
      <iconSet iconSet="3TrafficLights2">
        <cfvo type="percent" val="0"/>
        <cfvo type="percent" val="2"/>
        <cfvo type="percent" val="3"/>
      </iconSet>
    </cfRule>
  </conditionalFormatting>
  <conditionalFormatting sqref="Y4:Y33">
    <cfRule type="containsText" dxfId="1" priority="2" operator="containsText" text="Entregado">
      <formula>NOT(ISERROR(SEARCH("Entregado",Y4)))</formula>
    </cfRule>
  </conditionalFormatting>
  <conditionalFormatting sqref="Z4:Z33">
    <cfRule type="containsText" dxfId="0" priority="1" operator="containsText" text="Evaluado">
      <formula>NOT(ISERROR(SEARCH("Evaluado",Z4)))</formula>
    </cfRule>
  </conditionalFormatting>
  <dataValidations count="6">
    <dataValidation type="list" allowBlank="1" showInputMessage="1" showErrorMessage="1" sqref="Y4:Y33" xr:uid="{00000000-0002-0000-0000-000000000000}">
      <formula1>Opciones</formula1>
    </dataValidation>
    <dataValidation type="list" allowBlank="1" showInputMessage="1" showErrorMessage="1" sqref="Z4:Z33" xr:uid="{00000000-0002-0000-0000-000001000000}">
      <formula1>INDIRECT($Y4)</formula1>
    </dataValidation>
    <dataValidation type="list" allowBlank="1" showInputMessage="1" showErrorMessage="1" sqref="AA4:AA33" xr:uid="{00000000-0002-0000-0000-000002000000}">
      <formula1>INDIRECT($Z4)</formula1>
    </dataValidation>
    <dataValidation type="list" allowBlank="1" showInputMessage="1" showErrorMessage="1" sqref="AB4:AB33" xr:uid="{00000000-0002-0000-0000-000003000000}">
      <formula1>Envío</formula1>
    </dataValidation>
    <dataValidation type="list" allowBlank="1" showInputMessage="1" showErrorMessage="1" sqref="AC4:AC33" xr:uid="{00000000-0002-0000-0000-000004000000}">
      <formula1>INDIRECT($AB4)</formula1>
    </dataValidation>
    <dataValidation type="list" allowBlank="1" showInputMessage="1" showErrorMessage="1" sqref="AD4:AD33" xr:uid="{00000000-0002-0000-0000-000005000000}">
      <formula1>INDIRECT($AB4&amp;"_"&amp;$AC4)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06FB-2FB3-45E2-8FCF-90F0FFFF7A37}">
  <dimension ref="A1:E10"/>
  <sheetViews>
    <sheetView workbookViewId="0">
      <selection activeCell="C22" sqref="C22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4" width="5" bestFit="1" customWidth="1"/>
    <col min="5" max="6" width="12.5703125" bestFit="1" customWidth="1"/>
    <col min="7" max="7" width="22.42578125" bestFit="1" customWidth="1"/>
    <col min="8" max="9" width="12.5703125" bestFit="1" customWidth="1"/>
    <col min="10" max="10" width="9.7109375" bestFit="1" customWidth="1"/>
    <col min="11" max="11" width="12.7109375" bestFit="1" customWidth="1"/>
    <col min="12" max="12" width="18.42578125" bestFit="1" customWidth="1"/>
    <col min="13" max="13" width="21.5703125" bestFit="1" customWidth="1"/>
    <col min="14" max="14" width="10.5703125" bestFit="1" customWidth="1"/>
    <col min="15" max="15" width="13.5703125" bestFit="1" customWidth="1"/>
    <col min="16" max="16" width="10.5703125" bestFit="1" customWidth="1"/>
    <col min="17" max="17" width="13.5703125" bestFit="1" customWidth="1"/>
    <col min="18" max="18" width="10.7109375" bestFit="1" customWidth="1"/>
    <col min="19" max="19" width="13.7109375" bestFit="1" customWidth="1"/>
    <col min="20" max="20" width="20.42578125" bestFit="1" customWidth="1"/>
    <col min="21" max="21" width="23.5703125" bestFit="1" customWidth="1"/>
    <col min="22" max="22" width="20.42578125" bestFit="1" customWidth="1"/>
    <col min="23" max="23" width="23.5703125" bestFit="1" customWidth="1"/>
    <col min="24" max="24" width="49.85546875" bestFit="1" customWidth="1"/>
    <col min="25" max="25" width="53" bestFit="1" customWidth="1"/>
    <col min="26" max="26" width="53.5703125" bestFit="1" customWidth="1"/>
    <col min="27" max="27" width="56.7109375" bestFit="1" customWidth="1"/>
    <col min="28" max="28" width="14.140625" bestFit="1" customWidth="1"/>
    <col min="29" max="29" width="17.28515625" bestFit="1" customWidth="1"/>
    <col min="30" max="30" width="14.140625" bestFit="1" customWidth="1"/>
    <col min="31" max="31" width="17.28515625" bestFit="1" customWidth="1"/>
    <col min="32" max="32" width="12.5703125" bestFit="1" customWidth="1"/>
  </cols>
  <sheetData>
    <row r="1" spans="1:5" x14ac:dyDescent="0.25">
      <c r="A1" s="64" t="s">
        <v>165</v>
      </c>
      <c r="B1" s="64" t="s">
        <v>164</v>
      </c>
    </row>
    <row r="2" spans="1:5" x14ac:dyDescent="0.25">
      <c r="A2" s="64" t="s">
        <v>162</v>
      </c>
      <c r="B2" s="27">
        <v>10</v>
      </c>
      <c r="C2" s="27">
        <v>11</v>
      </c>
      <c r="D2" s="27">
        <v>12</v>
      </c>
      <c r="E2" s="27" t="s">
        <v>163</v>
      </c>
    </row>
    <row r="3" spans="1:5" x14ac:dyDescent="0.25">
      <c r="A3" s="65" t="s">
        <v>42</v>
      </c>
      <c r="B3" s="4">
        <v>8892</v>
      </c>
      <c r="C3" s="4"/>
      <c r="D3" s="4"/>
      <c r="E3" s="4">
        <v>8892</v>
      </c>
    </row>
    <row r="4" spans="1:5" x14ac:dyDescent="0.25">
      <c r="A4" s="65" t="s">
        <v>45</v>
      </c>
      <c r="B4" s="4"/>
      <c r="C4" s="4">
        <v>2850</v>
      </c>
      <c r="D4" s="4">
        <v>1350</v>
      </c>
      <c r="E4" s="4">
        <v>4200</v>
      </c>
    </row>
    <row r="5" spans="1:5" x14ac:dyDescent="0.25">
      <c r="A5" s="65" t="s">
        <v>46</v>
      </c>
      <c r="B5" s="4">
        <v>1200</v>
      </c>
      <c r="C5" s="4"/>
      <c r="D5" s="4">
        <v>6800</v>
      </c>
      <c r="E5" s="4">
        <v>8000</v>
      </c>
    </row>
    <row r="6" spans="1:5" x14ac:dyDescent="0.25">
      <c r="A6" s="65" t="s">
        <v>44</v>
      </c>
      <c r="B6" s="4">
        <v>3596</v>
      </c>
      <c r="C6" s="4">
        <v>1497</v>
      </c>
      <c r="D6" s="4"/>
      <c r="E6" s="4">
        <v>5093</v>
      </c>
    </row>
    <row r="7" spans="1:5" x14ac:dyDescent="0.25">
      <c r="A7" s="65" t="s">
        <v>43</v>
      </c>
      <c r="B7" s="4">
        <v>3792</v>
      </c>
      <c r="C7" s="4"/>
      <c r="D7" s="4">
        <v>1598</v>
      </c>
      <c r="E7" s="4">
        <v>5390</v>
      </c>
    </row>
    <row r="8" spans="1:5" x14ac:dyDescent="0.25">
      <c r="A8" s="65" t="s">
        <v>47</v>
      </c>
      <c r="B8" s="4">
        <v>50</v>
      </c>
      <c r="C8" s="4"/>
      <c r="D8" s="4">
        <v>30</v>
      </c>
      <c r="E8" s="4">
        <v>80</v>
      </c>
    </row>
    <row r="9" spans="1:5" x14ac:dyDescent="0.25">
      <c r="A9" s="65" t="s">
        <v>48</v>
      </c>
      <c r="B9" s="4">
        <v>3400</v>
      </c>
      <c r="C9" s="4"/>
      <c r="D9" s="4"/>
      <c r="E9" s="4">
        <v>3400</v>
      </c>
    </row>
    <row r="10" spans="1:5" x14ac:dyDescent="0.25">
      <c r="A10" s="65" t="s">
        <v>163</v>
      </c>
      <c r="B10" s="4">
        <v>20930</v>
      </c>
      <c r="C10" s="4">
        <v>4347</v>
      </c>
      <c r="D10" s="4">
        <v>9778</v>
      </c>
      <c r="E10" s="4">
        <v>35055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1"/>
  <sheetViews>
    <sheetView topLeftCell="A16" workbookViewId="0">
      <selection activeCell="D34" sqref="D34"/>
    </sheetView>
  </sheetViews>
  <sheetFormatPr baseColWidth="10" defaultRowHeight="15" x14ac:dyDescent="0.25"/>
  <cols>
    <col min="1" max="1" width="18" bestFit="1" customWidth="1"/>
    <col min="2" max="2" width="14.42578125" bestFit="1" customWidth="1"/>
    <col min="3" max="3" width="14" bestFit="1" customWidth="1"/>
    <col min="4" max="4" width="16.5703125" bestFit="1" customWidth="1"/>
    <col min="5" max="5" width="15.85546875" bestFit="1" customWidth="1"/>
    <col min="6" max="8" width="10.7109375" bestFit="1" customWidth="1"/>
    <col min="9" max="9" width="12.5703125" bestFit="1" customWidth="1"/>
    <col min="10" max="10" width="20.42578125" bestFit="1" customWidth="1"/>
    <col min="11" max="11" width="17.7109375" bestFit="1" customWidth="1"/>
    <col min="12" max="12" width="20.42578125" bestFit="1" customWidth="1"/>
    <col min="13" max="13" width="17.7109375" bestFit="1" customWidth="1"/>
    <col min="14" max="14" width="20.42578125" bestFit="1" customWidth="1"/>
    <col min="15" max="15" width="17.7109375" bestFit="1" customWidth="1"/>
    <col min="16" max="16" width="25.42578125" bestFit="1" customWidth="1"/>
    <col min="17" max="17" width="22.7109375" bestFit="1" customWidth="1"/>
  </cols>
  <sheetData>
    <row r="3" spans="1:9" x14ac:dyDescent="0.25">
      <c r="A3" s="64" t="s">
        <v>167</v>
      </c>
      <c r="B3" s="64" t="s">
        <v>164</v>
      </c>
    </row>
    <row r="4" spans="1:9" x14ac:dyDescent="0.25">
      <c r="A4" s="64" t="s">
        <v>162</v>
      </c>
      <c r="B4" s="3">
        <v>43385</v>
      </c>
      <c r="C4" s="3">
        <v>43386</v>
      </c>
      <c r="D4" s="3">
        <v>43387</v>
      </c>
      <c r="E4" s="3">
        <v>43388</v>
      </c>
      <c r="F4" s="3">
        <v>43389</v>
      </c>
      <c r="G4" s="3">
        <v>43390</v>
      </c>
      <c r="H4" s="3">
        <v>43394</v>
      </c>
      <c r="I4" s="3" t="s">
        <v>163</v>
      </c>
    </row>
    <row r="5" spans="1:9" x14ac:dyDescent="0.25">
      <c r="A5" s="65">
        <v>1000</v>
      </c>
      <c r="B5" s="66">
        <v>0</v>
      </c>
      <c r="C5" s="66">
        <v>0</v>
      </c>
      <c r="D5" s="66">
        <v>0</v>
      </c>
      <c r="E5" s="66">
        <v>0</v>
      </c>
      <c r="F5" s="66">
        <v>0</v>
      </c>
      <c r="G5" s="66">
        <v>0.13333333333333333</v>
      </c>
      <c r="H5" s="66">
        <v>0</v>
      </c>
      <c r="I5" s="66">
        <v>0.13333333333333333</v>
      </c>
    </row>
    <row r="6" spans="1:9" x14ac:dyDescent="0.25">
      <c r="A6" s="65">
        <v>1001</v>
      </c>
      <c r="B6" s="66">
        <v>0</v>
      </c>
      <c r="C6" s="66">
        <v>0</v>
      </c>
      <c r="D6" s="66">
        <v>0</v>
      </c>
      <c r="E6" s="66">
        <v>0.13333333333333333</v>
      </c>
      <c r="F6" s="66">
        <v>0</v>
      </c>
      <c r="G6" s="66">
        <v>0</v>
      </c>
      <c r="H6" s="66">
        <v>0</v>
      </c>
      <c r="I6" s="66">
        <v>0.13333333333333333</v>
      </c>
    </row>
    <row r="7" spans="1:9" x14ac:dyDescent="0.25">
      <c r="A7" s="65">
        <v>1002</v>
      </c>
      <c r="B7" s="66">
        <v>0</v>
      </c>
      <c r="C7" s="66">
        <v>0</v>
      </c>
      <c r="D7" s="66">
        <v>0.13333333333333333</v>
      </c>
      <c r="E7" s="66">
        <v>0</v>
      </c>
      <c r="F7" s="66">
        <v>0</v>
      </c>
      <c r="G7" s="66">
        <v>0</v>
      </c>
      <c r="H7" s="66">
        <v>0</v>
      </c>
      <c r="I7" s="66">
        <v>0.13333333333333333</v>
      </c>
    </row>
    <row r="8" spans="1:9" x14ac:dyDescent="0.25">
      <c r="A8" s="65">
        <v>1003</v>
      </c>
      <c r="B8" s="66">
        <v>0.13333333333333333</v>
      </c>
      <c r="C8" s="66">
        <v>0</v>
      </c>
      <c r="D8" s="66">
        <v>0</v>
      </c>
      <c r="E8" s="66">
        <v>0</v>
      </c>
      <c r="F8" s="66">
        <v>0</v>
      </c>
      <c r="G8" s="66">
        <v>0</v>
      </c>
      <c r="H8" s="66">
        <v>0</v>
      </c>
      <c r="I8" s="66">
        <v>0.13333333333333333</v>
      </c>
    </row>
    <row r="9" spans="1:9" x14ac:dyDescent="0.25">
      <c r="A9" s="65">
        <v>1004</v>
      </c>
      <c r="B9" s="66">
        <v>0</v>
      </c>
      <c r="C9" s="66">
        <v>0</v>
      </c>
      <c r="D9" s="66">
        <v>0</v>
      </c>
      <c r="E9" s="66">
        <v>0</v>
      </c>
      <c r="F9" s="66">
        <v>0.2</v>
      </c>
      <c r="G9" s="66">
        <v>0</v>
      </c>
      <c r="H9" s="66">
        <v>0</v>
      </c>
      <c r="I9" s="66">
        <v>0.2</v>
      </c>
    </row>
    <row r="10" spans="1:9" x14ac:dyDescent="0.25">
      <c r="A10" s="65">
        <v>1005</v>
      </c>
      <c r="B10" s="66">
        <v>0</v>
      </c>
      <c r="C10" s="66">
        <v>0.1</v>
      </c>
      <c r="D10" s="66">
        <v>0</v>
      </c>
      <c r="E10" s="66">
        <v>0</v>
      </c>
      <c r="F10" s="66">
        <v>0</v>
      </c>
      <c r="G10" s="66">
        <v>0</v>
      </c>
      <c r="H10" s="66">
        <v>0</v>
      </c>
      <c r="I10" s="66">
        <v>0.1</v>
      </c>
    </row>
    <row r="11" spans="1:9" x14ac:dyDescent="0.25">
      <c r="A11" s="65">
        <v>1006</v>
      </c>
      <c r="B11" s="66">
        <v>0</v>
      </c>
      <c r="C11" s="66">
        <v>0</v>
      </c>
      <c r="D11" s="66">
        <v>0</v>
      </c>
      <c r="E11" s="66">
        <v>0</v>
      </c>
      <c r="F11" s="66">
        <v>0</v>
      </c>
      <c r="G11" s="66">
        <v>0</v>
      </c>
      <c r="H11" s="66">
        <v>0.16666666666666666</v>
      </c>
      <c r="I11" s="66">
        <v>0.16666666666666666</v>
      </c>
    </row>
    <row r="12" spans="1:9" x14ac:dyDescent="0.25">
      <c r="A12" s="65" t="s">
        <v>163</v>
      </c>
      <c r="B12" s="66">
        <v>0.13333333333333333</v>
      </c>
      <c r="C12" s="66">
        <v>0.1</v>
      </c>
      <c r="D12" s="66">
        <v>0.13333333333333333</v>
      </c>
      <c r="E12" s="66">
        <v>0.13333333333333333</v>
      </c>
      <c r="F12" s="66">
        <v>0.2</v>
      </c>
      <c r="G12" s="66">
        <v>0.13333333333333333</v>
      </c>
      <c r="H12" s="66">
        <v>0.16666666666666666</v>
      </c>
      <c r="I12" s="66">
        <v>1</v>
      </c>
    </row>
    <row r="14" spans="1:9" x14ac:dyDescent="0.25">
      <c r="A14" s="64" t="s">
        <v>49</v>
      </c>
      <c r="B14" t="s">
        <v>60</v>
      </c>
    </row>
    <row r="16" spans="1:9" x14ac:dyDescent="0.25">
      <c r="C16" s="64" t="s">
        <v>168</v>
      </c>
    </row>
    <row r="17" spans="1:5" x14ac:dyDescent="0.25">
      <c r="A17" s="64" t="s">
        <v>11</v>
      </c>
      <c r="B17" s="64" t="s">
        <v>10</v>
      </c>
      <c r="C17" t="s">
        <v>165</v>
      </c>
      <c r="D17" t="s">
        <v>166</v>
      </c>
      <c r="E17" t="s">
        <v>169</v>
      </c>
    </row>
    <row r="18" spans="1:5" x14ac:dyDescent="0.25">
      <c r="A18" t="s">
        <v>42</v>
      </c>
      <c r="B18">
        <v>5000</v>
      </c>
      <c r="C18" s="4">
        <v>2598</v>
      </c>
      <c r="D18" s="4">
        <v>2</v>
      </c>
      <c r="E18" s="4">
        <v>1299</v>
      </c>
    </row>
    <row r="19" spans="1:5" x14ac:dyDescent="0.25">
      <c r="A19" t="s">
        <v>46</v>
      </c>
      <c r="B19">
        <v>5400</v>
      </c>
      <c r="C19" s="4">
        <v>1250</v>
      </c>
      <c r="D19" s="4">
        <v>1</v>
      </c>
      <c r="E19" s="4">
        <v>1250</v>
      </c>
    </row>
    <row r="20" spans="1:5" x14ac:dyDescent="0.25">
      <c r="A20" t="s">
        <v>44</v>
      </c>
      <c r="B20">
        <v>5200</v>
      </c>
      <c r="C20" s="4">
        <v>499</v>
      </c>
      <c r="D20" s="4">
        <v>1</v>
      </c>
      <c r="E20" s="4">
        <v>499</v>
      </c>
    </row>
    <row r="21" spans="1:5" x14ac:dyDescent="0.25">
      <c r="A21" t="s">
        <v>163</v>
      </c>
      <c r="C21" s="4">
        <v>4347</v>
      </c>
      <c r="D21" s="4">
        <v>4</v>
      </c>
      <c r="E21" s="4">
        <v>1086.75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16"/>
  <sheetViews>
    <sheetView workbookViewId="0">
      <selection activeCell="M19" sqref="M19"/>
    </sheetView>
  </sheetViews>
  <sheetFormatPr baseColWidth="10" defaultRowHeight="15" x14ac:dyDescent="0.25"/>
  <cols>
    <col min="2" max="2" width="12.85546875" customWidth="1"/>
    <col min="4" max="4" width="14.28515625" customWidth="1"/>
    <col min="6" max="6" width="14.42578125" customWidth="1"/>
    <col min="8" max="8" width="15.28515625" customWidth="1"/>
    <col min="10" max="10" width="13.7109375" customWidth="1"/>
    <col min="12" max="12" width="12.5703125" customWidth="1"/>
  </cols>
  <sheetData>
    <row r="3" spans="2:12" x14ac:dyDescent="0.25">
      <c r="B3" t="s">
        <v>61</v>
      </c>
      <c r="D3" t="s">
        <v>60</v>
      </c>
      <c r="F3" s="5" t="s">
        <v>50</v>
      </c>
      <c r="H3" s="5" t="s">
        <v>51</v>
      </c>
      <c r="J3" s="5" t="s">
        <v>52</v>
      </c>
      <c r="L3" t="s">
        <v>69</v>
      </c>
    </row>
    <row r="4" spans="2:12" x14ac:dyDescent="0.25">
      <c r="B4" t="s">
        <v>60</v>
      </c>
      <c r="D4" t="s">
        <v>66</v>
      </c>
      <c r="F4" t="s">
        <v>59</v>
      </c>
      <c r="H4" t="s">
        <v>53</v>
      </c>
      <c r="J4" t="s">
        <v>55</v>
      </c>
      <c r="L4" t="s">
        <v>63</v>
      </c>
    </row>
    <row r="5" spans="2:12" x14ac:dyDescent="0.25">
      <c r="B5" t="s">
        <v>50</v>
      </c>
      <c r="D5" t="s">
        <v>67</v>
      </c>
      <c r="F5" t="s">
        <v>58</v>
      </c>
      <c r="H5" t="s">
        <v>54</v>
      </c>
      <c r="J5" t="s">
        <v>56</v>
      </c>
      <c r="L5" t="s">
        <v>70</v>
      </c>
    </row>
    <row r="6" spans="2:12" x14ac:dyDescent="0.25">
      <c r="B6" t="s">
        <v>51</v>
      </c>
      <c r="D6" t="s">
        <v>68</v>
      </c>
      <c r="J6" t="s">
        <v>69</v>
      </c>
      <c r="L6" t="s">
        <v>64</v>
      </c>
    </row>
    <row r="7" spans="2:12" x14ac:dyDescent="0.25">
      <c r="B7" t="s">
        <v>52</v>
      </c>
      <c r="L7" t="s">
        <v>71</v>
      </c>
    </row>
    <row r="9" spans="2:12" x14ac:dyDescent="0.25">
      <c r="B9" t="s">
        <v>76</v>
      </c>
      <c r="D9" t="s">
        <v>72</v>
      </c>
      <c r="F9" t="s">
        <v>73</v>
      </c>
      <c r="H9" t="s">
        <v>78</v>
      </c>
      <c r="J9" t="s">
        <v>81</v>
      </c>
      <c r="L9" t="s">
        <v>82</v>
      </c>
    </row>
    <row r="10" spans="2:12" x14ac:dyDescent="0.25">
      <c r="B10" t="s">
        <v>72</v>
      </c>
      <c r="D10" t="s">
        <v>74</v>
      </c>
      <c r="F10" t="s">
        <v>74</v>
      </c>
      <c r="H10" t="s">
        <v>79</v>
      </c>
      <c r="J10" t="s">
        <v>92</v>
      </c>
      <c r="L10" t="s">
        <v>83</v>
      </c>
    </row>
    <row r="11" spans="2:12" x14ac:dyDescent="0.25">
      <c r="B11" t="s">
        <v>73</v>
      </c>
      <c r="D11" t="s">
        <v>75</v>
      </c>
      <c r="F11" t="s">
        <v>75</v>
      </c>
      <c r="H11" t="s">
        <v>86</v>
      </c>
      <c r="J11" t="s">
        <v>88</v>
      </c>
      <c r="L11" t="s">
        <v>84</v>
      </c>
    </row>
    <row r="12" spans="2:12" x14ac:dyDescent="0.25">
      <c r="F12" t="s">
        <v>77</v>
      </c>
      <c r="H12" t="s">
        <v>91</v>
      </c>
    </row>
    <row r="14" spans="2:12" x14ac:dyDescent="0.25">
      <c r="H14" t="s">
        <v>85</v>
      </c>
      <c r="J14" t="s">
        <v>87</v>
      </c>
      <c r="L14" t="s">
        <v>89</v>
      </c>
    </row>
    <row r="15" spans="2:12" x14ac:dyDescent="0.25">
      <c r="H15" t="s">
        <v>80</v>
      </c>
      <c r="J15" t="s">
        <v>94</v>
      </c>
      <c r="L15" t="s">
        <v>96</v>
      </c>
    </row>
    <row r="16" spans="2:12" x14ac:dyDescent="0.25">
      <c r="H16" t="s">
        <v>93</v>
      </c>
      <c r="J16" t="s">
        <v>95</v>
      </c>
      <c r="L16" t="s">
        <v>97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4"/>
  <sheetViews>
    <sheetView workbookViewId="0">
      <selection activeCell="C19" sqref="C19"/>
    </sheetView>
  </sheetViews>
  <sheetFormatPr baseColWidth="10" defaultRowHeight="15" x14ac:dyDescent="0.25"/>
  <cols>
    <col min="2" max="2" width="21.42578125" customWidth="1"/>
  </cols>
  <sheetData>
    <row r="2" spans="2:2" x14ac:dyDescent="0.25">
      <c r="B2" s="52" t="s">
        <v>154</v>
      </c>
    </row>
    <row r="3" spans="2:2" x14ac:dyDescent="0.25">
      <c r="B3" s="29" t="s">
        <v>132</v>
      </c>
    </row>
    <row r="4" spans="2:2" x14ac:dyDescent="0.25">
      <c r="B4" s="29" t="s">
        <v>155</v>
      </c>
    </row>
    <row r="5" spans="2:2" x14ac:dyDescent="0.25">
      <c r="B5" s="29" t="s">
        <v>145</v>
      </c>
    </row>
    <row r="6" spans="2:2" x14ac:dyDescent="0.25">
      <c r="B6" s="29" t="s">
        <v>157</v>
      </c>
    </row>
    <row r="7" spans="2:2" x14ac:dyDescent="0.25">
      <c r="B7" s="29" t="s">
        <v>128</v>
      </c>
    </row>
    <row r="8" spans="2:2" x14ac:dyDescent="0.25">
      <c r="B8" s="29" t="s">
        <v>129</v>
      </c>
    </row>
    <row r="9" spans="2:2" x14ac:dyDescent="0.25">
      <c r="B9" s="29" t="s">
        <v>130</v>
      </c>
    </row>
    <row r="10" spans="2:2" x14ac:dyDescent="0.25">
      <c r="B10" s="29" t="s">
        <v>133</v>
      </c>
    </row>
    <row r="11" spans="2:2" x14ac:dyDescent="0.25">
      <c r="B11" s="28" t="s">
        <v>131</v>
      </c>
    </row>
    <row r="12" spans="2:2" x14ac:dyDescent="0.25">
      <c r="B12" s="28" t="s">
        <v>153</v>
      </c>
    </row>
    <row r="13" spans="2:2" x14ac:dyDescent="0.25">
      <c r="B13" s="29" t="s">
        <v>156</v>
      </c>
    </row>
    <row r="14" spans="2:2" x14ac:dyDescent="0.25">
      <c r="B14" s="2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20</vt:i4>
      </vt:variant>
    </vt:vector>
  </HeadingPairs>
  <TitlesOfParts>
    <vt:vector size="26" baseType="lpstr">
      <vt:lpstr>Home</vt:lpstr>
      <vt:lpstr>Base de datos</vt:lpstr>
      <vt:lpstr>Gráficas</vt:lpstr>
      <vt:lpstr>Dinámica</vt:lpstr>
      <vt:lpstr>Listas</vt:lpstr>
      <vt:lpstr>Fórmulas</vt:lpstr>
      <vt:lpstr>Cantidad</vt:lpstr>
      <vt:lpstr>China</vt:lpstr>
      <vt:lpstr>China_Ciudad</vt:lpstr>
      <vt:lpstr>China_Rural</vt:lpstr>
      <vt:lpstr>Entregado</vt:lpstr>
      <vt:lpstr>Envío</vt:lpstr>
      <vt:lpstr>Evaluación</vt:lpstr>
      <vt:lpstr>Evaluado</vt:lpstr>
      <vt:lpstr>Manufactura</vt:lpstr>
      <vt:lpstr>Opciones</vt:lpstr>
      <vt:lpstr>Proceso</vt:lpstr>
      <vt:lpstr>Proveedores</vt:lpstr>
      <vt:lpstr>Sede</vt:lpstr>
      <vt:lpstr>Tránsito</vt:lpstr>
      <vt:lpstr>USA</vt:lpstr>
      <vt:lpstr>USA_Ciudad</vt:lpstr>
      <vt:lpstr>USA_Isla</vt:lpstr>
      <vt:lpstr>USA_Rural</vt:lpstr>
      <vt:lpstr>Vendedores</vt:lpstr>
      <vt:lpstr>VentasMoneda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</dc:creator>
  <cp:lastModifiedBy>Milo</cp:lastModifiedBy>
  <dcterms:created xsi:type="dcterms:W3CDTF">2022-07-14T20:59:44Z</dcterms:created>
  <dcterms:modified xsi:type="dcterms:W3CDTF">2022-07-16T21:18:04Z</dcterms:modified>
</cp:coreProperties>
</file>