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riablesHerramienta" sheetId="1" r:id="rId3"/>
    <sheet state="visible" name="baseDeDatos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J1">
      <text>
        <t xml:space="preserve">Juan David Gómez:
Usar los mismos códigos que el # registro (columna 1) para hacer mapa de actores
Estos aliados son más relevenates porque son los más grandes clientes, los cooperantes principales o su relacionado directo</t>
      </text>
    </comment>
    <comment authorId="0" ref="E4">
      <text>
        <t xml:space="preserve">Juan David Gómez:
No hay información en línea. El centro se niega a dar esta información telefónicamente</t>
      </text>
    </comment>
    <comment authorId="0" ref="Z4">
      <text>
        <t xml:space="preserve">Juan David Gómez:
Mercadeo social</t>
      </text>
    </comment>
    <comment authorId="0" ref="E5">
      <text>
        <t xml:space="preserve">Juan David Gómez:
No hay información en línea. El centro se niega a dar esta información telefónicamente</t>
      </text>
    </comment>
    <comment authorId="0" ref="E6">
      <text>
        <t xml:space="preserve">Juan David Gómez:
No hay información en línea. El centro se niega a dar esta información telefónicamente</t>
      </text>
    </comment>
    <comment authorId="0" ref="E8">
      <text>
        <t xml:space="preserve">Juan David Gómez:
No hay información en línea. El centro se niega a dar esta información telefónicamente</t>
      </text>
    </comment>
    <comment authorId="0" ref="X9">
      <text>
        <t xml:space="preserve">Juan David Gómez:
En justicia</t>
      </text>
    </comment>
    <comment authorId="0" ref="X10">
      <text>
        <t xml:space="preserve">Juan David Gómez:
Mercadeo social</t>
      </text>
    </comment>
    <comment authorId="0" ref="Y10">
      <text>
        <t xml:space="preserve">Juan David Gómez:
matemáticas en el agro</t>
      </text>
    </comment>
    <comment authorId="0" ref="X11">
      <text>
        <t xml:space="preserve">Juan David Gómez:
ordenamiento territorial</t>
      </text>
    </comment>
    <comment authorId="0" ref="X12">
      <text>
        <t xml:space="preserve">Juan David Gómez:
Política pública</t>
      </text>
    </comment>
    <comment authorId="0" ref="X13">
      <text>
        <t xml:space="preserve">Juan David Gómez:
Democracia en la educación</t>
      </text>
    </comment>
    <comment authorId="0" ref="X14">
      <text>
        <t xml:space="preserve">Juan David Gómez:
Democracia en la educación</t>
      </text>
    </comment>
    <comment authorId="0" ref="X16">
      <text>
        <t xml:space="preserve">Juan David Gómez:
Tecnología en lo rural</t>
      </text>
    </comment>
    <comment authorId="0" ref="X19">
      <text>
        <t xml:space="preserve">Juan David Gómez:
Agrícola</t>
      </text>
    </comment>
    <comment authorId="0" ref="Y20">
      <text>
        <t xml:space="preserve">Juan David Gómez:
Educación en la niñez</t>
      </text>
    </comment>
    <comment authorId="0" ref="Y21">
      <text>
        <t xml:space="preserve">Juan David Gómez:
Conflicto y justicia</t>
      </text>
    </comment>
    <comment authorId="0" ref="Y22">
      <text>
        <t xml:space="preserve">Juan David Gómez:
Ecología</t>
      </text>
    </comment>
    <comment authorId="0" ref="X23">
      <text>
        <t xml:space="preserve">Juan David Gómez:
Derecho en gestión medioambiental</t>
      </text>
    </comment>
    <comment authorId="0" ref="X28">
      <text>
        <t xml:space="preserve">Juan David Gómez:
Estadística socioeconómica</t>
      </text>
    </comment>
    <comment authorId="0" ref="X32">
      <text>
        <t xml:space="preserve">Juan David Gómez:
Patrimonio y arqueología</t>
      </text>
    </comment>
    <comment authorId="0" ref="Y35">
      <text>
        <t xml:space="preserve">Juan David Gómez:
Relaciones internacionales y geografía</t>
      </text>
    </comment>
    <comment authorId="0" ref="Y36">
      <text>
        <t xml:space="preserve">Juan David Gómez:
Cooperación</t>
      </text>
    </comment>
    <comment authorId="0" ref="X37">
      <text>
        <t xml:space="preserve">Juan David Gómez:
Desarrollo urbano</t>
      </text>
    </comment>
    <comment authorId="0" ref="Y38">
      <text>
        <t xml:space="preserve">Juan David Gómez:
Desarrollo automotriz</t>
      </text>
    </comment>
    <comment authorId="0" ref="AA41">
      <text>
        <t xml:space="preserve">Juan David Gómez:
Gestión medioambiental</t>
      </text>
    </comment>
    <comment authorId="0" ref="X42">
      <text>
        <t xml:space="preserve">Juan David Gómez:
Derecho en el medioambiente</t>
      </text>
    </comment>
    <comment authorId="0" ref="X43">
      <text>
        <t xml:space="preserve">Juan David Gómez:
Género</t>
      </text>
    </comment>
    <comment authorId="0" ref="Y45">
      <text>
        <t xml:space="preserve">Juan David Gómez:
Niñez en la construcción de paz</t>
      </text>
    </comment>
    <comment authorId="0" ref="Y46">
      <text>
        <t xml:space="preserve">Juan David Gómez:
RSC en negocios inclusivos</t>
      </text>
    </comment>
    <comment authorId="0" ref="X48">
      <text>
        <t xml:space="preserve">Juan David Gómez:
Educación</t>
      </text>
    </comment>
    <comment authorId="0" ref="Y51">
      <text>
        <t xml:space="preserve">Juan David Gómez:
Innovación en educación</t>
      </text>
    </comment>
    <comment authorId="0" ref="X52">
      <text>
        <t xml:space="preserve">Juan David Gómez:
Políticas en educación</t>
      </text>
    </comment>
    <comment authorId="0" ref="X53">
      <text>
        <t xml:space="preserve">Juan David Gómez:
vivienda y ciudad</t>
      </text>
    </comment>
    <comment authorId="0" ref="X57">
      <text>
        <t xml:space="preserve">Juan David Gómez:
Sostenibilidad socioambiental</t>
      </text>
    </comment>
    <comment authorId="0" ref="Y58">
      <text>
        <t xml:space="preserve">Juan David Gómez:
Desarrollo microempresarial</t>
      </text>
    </comment>
    <comment authorId="0" ref="X59">
      <text>
        <t xml:space="preserve">Juan David Gómez:
Posconflicto</t>
      </text>
    </comment>
    <comment authorId="0" ref="X60">
      <text>
        <t xml:space="preserve">Juan David Gómez:
RSC en Colombia</t>
      </text>
    </comment>
    <comment authorId="0" ref="X64">
      <text>
        <t xml:space="preserve">Juan David Gómez:
Emprendimiento</t>
      </text>
    </comment>
    <comment authorId="0" ref="Z65">
      <text>
        <t xml:space="preserve">Juan David Gómez:
Emprendimiento Y RSC</t>
      </text>
    </comment>
    <comment authorId="0" ref="X67">
      <text>
        <t xml:space="preserve">Juan David Gómez:
Economía del desarrollo</t>
      </text>
    </comment>
    <comment authorId="0" ref="X69">
      <text>
        <t xml:space="preserve">Juan David Gómez:
Pensamiento político</t>
      </text>
    </comment>
    <comment authorId="0" ref="Y70">
      <text>
        <t xml:space="preserve">Juan David Gómez:
Lo público</t>
      </text>
    </comment>
    <comment authorId="0" ref="Y71">
      <text>
        <t xml:space="preserve">Juan David Gómez:
Periodismo en las zonas de conflicto</t>
      </text>
    </comment>
    <comment authorId="0" ref="X73">
      <text>
        <t xml:space="preserve">Juan David Gómez:
Emprendimiento</t>
      </text>
    </comment>
    <comment authorId="0" ref="Y78">
      <text>
        <t xml:space="preserve">Juan David Gómez:
Emprendimiento</t>
      </text>
    </comment>
    <comment authorId="0" ref="X81">
      <text>
        <t xml:space="preserve">Juan David Gómez:
Desarrollo urbano</t>
      </text>
    </comment>
    <comment authorId="0" ref="Y84">
      <text>
        <t xml:space="preserve">Juan David Gómez:
Gestión del agua</t>
      </text>
    </comment>
    <comment authorId="0" ref="X86">
      <text>
        <t xml:space="preserve">Juan David Gómez:
Afrocolombianos e indígenas</t>
      </text>
    </comment>
    <comment authorId="0" ref="X87">
      <text>
        <t xml:space="preserve">Juan David Gómez:
Desarrollo rural</t>
      </text>
    </comment>
    <comment authorId="0" ref="Z88">
      <text>
        <t xml:space="preserve">Juan David Gómez:
Salud pública</t>
      </text>
    </comment>
    <comment authorId="0" ref="Y90">
      <text>
        <t xml:space="preserve">Juan David Gómez:
ciencias agrarias</t>
      </text>
    </comment>
    <comment authorId="0" ref="X91">
      <text>
        <t xml:space="preserve">Juan David Gómez:
Cafe</t>
      </text>
    </comment>
    <comment authorId="0" ref="X95">
      <text>
        <t xml:space="preserve">Juan David Gómez:
Cafe</t>
      </text>
    </comment>
  </commentList>
</comments>
</file>

<file path=xl/sharedStrings.xml><?xml version="1.0" encoding="utf-8"?>
<sst xmlns="http://schemas.openxmlformats.org/spreadsheetml/2006/main" count="6268" uniqueCount="1424">
  <si>
    <t>Naturaleza</t>
  </si>
  <si>
    <t>Alcance Territorial</t>
  </si>
  <si>
    <t>Actividad económica</t>
  </si>
  <si>
    <t>Temática de Énfasis</t>
  </si>
  <si>
    <t>Cliente Final</t>
  </si>
  <si>
    <t>Diferenciador</t>
  </si>
  <si>
    <t>Ciudad/Municipio</t>
  </si>
  <si>
    <t>Departamento</t>
  </si>
  <si>
    <t>Región</t>
  </si>
  <si>
    <t>Prioridad para el CIDER</t>
  </si>
  <si>
    <t>Rol en su entorno</t>
  </si>
  <si>
    <t>Rol frente al CIDER</t>
  </si>
  <si>
    <t>Tamaño</t>
  </si>
  <si>
    <t>Extranjera</t>
  </si>
  <si>
    <t>Municipal</t>
  </si>
  <si>
    <t>Educación</t>
  </si>
  <si>
    <t>Género</t>
  </si>
  <si>
    <t>Organismos rama judicial (Fiscalía, Cortes, Tribunales)</t>
  </si>
  <si>
    <t>Presencia multi-regional</t>
  </si>
  <si>
    <t>Barrancabermeja</t>
  </si>
  <si>
    <t>Amazonas</t>
  </si>
  <si>
    <t>Eje Cafetero + Antioquia</t>
  </si>
  <si>
    <t>Tipo 1</t>
  </si>
  <si>
    <t>Rol neutro</t>
  </si>
  <si>
    <t>ALIADO</t>
  </si>
  <si>
    <t>Grande</t>
  </si>
  <si>
    <t>Fundación sin ánimo de lucro</t>
  </si>
  <si>
    <t>Departamental</t>
  </si>
  <si>
    <t>Consultoría</t>
  </si>
  <si>
    <t>Territorio</t>
  </si>
  <si>
    <t>Organismos rama legislativa (Congreso, asambleas, Concejos Municipales)</t>
  </si>
  <si>
    <t>Equipo de trabajo robusto</t>
  </si>
  <si>
    <t>Barranquilla</t>
  </si>
  <si>
    <t>Antioquia</t>
  </si>
  <si>
    <t>RAPE Región Central</t>
  </si>
  <si>
    <t>Tipo 2</t>
  </si>
  <si>
    <t>Rol activo</t>
  </si>
  <si>
    <t>ALIADO / COMPETENCIA</t>
  </si>
  <si>
    <t>Mediana</t>
  </si>
  <si>
    <t>Mixta sin ánimo de lucro</t>
  </si>
  <si>
    <t>Regional</t>
  </si>
  <si>
    <t>Investigación</t>
  </si>
  <si>
    <t>Conflicto y paz</t>
  </si>
  <si>
    <t>Organismos rama ejecutiva (gobernaciones, alcaldías, localidades, Ministerios, FF.AA, superintendencias)</t>
  </si>
  <si>
    <t>Especialización en un tema del desarrollo</t>
  </si>
  <si>
    <t>Bogotá</t>
  </si>
  <si>
    <t>Atlántico</t>
  </si>
  <si>
    <t>Región Amazonía</t>
  </si>
  <si>
    <t>Tipo 3</t>
  </si>
  <si>
    <t>ALIADO / SUSTITUTO</t>
  </si>
  <si>
    <t>Pequeña</t>
  </si>
  <si>
    <t>Privada</t>
  </si>
  <si>
    <t>Nacional</t>
  </si>
  <si>
    <t>NA</t>
  </si>
  <si>
    <t>Emprendimiento y productividad</t>
  </si>
  <si>
    <t>Órganos de Control (Procuraduría, Contraloría)</t>
  </si>
  <si>
    <t>Financiador de iniciativas</t>
  </si>
  <si>
    <t>Bucaramanga</t>
  </si>
  <si>
    <t>Bolívar</t>
  </si>
  <si>
    <t>Región Caribe</t>
  </si>
  <si>
    <t>COMPETENCIA (menos consultoría)</t>
  </si>
  <si>
    <t>Privada sin ánimo de lucro</t>
  </si>
  <si>
    <t>Internacional</t>
  </si>
  <si>
    <t>Venta de eventos</t>
  </si>
  <si>
    <t>DD.HH</t>
  </si>
  <si>
    <t>Empresas Oficiales de Servicios Públicos Domiciliarios</t>
  </si>
  <si>
    <t>Interdisciplinariedad</t>
  </si>
  <si>
    <t>Buenaventura</t>
  </si>
  <si>
    <t>Caldas</t>
  </si>
  <si>
    <t>Región Orinoquía</t>
  </si>
  <si>
    <t>INDIFERENTE</t>
  </si>
  <si>
    <t>Pública</t>
  </si>
  <si>
    <t>Venta de publicaciones</t>
  </si>
  <si>
    <t>Responsabilidad social general</t>
  </si>
  <si>
    <t>Empresas estatales (Industriales Comerciales, Sociales)</t>
  </si>
  <si>
    <t>Aliados de poder</t>
  </si>
  <si>
    <t>Cali</t>
  </si>
  <si>
    <t>Cauca</t>
  </si>
  <si>
    <t>Región Pacífica + G11</t>
  </si>
  <si>
    <t>SUSTITUTO</t>
  </si>
  <si>
    <t>Unión temporal</t>
  </si>
  <si>
    <t>Servicios microfinancieros</t>
  </si>
  <si>
    <t>Gestión medioambiental</t>
  </si>
  <si>
    <t>Empresas sector real</t>
  </si>
  <si>
    <t>Generador de cooperación (intercambio)</t>
  </si>
  <si>
    <t>Cartagena</t>
  </si>
  <si>
    <t>Chocó</t>
  </si>
  <si>
    <t>Santanderes</t>
  </si>
  <si>
    <t>COMPETENCIA</t>
  </si>
  <si>
    <t>Patrimonio</t>
  </si>
  <si>
    <t>Organizaciones del tercer sector (ONG, Corporaciones, Fundaciones)</t>
  </si>
  <si>
    <t>Gran incidencia pública</t>
  </si>
  <si>
    <t>La Dorada</t>
  </si>
  <si>
    <t>Córdoba</t>
  </si>
  <si>
    <t>Región Magdalena Medio</t>
  </si>
  <si>
    <t>Desarrollo urbano</t>
  </si>
  <si>
    <t>Organizaciones internacionales (Embajadas, banca multilateral, Organismos de cooperación internacional, ONG Internacionales)</t>
  </si>
  <si>
    <t>Gran reconocimiento y legitimidad institucional</t>
  </si>
  <si>
    <t>Leticia</t>
  </si>
  <si>
    <t>Distrito Capital</t>
  </si>
  <si>
    <t>Democracia</t>
  </si>
  <si>
    <t>Investigadores de desarrollo</t>
  </si>
  <si>
    <t>Cantidad y calidad de las publicaciones</t>
  </si>
  <si>
    <t>Manizales</t>
  </si>
  <si>
    <t>Meta</t>
  </si>
  <si>
    <t>Estudios sectoriales-regionales</t>
  </si>
  <si>
    <t>Estudiantes de educación básica y media</t>
  </si>
  <si>
    <t>Programas a la medida de la región</t>
  </si>
  <si>
    <t>Medellín</t>
  </si>
  <si>
    <t>Norte de Santander</t>
  </si>
  <si>
    <t>Política Pública</t>
  </si>
  <si>
    <t>Instituciones de Educación Superior</t>
  </si>
  <si>
    <t>Especialidad en consultoría</t>
  </si>
  <si>
    <t>Mocoa</t>
  </si>
  <si>
    <t>Putumayo</t>
  </si>
  <si>
    <t>Opinión pública</t>
  </si>
  <si>
    <t>Estudiantes universitarios</t>
  </si>
  <si>
    <t>Verifica ejecución de proyectos</t>
  </si>
  <si>
    <t>Montería</t>
  </si>
  <si>
    <t>Risaralda</t>
  </si>
  <si>
    <t>Estudios socio-culturales</t>
  </si>
  <si>
    <t>Gestores sociales</t>
  </si>
  <si>
    <t>Uso y promoción de la tecnología</t>
  </si>
  <si>
    <t>Pamplona</t>
  </si>
  <si>
    <t>Santander</t>
  </si>
  <si>
    <t>Cultura política</t>
  </si>
  <si>
    <t>No hay información disponible</t>
  </si>
  <si>
    <t>Equipo altamente calificado</t>
  </si>
  <si>
    <t>Pereira</t>
  </si>
  <si>
    <t>Valle del Cauca</t>
  </si>
  <si>
    <t>Transparencia y ética</t>
  </si>
  <si>
    <t>Instituciones de educación básica y media</t>
  </si>
  <si>
    <t>Uso superlativo de TIC</t>
  </si>
  <si>
    <t>Popayán</t>
  </si>
  <si>
    <t>Promoción de la participación comunitaria activa</t>
  </si>
  <si>
    <t>Quibdó</t>
  </si>
  <si>
    <t>Desarrollo rural</t>
  </si>
  <si>
    <t>Corporación Autónoma Regional</t>
  </si>
  <si>
    <t>Especialista en la región</t>
  </si>
  <si>
    <t>Villavicencio</t>
  </si>
  <si>
    <t>Justicia</t>
  </si>
  <si>
    <t>Instituciones Religiosas</t>
  </si>
  <si>
    <t>Gestor de nuevas metodologías</t>
  </si>
  <si>
    <t>Infancia</t>
  </si>
  <si>
    <t>Cámaras de Comercio</t>
  </si>
  <si>
    <t>Amplia oferta de actividades de investigación</t>
  </si>
  <si>
    <t>Cooperación Internacional</t>
  </si>
  <si>
    <t>Especialidad en informes sectoriales</t>
  </si>
  <si>
    <t>Energías sostenibles</t>
  </si>
  <si>
    <t>Salud</t>
  </si>
  <si>
    <t>Gran conocimiento de la región</t>
  </si>
  <si>
    <t>Formación de jóvenes investigadores</t>
  </si>
  <si>
    <t>NOMBRE</t>
  </si>
  <si>
    <t>ENTIDAD ADSCRITA A</t>
  </si>
  <si>
    <t>NATURALEZA</t>
  </si>
  <si>
    <t>TAMAÑO</t>
  </si>
  <si>
    <t>PRODUCCIÓN</t>
  </si>
  <si>
    <t>ALCANCE TERRITORIAL</t>
  </si>
  <si>
    <t>CIUDAD/MUNICIPIO</t>
  </si>
  <si>
    <t>DEPARTAMENTO</t>
  </si>
  <si>
    <t>REGIÓN 1</t>
  </si>
  <si>
    <t>REGIÓN 2</t>
  </si>
  <si>
    <t>DIRECCIÓN</t>
  </si>
  <si>
    <t>TELÉFONO 1</t>
  </si>
  <si>
    <t>E-MAIL INSTITUCIONAL</t>
  </si>
  <si>
    <t>PÁGINA(S) WEB</t>
  </si>
  <si>
    <t>POSICIÓN GPS</t>
  </si>
  <si>
    <t>ROL en su entorno</t>
  </si>
  <si>
    <t>ROL frente al CIDER</t>
  </si>
  <si>
    <t>TEMÁTICA DE ÉNFASIS 1</t>
  </si>
  <si>
    <t>TEMÁTICA DE ÉNFASIS 2</t>
  </si>
  <si>
    <t>TEMÁTICA DE ÉNFASIS 3</t>
  </si>
  <si>
    <t>TEMÁTICA DE ÉNFASIS 4</t>
  </si>
  <si>
    <t>TEMÁTICA DE ÉNFASIS 5</t>
  </si>
  <si>
    <t>DIFERENCIADOR 1</t>
  </si>
  <si>
    <t>DIFERENCIADOR 2</t>
  </si>
  <si>
    <t>DIFERENCIADOR 3</t>
  </si>
  <si>
    <t>DIFERENCIADOR 4</t>
  </si>
  <si>
    <t>CLIENTE FINAL 1</t>
  </si>
  <si>
    <t>CLIENTE FINAL 2</t>
  </si>
  <si>
    <t>CLIENTE FINAL 3</t>
  </si>
  <si>
    <t>CLIENTE FINAL 4</t>
  </si>
  <si>
    <t>CLIENTE FINAL 5</t>
  </si>
  <si>
    <t>ACTIVIDAD ECONÓMICA 1</t>
  </si>
  <si>
    <t>ACTIVIDAD ECONÓMICA 2</t>
  </si>
  <si>
    <t>ACTIVIDAD ECONÓMICA 3</t>
  </si>
  <si>
    <t>ALIADO PRINCIPAL 1</t>
  </si>
  <si>
    <t>ALIADO PRINCIPAL 2</t>
  </si>
  <si>
    <t>ALIADO PRINCIPAL 3</t>
  </si>
  <si>
    <t>ALIADO PRINCIPAL 4</t>
  </si>
  <si>
    <t>ALIADO PRINCIPAL 5</t>
  </si>
  <si>
    <t>ALIADO PRINCIPAL 6</t>
  </si>
  <si>
    <t>ALIADO PRINCIPAL 7</t>
  </si>
  <si>
    <t>ALIADO PRINCIPAL 8</t>
  </si>
  <si>
    <t>ALIADO PRINCIPAL 9</t>
  </si>
  <si>
    <t>ALIADO PRINCIPAL 10</t>
  </si>
  <si>
    <t>ALIADO SECUNDARIO 1</t>
  </si>
  <si>
    <t>ALIADO SECUNDARIO 2</t>
  </si>
  <si>
    <t>ALIADO SECUNDARIO 3</t>
  </si>
  <si>
    <t>ALIADO SECUNDARIO 4</t>
  </si>
  <si>
    <t>ALIADO SECUNDARIO 5</t>
  </si>
  <si>
    <t>ALIADO SECUNDARIO 6</t>
  </si>
  <si>
    <t>ALIADO SECUNDARIO 7</t>
  </si>
  <si>
    <t>ALIADO SECUNDARIO 8</t>
  </si>
  <si>
    <t>ALIADO SECUNDARIO 9</t>
  </si>
  <si>
    <t>ALIADO SECUNDARIO 10</t>
  </si>
  <si>
    <t>Centro de Investigaciones Sociales y Humanas CISH</t>
  </si>
  <si>
    <t>Universidad de Antioquia</t>
  </si>
  <si>
    <t>35 investigaciones</t>
  </si>
  <si>
    <t>Ciudad Universitaria, Universidad de Antioquia.
Bloque 9 Oficina 251.</t>
  </si>
  <si>
    <t>2105754
2105755</t>
  </si>
  <si>
    <t>6.267577, -75.568748</t>
  </si>
  <si>
    <t>Red Nacional de Campos de Investigación Comunitaria</t>
  </si>
  <si>
    <t>Consejo Latinoamericano de Ciencias Sociales - CLACSO</t>
  </si>
  <si>
    <t>Alcaldía de Medellín</t>
  </si>
  <si>
    <t>Observatorio del Caribe</t>
  </si>
  <si>
    <t>Mujeres Digitales</t>
  </si>
  <si>
    <t>Instituto de Estudios Regionales INER</t>
  </si>
  <si>
    <t>17 investigaciones</t>
  </si>
  <si>
    <t>Calle 67 # 53 - 108</t>
  </si>
  <si>
    <t>6.264941, -75.568457</t>
  </si>
  <si>
    <t>Colciencias</t>
  </si>
  <si>
    <t>Cementos Argos</t>
  </si>
  <si>
    <t>Instituto de Estudios Humanitarios (IEH)</t>
  </si>
  <si>
    <t>Observatorio para el Desarrollo, la convivencia y el fortalecimiento institucional - ODECOFI</t>
  </si>
  <si>
    <t>Universidad de Pillphs (Marburg, Alemania)</t>
  </si>
  <si>
    <t>Federación de ONG</t>
  </si>
  <si>
    <t>Universia</t>
  </si>
  <si>
    <t>Centro de Estudios Regionales Cafeteros y Empresariales -  CRECE</t>
  </si>
  <si>
    <t>Universidad de Bradford</t>
  </si>
  <si>
    <t>Integración Regional y Cohesión Social (RISC)</t>
  </si>
  <si>
    <t>Asociación de Investigadores Urbano Regionales (ACIUR)</t>
  </si>
  <si>
    <t>Instituto Colombiano de Antropología e Historia (ICANH)</t>
  </si>
  <si>
    <t>Centro de Estudios de Opinión - CEO</t>
  </si>
  <si>
    <t>93 proyectos, 54 publicaciones</t>
  </si>
  <si>
    <t>Ciudad Universitaria, Bloque 9, oficina 9-228</t>
  </si>
  <si>
    <t>2105773
2105774</t>
  </si>
  <si>
    <t>Departamento de Antropología</t>
  </si>
  <si>
    <t>52 artículos</t>
  </si>
  <si>
    <t>Calle 67 # 53 - 108, Bloque 9 oficina 258</t>
  </si>
  <si>
    <t>2105752
2105778</t>
  </si>
  <si>
    <t xml:space="preserve">Instituto de Estudios Políticos </t>
  </si>
  <si>
    <t>15 colecciones</t>
  </si>
  <si>
    <t>Universidad de Antioquia 
Bloque 14 Oficina 209</t>
  </si>
  <si>
    <t>Centro de Investigación Y Educación Popular CINEP</t>
  </si>
  <si>
    <t>Compañía de Jesús</t>
  </si>
  <si>
    <t>15 proyectos; 32 publicaciones</t>
  </si>
  <si>
    <t>Carrera 5 No. 33 B - 02</t>
  </si>
  <si>
    <t>4.6200024,-74.0662768</t>
  </si>
  <si>
    <t>Corporación de Desarrollo y Paz del Oriente Antioqueño (PRODEPAZ)</t>
  </si>
  <si>
    <t>Corporación de Desarrollo y Paz de Magdalena Medio (CDPMM)</t>
  </si>
  <si>
    <t>Corporación de Desarrollo y Paz del Piedemonte Llanero (CORDEPAZ)</t>
  </si>
  <si>
    <t>Viva La Ciudadanía</t>
  </si>
  <si>
    <t>SINERGIA</t>
  </si>
  <si>
    <t>International Land Coalition (ILC)</t>
  </si>
  <si>
    <t>Instituto Interamericano de Derechos Humanos (IIDDHH)</t>
  </si>
  <si>
    <t>Pontificia Universidad Javeriana</t>
  </si>
  <si>
    <t>IMCA</t>
  </si>
  <si>
    <t>Red Nacional de Programas Regionales de Desarrollo y Paz</t>
  </si>
  <si>
    <t>Coordinación Colombia Europa Estados Unidos</t>
  </si>
  <si>
    <t>Alianza Post-Londres</t>
  </si>
  <si>
    <t>International Coalition for the Responsability to Protect (ICRtoP)</t>
  </si>
  <si>
    <t>Red de ONG por la Transparencia</t>
  </si>
  <si>
    <t>Mesa Ambiental de los Cerros Orientales de Bogotá</t>
  </si>
  <si>
    <t>Mesa regional del Centro y Noroccidente de Cundinamarca</t>
  </si>
  <si>
    <t>Asociación Latinoamericana de Organizaciones de Promoción al Desarrollo A.C. (ALOP)</t>
  </si>
  <si>
    <t>Centro de Investigaciones en Medio Ambiente y Desarrollo</t>
  </si>
  <si>
    <t>Universidad de Manizales</t>
  </si>
  <si>
    <t>46 proyectos, 167 publicaciones</t>
  </si>
  <si>
    <t>Cra 9a # 19-03 Campo Hermoso</t>
  </si>
  <si>
    <t>5.0764796,-75.5214462</t>
  </si>
  <si>
    <t>Centro Internacional De Educación Y Desarrollo Humano - CINDE</t>
  </si>
  <si>
    <t>Bioética, ciencias de la vida</t>
  </si>
  <si>
    <t>Universidad del Bosque</t>
  </si>
  <si>
    <t>28 proyectos, 243 publicaciones</t>
  </si>
  <si>
    <t>Carrera 7d Bis No. 129-47</t>
  </si>
  <si>
    <t>6489036
6489039</t>
  </si>
  <si>
    <t xml:space="preserve"> bioetica@unbosque.edu.co</t>
  </si>
  <si>
    <t>4.7085992,-74.0325772</t>
  </si>
  <si>
    <t>Universidad Nacional de Colombia</t>
  </si>
  <si>
    <t>Secretaría Distrital de Salud de Bogotá</t>
  </si>
  <si>
    <t>Academia Nacional de Medicina</t>
  </si>
  <si>
    <t>Fundación Ortega Gasset</t>
  </si>
  <si>
    <t>Universidad Libre de Bruselas</t>
  </si>
  <si>
    <t>Instituto Karolinska</t>
  </si>
  <si>
    <t>Universidad Nacional de Lanús</t>
  </si>
  <si>
    <t>Universidad CES de Medellín</t>
  </si>
  <si>
    <t>Gestión Ambiental Territorial</t>
  </si>
  <si>
    <t>Universidad Tecnológica de Pereira</t>
  </si>
  <si>
    <t>36 proyectos</t>
  </si>
  <si>
    <t>Carrera 27 #10-02 Barrio Alamos - Risaralda</t>
  </si>
  <si>
    <t>4.792392,-75.6914985</t>
  </si>
  <si>
    <t>Corporación Autónoma Regional de Risaralda - CARDER</t>
  </si>
  <si>
    <t>Alcaldía de Pereira</t>
  </si>
  <si>
    <t>Alcaldía de Dosquebradas</t>
  </si>
  <si>
    <t>Red Colombiana de Formación Ambiental
RCFA</t>
  </si>
  <si>
    <t>Red Hidroclimatológica del Departamento de Risaralda</t>
  </si>
  <si>
    <t>Centro de Investigaciones CIUP</t>
  </si>
  <si>
    <t>Universidad Pedagógica</t>
  </si>
  <si>
    <t>25 proyectos</t>
  </si>
  <si>
    <t>Calle 72 No. 11-86</t>
  </si>
  <si>
    <t>594 1894  Ext. 625 - 626 - 648 - 649 - 660 - 661</t>
  </si>
  <si>
    <t>4.6577033,-74.0618478</t>
  </si>
  <si>
    <t>Secretaría de Educación de Cundinamarca</t>
  </si>
  <si>
    <t>Instituto para la Investigación Educativa y el Desarrollo Pedagógico - IDEP</t>
  </si>
  <si>
    <t>ICFES</t>
  </si>
  <si>
    <t>Red Latinoamericana de Información y Documentación en Educación</t>
  </si>
  <si>
    <t>Sujetos y nuevas narrativas en la investigación y
enseñanza de las Ciencias Sociales</t>
  </si>
  <si>
    <t>57 proyectos, 271 publicaciones</t>
  </si>
  <si>
    <t>Alcaldía Mayor de Bogotá</t>
  </si>
  <si>
    <t>Cultura Democrática en la institución Escolar</t>
  </si>
  <si>
    <t>17 proyectos, 52 publicaciones</t>
  </si>
  <si>
    <t>http://scienti1.colciencias.gov.co:8080/gruplac/jsp/visualiza/visualizagr.jsp?nro=00000000008022</t>
  </si>
  <si>
    <t>CIUP</t>
  </si>
  <si>
    <t xml:space="preserve">Educación y Cultura Política </t>
  </si>
  <si>
    <t>44 proyectos, 324 publicaciones</t>
  </si>
  <si>
    <t>3471190  extensión 324</t>
  </si>
  <si>
    <t>Corporación Región Ciudadanía y Democracia</t>
  </si>
  <si>
    <t>Independiente</t>
  </si>
  <si>
    <t>11 proyectos; 71 publicaciones</t>
  </si>
  <si>
    <t xml:space="preserve">Carrera 49 N° 60-50 </t>
  </si>
  <si>
    <t>6.2573531,-75.5644288</t>
  </si>
  <si>
    <t>UNICEF</t>
  </si>
  <si>
    <t>Fundación Bancolombia</t>
  </si>
  <si>
    <t>Gobernación de Antioquia</t>
  </si>
  <si>
    <t>USAID</t>
  </si>
  <si>
    <t>Fundación Cultura Democrática</t>
  </si>
  <si>
    <t>Universidad de Buenos Aires</t>
  </si>
  <si>
    <t>University of British Columbia</t>
  </si>
  <si>
    <t>OIM</t>
  </si>
  <si>
    <t xml:space="preserve"> Misereor-Alemania</t>
  </si>
  <si>
    <t>ENS de Solidaridad Socialista - Bélgica</t>
  </si>
  <si>
    <t>Fundación para el Desarrollo Comunitario</t>
  </si>
  <si>
    <t>Centro Para La Investigación En Sistemas Sostenibles De Producción Agropecuaria CIPAV</t>
  </si>
  <si>
    <t>293 proyectos, 869 publicaciones</t>
  </si>
  <si>
    <t>Carrera 25 No 6-62</t>
  </si>
  <si>
    <t>8930931
5243061</t>
  </si>
  <si>
    <t>3.4319925,-76.5176186</t>
  </si>
  <si>
    <t>Consorcio para el Desarrollo Sostenido de la Ecorregión Andina</t>
  </si>
  <si>
    <t>Centro Agronómico Tropical de Investigación y Enseñanza - CATIE</t>
  </si>
  <si>
    <t>Fedegan</t>
  </si>
  <si>
    <t>Corporación para el Desarrollo Empresarial Rural</t>
  </si>
  <si>
    <t>Centro de Excelencia Científica en Biodiversidad y Recursos Genéticos de Colombia – CIEBREG</t>
  </si>
  <si>
    <t>Instituto de Investigaciones Biológicas Alexander von Humboldt</t>
  </si>
  <si>
    <t>Corporación Universitaria del Sinu
Ciencias sociales y humanas</t>
  </si>
  <si>
    <t>Corporación Universitaria del Sinu</t>
  </si>
  <si>
    <t>Cra. 1w No. 38-153 Barrio Juan XXIII</t>
  </si>
  <si>
    <t>8.7683915,-75.8884506</t>
  </si>
  <si>
    <t>Universidad de Quebec</t>
  </si>
  <si>
    <t>Centro de Estudios Económicos Regionales - CEER</t>
  </si>
  <si>
    <t>Banco de la República</t>
  </si>
  <si>
    <t>200 proyectos</t>
  </si>
  <si>
    <t>Calle 33 # 3 - 123</t>
  </si>
  <si>
    <t>10.4230079,-75.5534222</t>
  </si>
  <si>
    <t>Banco de la República - Central</t>
  </si>
  <si>
    <t>Gobierno</t>
  </si>
  <si>
    <t>Economic Modelling (Elsevier)</t>
  </si>
  <si>
    <t>Centro de Estudios Ganaderos Y Agrícolas  - CEGA</t>
  </si>
  <si>
    <t>Carrera 9 #123 90</t>
  </si>
  <si>
    <t>4.7006938,-74.0352205</t>
  </si>
  <si>
    <t>Sociedad de Agricultores de Colombia-SDADC</t>
  </si>
  <si>
    <t>Fondo Nacional de Financiamiento Agropecuario-FINAGRO</t>
  </si>
  <si>
    <t>Gobernación de Cundinamarca-GDCU</t>
  </si>
  <si>
    <t>Centro Latinoamericano para el Desarrollo Rural</t>
  </si>
  <si>
    <t>Centro de Estudios Regionales Cafeteros y Empresariales, CRECE</t>
  </si>
  <si>
    <t>60 publicaciones</t>
  </si>
  <si>
    <t>Calle 59 No. 22-24 Barrio Rosales</t>
  </si>
  <si>
    <t>8828000
8933180</t>
  </si>
  <si>
    <t>5.0612956,-75.4911877</t>
  </si>
  <si>
    <t>Save the Children</t>
  </si>
  <si>
    <t>Banco Mundial</t>
  </si>
  <si>
    <t>Fundación Éxito</t>
  </si>
  <si>
    <t>Fundación Smurfit</t>
  </si>
  <si>
    <t>Cooperación Canadiense</t>
  </si>
  <si>
    <t>Childwatch International</t>
  </si>
  <si>
    <t>Bernard Van Leer Foundation</t>
  </si>
  <si>
    <t>Fondo Acción</t>
  </si>
  <si>
    <t>Ashoka</t>
  </si>
  <si>
    <t>FLACSO</t>
  </si>
  <si>
    <t>Schwab Foundation for Social Entrepreneurship</t>
  </si>
  <si>
    <t>UNESCO</t>
  </si>
  <si>
    <t>World Forum Foundation</t>
  </si>
  <si>
    <t>CLACSO</t>
  </si>
  <si>
    <t>Fundación Social Banacol</t>
  </si>
  <si>
    <t>Bienestar Familiar</t>
  </si>
  <si>
    <t>Instituto Popular de Capacitación de la Corporación de Promoción Popular</t>
  </si>
  <si>
    <t>23 publicaciones</t>
  </si>
  <si>
    <t>Calle 52 No. 49 - 28, Interior 1101 Edificio La Lonja de Propiedad Raiz</t>
  </si>
  <si>
    <t>6.2516437,-75.5670574,16.5</t>
  </si>
  <si>
    <t>Desarrollo y Paz-DYP</t>
  </si>
  <si>
    <t>Christian Aid</t>
  </si>
  <si>
    <t>EPM</t>
  </si>
  <si>
    <t>OXFAM</t>
  </si>
  <si>
    <t>ISAGEN</t>
  </si>
  <si>
    <t>Trocaire</t>
  </si>
  <si>
    <t>ALIANZA Alianza de Organizaciones Sociales y Afines</t>
  </si>
  <si>
    <t>CEAAL Centro de Educación de Adultos para América Latina</t>
  </si>
  <si>
    <t>Red Latinoamericana de Escuelas por la Paz y la convivencia democrática</t>
  </si>
  <si>
    <t>Comité Municipal de Derechos Humanos</t>
  </si>
  <si>
    <t>Red de Estudios Humanitarios</t>
  </si>
  <si>
    <t>Corporación Fomentamos</t>
  </si>
  <si>
    <t>WSV Sociedad Mundial de Victimología</t>
  </si>
  <si>
    <t>PIDHDD Plataforma Interamericana de Derechos Humanos, Democracia y Desarrollo</t>
  </si>
  <si>
    <t xml:space="preserve">Instituto de Estudios Ambientales para el Desarrollo - IDEADE </t>
  </si>
  <si>
    <t>36 publicaciones</t>
  </si>
  <si>
    <t>Transv. 4 No.42-00.Edificio J. Rafael Arboleda, S.J.Piso 8.</t>
  </si>
  <si>
    <t xml:space="preserve">3208320 ext. 4804 - 4813 </t>
  </si>
  <si>
    <t>4.630423, -74.061956</t>
  </si>
  <si>
    <t xml:space="preserve">Red Latinoamericana de Ecología de las Obras de la Compañía de Jesús </t>
  </si>
  <si>
    <t>OEA</t>
  </si>
  <si>
    <t>Unión Europea</t>
  </si>
  <si>
    <t>Universidad Javeriana</t>
  </si>
  <si>
    <t>Alcaldía de Cartagena</t>
  </si>
  <si>
    <t>Red de Colegios Sostenibles</t>
  </si>
  <si>
    <t>Grupo de Investigación en Derecho del Medio Ambiente</t>
  </si>
  <si>
    <t>Universidad Externado</t>
  </si>
  <si>
    <t>8 proyectos; 48 publicaciones</t>
  </si>
  <si>
    <t>Calle 12 No. 1-17 Este</t>
  </si>
  <si>
    <t>3537000 / 3420288 ext. 1162, 1163, 1664 Y 1169</t>
  </si>
  <si>
    <t>4.596009,-74.0703876</t>
  </si>
  <si>
    <t>Ministerio de Ambiente y Desarrollo Sostenible</t>
  </si>
  <si>
    <t>Instituto de Investigaciones HÁBITAT, CIUDAD Y TERRITORIO</t>
  </si>
  <si>
    <t>Universidad Nacional De Colombia</t>
  </si>
  <si>
    <t>11 proyectos; 5 publicaciones</t>
  </si>
  <si>
    <t>Carrera 30 No. 45-03 Edificio Arquitectura</t>
  </si>
  <si>
    <t>3165000
3103178822</t>
  </si>
  <si>
    <t>4.6381991,-74.0862351</t>
  </si>
  <si>
    <t>Fondo Financiero de Proyectos de Desarrollo -FONADE</t>
  </si>
  <si>
    <t>Banco Interamericano de Desarrollo-BID</t>
  </si>
  <si>
    <t>Unidades Básicas de gestión Administrativa - UBA</t>
  </si>
  <si>
    <t>Escuela Superior de Administración Pública -Bogotá-ESAP</t>
  </si>
  <si>
    <t>DIAN</t>
  </si>
  <si>
    <t>CIDER</t>
  </si>
  <si>
    <t>Enda América Latina-ENDA</t>
  </si>
  <si>
    <t>Instituto Amazónico de Investigaciones - IMANI</t>
  </si>
  <si>
    <t>30 proyectos; 22 publicaciones</t>
  </si>
  <si>
    <t>Kilometro 2 Via Tarapacá</t>
  </si>
  <si>
    <t>4.1897361,-69.9408945</t>
  </si>
  <si>
    <t>Contaduria.gov.co</t>
  </si>
  <si>
    <t>Presidencia de la República</t>
  </si>
  <si>
    <t>Corporación Para El Desarrollo Sostenible Del Sur de La Amazonia-CORPOAMAZONIA</t>
  </si>
  <si>
    <t>Programa Nacional de Transferencia de Tecnología Agropecuaria - PRONATTA</t>
  </si>
  <si>
    <t>Instituto Amazónico de Investigaciones científicas - SINCHI</t>
  </si>
  <si>
    <t>Gestión y Políticas Públicas Territoriales - GPPT</t>
  </si>
  <si>
    <t>26 publicaciones</t>
  </si>
  <si>
    <t>Calle 59 A N 63-20</t>
  </si>
  <si>
    <t>4309888
4306262</t>
  </si>
  <si>
    <t>6.2628366,-75.5792606</t>
  </si>
  <si>
    <t>Dinámicas Urbano-Regionales</t>
  </si>
  <si>
    <t>118 publicaciones</t>
  </si>
  <si>
    <t>PNUD</t>
  </si>
  <si>
    <t>Oxford Brookes University-OBU</t>
  </si>
  <si>
    <t>Corporación Autónoma Regional del Centro Antioquia-CORANTIOQUIA</t>
  </si>
  <si>
    <t>Centro de Estadística Aplicada a Estudios Socioeconómicos - CEAES</t>
  </si>
  <si>
    <t>Calle 59A No. 63-20 Núcleo El Volador Bloque 43 Oficina 216</t>
  </si>
  <si>
    <t>4309888 ext. 46262
4306262</t>
  </si>
  <si>
    <t>Centro de Estudios Sociales - CES, Facultad de Ciencias Humanas</t>
  </si>
  <si>
    <t>34 proyectos, 56 publicaciones</t>
  </si>
  <si>
    <t>Unidad Camilo Torres. Calle. 44 No. 45-67 - Bloque B5 y B6</t>
  </si>
  <si>
    <t>3165000 ext. 10435, 10436</t>
  </si>
  <si>
    <t>4.6408849,-74.0919961</t>
  </si>
  <si>
    <t xml:space="preserve">Centro de Estudios Interdisciplinarios Básicos y Aplicados en Complejidad (CEIBA) </t>
  </si>
  <si>
    <t>Grupo de Investigación en Desarrollo Social - GIDES</t>
  </si>
  <si>
    <t>Universidad San Buenaventura Cartagena</t>
  </si>
  <si>
    <t>Calle Real de Ternera No. 30-966</t>
  </si>
  <si>
    <t>10.3874432,-75.4672222</t>
  </si>
  <si>
    <t>Secretaría de Planeación y Habitat de Cartagena</t>
  </si>
  <si>
    <t>Vida Urbana</t>
  </si>
  <si>
    <t>Centro Regional De Productividad E Innovación Del Cauca - CREPIC</t>
  </si>
  <si>
    <t>Universidad del Cauca</t>
  </si>
  <si>
    <t>89 proyectos</t>
  </si>
  <si>
    <t>Carrera 7 N° 4-36 Tercer piso Edificio Cámara de Comercio del Cauca</t>
  </si>
  <si>
    <t>8243625 Ext. 139
8389303</t>
  </si>
  <si>
    <t>2.442262, -76.606684</t>
  </si>
  <si>
    <t>Gobernación del Cauca</t>
  </si>
  <si>
    <t>Cámara de Comercio del Cauca</t>
  </si>
  <si>
    <t>Alcaldía de Popayán</t>
  </si>
  <si>
    <t>INVIAS</t>
  </si>
  <si>
    <t>Ministerio de Agricultura</t>
  </si>
  <si>
    <t>INNpulsa</t>
  </si>
  <si>
    <t>Emcali</t>
  </si>
  <si>
    <t>Fundación Social-FS</t>
  </si>
  <si>
    <t>Fundación Colombia para la Educación y la Oportunidad</t>
  </si>
  <si>
    <t>Centro Internacional de Agricultura Tropical - CIAT</t>
  </si>
  <si>
    <t>Gobernación del Putumayo</t>
  </si>
  <si>
    <t>Ministerio de Comercio, Industria y Turismo</t>
  </si>
  <si>
    <t>Corporación Colombia Internacional</t>
  </si>
  <si>
    <t>DANSOCIAL</t>
  </si>
  <si>
    <t>ANDI</t>
  </si>
  <si>
    <t>Caja de Compensación Familiar-COMFACAUCA</t>
  </si>
  <si>
    <t>Instituto Colombiano De Antropología e Historia</t>
  </si>
  <si>
    <t>Ministerio de Cultura</t>
  </si>
  <si>
    <t>6 líneas de trabajo</t>
  </si>
  <si>
    <t>Calle 12 No. 2-41</t>
  </si>
  <si>
    <t>4.6198552,-74.1181721</t>
  </si>
  <si>
    <t>Universidad de los Andes</t>
  </si>
  <si>
    <t>Colombia Compra Eficiente</t>
  </si>
  <si>
    <t>Museo Nacional</t>
  </si>
  <si>
    <t>Archivo General de la Nación</t>
  </si>
  <si>
    <t>Biblioteca Nacional</t>
  </si>
  <si>
    <t>Instituto Caro y Cuervo</t>
  </si>
  <si>
    <t>Departamento de Desarrollo Rural y Regional</t>
  </si>
  <si>
    <t>Transv.4° No.42-00.Edificio J. Rafael Arboleda, S.J.Piso 8.</t>
  </si>
  <si>
    <t>3208320. Exts.4814, 4811, 4810</t>
  </si>
  <si>
    <t>FAO</t>
  </si>
  <si>
    <t>BID</t>
  </si>
  <si>
    <t>Departamento Nacional de Planeación-DNP</t>
  </si>
  <si>
    <t>Fundación Macarthur - MACARTHUR</t>
  </si>
  <si>
    <t>Misereor</t>
  </si>
  <si>
    <t xml:space="preserve">Red de Instituciones Vinculadas a La Investigación y Capacitación En Econom-REDCAPA </t>
  </si>
  <si>
    <t>Acción Cultural Popular-ACPO</t>
  </si>
  <si>
    <t>George Washington University</t>
  </si>
  <si>
    <t>Programa de Apoyo a La Microempresa Rural-PADEMER</t>
  </si>
  <si>
    <t>Programa de Desarrollo Alternativo - PLANTE</t>
  </si>
  <si>
    <t>ESCARIBE</t>
  </si>
  <si>
    <t>Fundación Fes</t>
  </si>
  <si>
    <t>Consejo Latinoamericando de Ciencias Sociales - CLACSO</t>
  </si>
  <si>
    <t>Centro de Estudios Regionales Cafeteros y Empresariales - CRECE</t>
  </si>
  <si>
    <t>194 investigaciones, 10 proyectos, 5 publicaciones</t>
  </si>
  <si>
    <t>Recinto del Pensamiento Jaime Restrepo Mejía. Km. 11 Vía al Magdalena</t>
  </si>
  <si>
    <t>8748891
8748892</t>
  </si>
  <si>
    <t>5.0394091,-75.4487015</t>
  </si>
  <si>
    <t>Alcaldía de Manizales</t>
  </si>
  <si>
    <t>Gobernación de Caldas</t>
  </si>
  <si>
    <t>Federación de Cafeteros</t>
  </si>
  <si>
    <t>Fundación Luker</t>
  </si>
  <si>
    <t>Cenicafé</t>
  </si>
  <si>
    <t>Nestle</t>
  </si>
  <si>
    <t>Departamento Nacional de Planeación</t>
  </si>
  <si>
    <t>Rainforest Alliance</t>
  </si>
  <si>
    <t>Nespresso</t>
  </si>
  <si>
    <t>Fedepalma</t>
  </si>
  <si>
    <t>Farmer Brothers</t>
  </si>
  <si>
    <t>UTZ Certifies Coffee</t>
  </si>
  <si>
    <t>Ministerio de Vivienda</t>
  </si>
  <si>
    <t>Swiss Contact</t>
  </si>
  <si>
    <t>Expocafé</t>
  </si>
  <si>
    <t>Commitee on Sustainability Assesment - COSA</t>
  </si>
  <si>
    <t>Centro de Investigaciones para el Desarrollo - CID</t>
  </si>
  <si>
    <t>85 proyectos, 258 publicaciones</t>
  </si>
  <si>
    <t>Calle 44 # 45-67, Unidad Camilo Torres, Bloque B4</t>
  </si>
  <si>
    <t>3165000 Ext. 10351</t>
  </si>
  <si>
    <t>Centro de Estudios Estratégicos Latinoamericanos - CEELAT</t>
  </si>
  <si>
    <t>4 proyectos; 19 publicaciones</t>
  </si>
  <si>
    <t>Calle 71 No. 12 - 44</t>
  </si>
  <si>
    <t>4.6817995,-74.1086522</t>
  </si>
  <si>
    <t>GTZ</t>
  </si>
  <si>
    <t>Living City Block</t>
  </si>
  <si>
    <t>Latin American and Caribbean Council on Renewable Energy (LAC-CORE)</t>
  </si>
  <si>
    <t>Americas Quarterly</t>
  </si>
  <si>
    <t>Corporación Centro Latinoamericano de Energía (CCLAEN)</t>
  </si>
  <si>
    <t>Centro de Estudios de la Construcción y el Desarrollo Urbano y Regional - CENAC</t>
  </si>
  <si>
    <t>401 investigaciones, 69 publicaciones</t>
  </si>
  <si>
    <t>Carrera 10 No. 19-65 Of. 804</t>
  </si>
  <si>
    <t>3423508
2842227</t>
  </si>
  <si>
    <t>4.6618187,-74.1434907</t>
  </si>
  <si>
    <t>Centro Internacional de Investigaciones para el Desarrollo, CIID, Canadá</t>
  </si>
  <si>
    <t>Agence de Cooperation et Amenagement, Francia</t>
  </si>
  <si>
    <t>Centro Científico y Técnico de la Construcción, CSTB, Francia</t>
  </si>
  <si>
    <t>OMS</t>
  </si>
  <si>
    <t>ONU HABITAT</t>
  </si>
  <si>
    <t>Centro Panamericano de Ingeniería Sanitaria y Ciencias del Ambiente, CEPIS, Lima</t>
  </si>
  <si>
    <t>FEDELONJAS</t>
  </si>
  <si>
    <t>FEDEVIVIENDA</t>
  </si>
  <si>
    <t>Instituto Geográfico Agustín Codazzi</t>
  </si>
  <si>
    <t>Ministerio de Vivienda, Ciudad y Territorio</t>
  </si>
  <si>
    <t>Camacol</t>
  </si>
  <si>
    <t>Urban Institute</t>
  </si>
  <si>
    <t>Centro Nacional de Productividad</t>
  </si>
  <si>
    <t>Calle 67 N 7 N -59</t>
  </si>
  <si>
    <t>gru</t>
  </si>
  <si>
    <t>Cámara de Comercio Cali</t>
  </si>
  <si>
    <t>SENA</t>
  </si>
  <si>
    <t>Alcaldía de Cali</t>
  </si>
  <si>
    <t>Gobernación Valle del Cauca</t>
  </si>
  <si>
    <t>Universidad del Valle</t>
  </si>
  <si>
    <t>ICONTEC</t>
  </si>
  <si>
    <t>Fundación para el Desarrollo Integral del Valle del Cauca</t>
  </si>
  <si>
    <t>Universidad ICESI</t>
  </si>
  <si>
    <t>ProColombia</t>
  </si>
  <si>
    <t>Fomipyme</t>
  </si>
  <si>
    <t>Consejo Privado de Competitividad - CPC</t>
  </si>
  <si>
    <t>12 publicaciones</t>
  </si>
  <si>
    <t>Cra 9 No. 70A - 35 Piso 4</t>
  </si>
  <si>
    <t>4.654875, -74.057797</t>
  </si>
  <si>
    <t>CAF</t>
  </si>
  <si>
    <t>Confecámaras</t>
  </si>
  <si>
    <t>McKinsey &amp; Company</t>
  </si>
  <si>
    <t>DNP</t>
  </si>
  <si>
    <t>CESA</t>
  </si>
  <si>
    <t>Universidad EAFIT</t>
  </si>
  <si>
    <t>Universidad del Rosario</t>
  </si>
  <si>
    <t>Sociedad de Agricultores de Colombia - SAC</t>
  </si>
  <si>
    <t>FTI Consulting</t>
  </si>
  <si>
    <t>Red Cluster Colombia</t>
  </si>
  <si>
    <t>Universidad del Norte</t>
  </si>
  <si>
    <t>Centro de Pensamiento en Estrategias Competitivas - CEPEC</t>
  </si>
  <si>
    <t>12 proyectos, 20 publicaciones</t>
  </si>
  <si>
    <t>Cra. 7 No 13 – 41, Edificio Casur Cra. 7, oficina 603</t>
  </si>
  <si>
    <t>2970200 Ext. 7712</t>
  </si>
  <si>
    <t>4.6003713,-74.0761227</t>
  </si>
  <si>
    <t>Consejo Regional de Competitividad Bogotá – Cundinamarca</t>
  </si>
  <si>
    <t>AIRE</t>
  </si>
  <si>
    <t>AERYC</t>
  </si>
  <si>
    <t>Comisión Nacional de Competitividad</t>
  </si>
  <si>
    <t>CORPOAMAZONÍA</t>
  </si>
  <si>
    <t>Ministerio de Medio Ambiente</t>
  </si>
  <si>
    <t>Cra. 17 # 14 - 85</t>
  </si>
  <si>
    <t>4295267
4296641</t>
  </si>
  <si>
    <t>1.1550681,-76.6552456</t>
  </si>
  <si>
    <t>ASOCARS</t>
  </si>
  <si>
    <t>IDEAM</t>
  </si>
  <si>
    <t>Ministerio de Ambiente</t>
  </si>
  <si>
    <t>Cambio Climático</t>
  </si>
  <si>
    <t>Sistema de Información Ambiental de Colombia - SIAC</t>
  </si>
  <si>
    <t>Contraloría</t>
  </si>
  <si>
    <t>Procuraduría</t>
  </si>
  <si>
    <t>Fiscalía General de la Nación</t>
  </si>
  <si>
    <t>Contaduría.gov.co</t>
  </si>
  <si>
    <t>Centro de Estudios para el Desarrollo Sostenible - CEID</t>
  </si>
  <si>
    <t>Cra 7 # 237 - 04</t>
  </si>
  <si>
    <t>4.8164388,-74.0328529</t>
  </si>
  <si>
    <t>Organización Internacional del Derecho del Desarrollo – IDLO</t>
  </si>
  <si>
    <t>Earth Policy Institute – Washington</t>
  </si>
  <si>
    <t>Naciones Unidas – Comisión de Desarrollo Sostenible</t>
  </si>
  <si>
    <t>Sustainable Development Solutions Network</t>
  </si>
  <si>
    <t>Climate and Clean Air Coalition - CCAC</t>
  </si>
  <si>
    <t>Academia de Derecho Ambiental de la Unión Internacional para la Conservación de la Naturaleza – IUCN</t>
  </si>
  <si>
    <t>CORPORATION 2020</t>
  </si>
  <si>
    <t>INECE</t>
  </si>
  <si>
    <t>Convención Marco de Naciones Unidas sobre Cambio Climático - UNFCCC</t>
  </si>
  <si>
    <t>Centro de Estudios de Género, Mujer y Sociedad</t>
  </si>
  <si>
    <t>10 líneas de proyectos; 25 publicaciones</t>
  </si>
  <si>
    <t>Edificio Estanislao Zuleta 385, Espacio 2005. Ciudad Universitaria, Meléndez</t>
  </si>
  <si>
    <t>3212100 ext: 2768</t>
  </si>
  <si>
    <t>3.3749051,-76.5357136</t>
  </si>
  <si>
    <t>Gobernación del Valle del Cauca</t>
  </si>
  <si>
    <t>Grupo de Investigación Medio Ambiente y Sociedad - MASO</t>
  </si>
  <si>
    <t>40 proyectos, 44 publicaciones</t>
  </si>
  <si>
    <t>Carrera 53 # 61-30 Torre 1 oficina 213</t>
  </si>
  <si>
    <t>6.2602613,-75.5703919</t>
  </si>
  <si>
    <t>HACEB</t>
  </si>
  <si>
    <t>Isagen</t>
  </si>
  <si>
    <t>CANDELA - Consortium for the Analysis of the Diversity and Evolution of Latin America</t>
  </si>
  <si>
    <t>Universidad Pontificia Bolivariana</t>
  </si>
  <si>
    <t>Cruz Roja Colombiana</t>
  </si>
  <si>
    <t>Centro de Estudios Avanzados en Niñez, Juventud, Educación y Desarrollo</t>
  </si>
  <si>
    <t>4 proyectos, 10 publicaciones</t>
  </si>
  <si>
    <t>Calle 59 No. 22-24 Barrio Los Rosales</t>
  </si>
  <si>
    <t>8828000
3147711516</t>
  </si>
  <si>
    <t>Red del Grupo Consultivo para América Latina</t>
  </si>
  <si>
    <t>CINDE</t>
  </si>
  <si>
    <t>Consejo Empresarial Colombiano para el Desarrollo Sostenible - CECODES</t>
  </si>
  <si>
    <t xml:space="preserve"> World Business Council for Sustainable Development - WBCSD</t>
  </si>
  <si>
    <t>8 publicaciones</t>
  </si>
  <si>
    <t>Cra. 11A no. 93A - 80 Of: 302</t>
  </si>
  <si>
    <t>6221168
6355977</t>
  </si>
  <si>
    <t>4.6757653,-74.0500744</t>
  </si>
  <si>
    <t>Forum Empresa</t>
  </si>
  <si>
    <t>Servicio Holandés de Cooperación al Desarrollo (SNV)</t>
  </si>
  <si>
    <t>Instituto Ethos</t>
  </si>
  <si>
    <t>ICCO</t>
  </si>
  <si>
    <t>Fundación Avina</t>
  </si>
  <si>
    <t>INCAE Business School</t>
  </si>
  <si>
    <t>Global Reporting Initiative</t>
  </si>
  <si>
    <t>Negocios Inclusivos Colombia</t>
  </si>
  <si>
    <t>Mapeo de Promotores de RSE</t>
  </si>
  <si>
    <t>WWF</t>
  </si>
  <si>
    <t>Proyecto Ecobanking</t>
  </si>
  <si>
    <t>Fundación Natura Colombia</t>
  </si>
  <si>
    <t>CEMPRE</t>
  </si>
  <si>
    <t>Natural Capital Declaration</t>
  </si>
  <si>
    <t>The Global Compact</t>
  </si>
  <si>
    <t>PLARSE</t>
  </si>
  <si>
    <t>Consejo de Construcción Sostenible</t>
  </si>
  <si>
    <t>GOVERNART</t>
  </si>
  <si>
    <t>Codesarrollo</t>
  </si>
  <si>
    <t>Centro De Investigación Y Educación Popular CINEP</t>
  </si>
  <si>
    <t>Unión Temporal</t>
  </si>
  <si>
    <t>8 proyectos, 16 publicaciones</t>
  </si>
  <si>
    <t>4.6200024,-74.0662768,18</t>
  </si>
  <si>
    <t>Ecopetrol</t>
  </si>
  <si>
    <t>Konrad Adenauer Stiftung</t>
  </si>
  <si>
    <t>GIZ</t>
  </si>
  <si>
    <t>Instituto Colombiano para el Desarrollo Rural - INCODER</t>
  </si>
  <si>
    <t>Instituto francés de Investigaciones para la Gobernanza - IRG</t>
  </si>
  <si>
    <t>EL Consejo Latinoamericano y del Caribe de Ciencias Sociales - CLACSO</t>
  </si>
  <si>
    <t>Centro de Recursos para el Análisis del Conflicto - CERAC</t>
  </si>
  <si>
    <t>GIDES (Grupo de Investigación en Desarrollo Social)</t>
  </si>
  <si>
    <t>Centro de Memoria Histórica</t>
  </si>
  <si>
    <t>Colombia Aprende</t>
  </si>
  <si>
    <t>Ministerio de Educación</t>
  </si>
  <si>
    <t>1244 colecciones</t>
  </si>
  <si>
    <t>Calle 43 No. 57 - 14</t>
  </si>
  <si>
    <t>4.6462416,-74.0969481</t>
  </si>
  <si>
    <t>Fundación para la Educación Superior y el Desarrollo - FEDESARROLLO</t>
  </si>
  <si>
    <t>Corpoeducación</t>
  </si>
  <si>
    <t>Red Latinoamericana de Portales Educativos - RELPE</t>
  </si>
  <si>
    <t>17 proyectos, 165 publicaciones</t>
  </si>
  <si>
    <t>Calle 78 No 9 -91</t>
  </si>
  <si>
    <t>4.6621191,-74.0563559</t>
  </si>
  <si>
    <t>Fundación Saldarriaga Concha</t>
  </si>
  <si>
    <t>Banco Interamericano de Desarrollo - BID</t>
  </si>
  <si>
    <t>International Development Research Centre</t>
  </si>
  <si>
    <t>Konrad Adenauer Stiftung – KAS</t>
  </si>
  <si>
    <t>Ford Foundation</t>
  </si>
  <si>
    <t>Departamento Nacional de Planeación - DNP</t>
  </si>
  <si>
    <t>Petrominerales Ltda</t>
  </si>
  <si>
    <t>Practical Action Consulting Latin America Regional Office</t>
  </si>
  <si>
    <t>Fondo de Adaptación</t>
  </si>
  <si>
    <t>ARD Inc</t>
  </si>
  <si>
    <t>Cámara Colombiana de la Infraestructura</t>
  </si>
  <si>
    <t>Corporación Colombiana Internacional –  CCI</t>
  </si>
  <si>
    <t>Observatorio del Caribe Colombiano</t>
  </si>
  <si>
    <t>13 proyectos, 103 publicaciones</t>
  </si>
  <si>
    <t>Getsemaní, Calle del Guerrero # 29-02</t>
  </si>
  <si>
    <t>6601364
6602395</t>
  </si>
  <si>
    <t>10.4208229,-75.547494</t>
  </si>
  <si>
    <t>Camara de Comercio de Cartagena</t>
  </si>
  <si>
    <t>Camara de Comercio de Sincelejo</t>
  </si>
  <si>
    <t>Fundación Probarranquilla</t>
  </si>
  <si>
    <t>Camara de Comercio de Montería</t>
  </si>
  <si>
    <t>Cámara de Comercio de la Guajira</t>
  </si>
  <si>
    <t>Cámara de Comercio de Barranquilla</t>
  </si>
  <si>
    <t>Superintendencia de Servicios
Públicos</t>
  </si>
  <si>
    <t>Alcaldía de Riohacha</t>
  </si>
  <si>
    <t xml:space="preserve"> Universidad Externado
de Colombia</t>
  </si>
  <si>
    <t>The Millenium Project</t>
  </si>
  <si>
    <t>Universidad del Atlántico</t>
  </si>
  <si>
    <t>Universidad de Cartagena</t>
  </si>
  <si>
    <t>Universidad del Magdalena</t>
  </si>
  <si>
    <t>Universidad de Cordoba</t>
  </si>
  <si>
    <t>Universidad Popular del Cesar</t>
  </si>
  <si>
    <t>Universidad de la Guajira</t>
  </si>
  <si>
    <t>CORPOEDUCACIÓN</t>
  </si>
  <si>
    <t>8 proyectos, 49 publicaciones</t>
  </si>
  <si>
    <t>Cra 18 No 33A - 05</t>
  </si>
  <si>
    <t>3235550
3235551</t>
  </si>
  <si>
    <t>4.6219068,-74.0755441</t>
  </si>
  <si>
    <t>Conexión Colombia</t>
  </si>
  <si>
    <t>Fundación Dividendo por Colombia</t>
  </si>
  <si>
    <t>Fundación Argos</t>
  </si>
  <si>
    <t>Fundación Cerrejón</t>
  </si>
  <si>
    <t>Fundación Promigas</t>
  </si>
  <si>
    <t>CitiGroup</t>
  </si>
  <si>
    <t>Fundación Corona</t>
  </si>
  <si>
    <t>Fundación FES</t>
  </si>
  <si>
    <t>Centro de Investigación y Formación en Educación – CIFE</t>
  </si>
  <si>
    <t>2 proyectos, más de 200 publicaciones</t>
  </si>
  <si>
    <t>Avenida Calle 26 No. 69D-91 Centro Empresarial Arrecife, Torre Peatonal Oficinas 805 - 806 - 402A - 402B</t>
  </si>
  <si>
    <t>4.6383987,-74.108022</t>
  </si>
  <si>
    <t>Instituciones de Educación Básica y Media</t>
  </si>
  <si>
    <t>Secretaría de Educación del Distrito</t>
  </si>
  <si>
    <t>Grupo de investigación en dinámicas económicas, socioculturales y territoriales en la producción del hábitat - GIDEST</t>
  </si>
  <si>
    <t>6 proyectos, 15 publicaciones</t>
  </si>
  <si>
    <t>Gobernación de Cundinamarca</t>
  </si>
  <si>
    <t>Secretaría de Salud Distrital</t>
  </si>
  <si>
    <t>Universidad Católica de Chile</t>
  </si>
  <si>
    <t>Universidad Autónoma de México</t>
  </si>
  <si>
    <t>Universidad de Austin</t>
  </si>
  <si>
    <t>Grupo de Trabajo Hábitat Popular</t>
  </si>
  <si>
    <t>Universidad Federal Fluminense</t>
  </si>
  <si>
    <t>CEPAL Colombia</t>
  </si>
  <si>
    <t>CEPAL Naciones Unidas</t>
  </si>
  <si>
    <t>120 publicaciones</t>
  </si>
  <si>
    <t>Carrera 13A No. 28-38, Oficina 210</t>
  </si>
  <si>
    <t>4.6186866,-74.1218566,13</t>
  </si>
  <si>
    <t>Comité de Desarrollo y Cooperación del Caribe - CDCC</t>
  </si>
  <si>
    <t>ONU</t>
  </si>
  <si>
    <t>Comité de Cooperación Sur-Sur</t>
  </si>
  <si>
    <t>UPME</t>
  </si>
  <si>
    <t>El Centro de Estudios sobre Desarrollo Económico – CEDE</t>
  </si>
  <si>
    <t>434 proyectos, 861 publicaciones</t>
  </si>
  <si>
    <t>Calle 19A No 1-37 Este. Bloque W</t>
  </si>
  <si>
    <t>3394949. Ext. 2418</t>
  </si>
  <si>
    <t>4.602865, -74.066044</t>
  </si>
  <si>
    <t>Economic &amp; Social Research Council de Inglaterra</t>
  </si>
  <si>
    <t>National Bureau of Economic Research de E.U.</t>
  </si>
  <si>
    <t>Instituto Internacional para la Investigación sobre Política Alimentaria</t>
  </si>
  <si>
    <t>Fondo International de Desarrollo Agrícola</t>
  </si>
  <si>
    <t>Fundación Ford</t>
  </si>
  <si>
    <t>Asociación Colombiana de Estudios Regionales – ASCER</t>
  </si>
  <si>
    <t>Regional Science Association International-RSAI</t>
  </si>
  <si>
    <t>Centro de Estudios Regionales Barrancabermeja</t>
  </si>
  <si>
    <t>CEDEC Cartagena</t>
  </si>
  <si>
    <t>CIDSE</t>
  </si>
  <si>
    <t>European Regional Science Association-ERSA</t>
  </si>
  <si>
    <t>North American Regional Science Council - NARSC</t>
  </si>
  <si>
    <t>Universidad Católica de Pereira</t>
  </si>
  <si>
    <t>Universidad de Córdoba</t>
  </si>
  <si>
    <t>Pacific Regional Science Conference Organization-PRSCO</t>
  </si>
  <si>
    <t>The Applied Regional Science Conference - ARSC</t>
  </si>
  <si>
    <t>Centro Interdisciplinario de Estudios de la Región Pacífico Colombiana - CIER</t>
  </si>
  <si>
    <t>Universidad Autónoma del Occidente</t>
  </si>
  <si>
    <t>3 líneas de investigación</t>
  </si>
  <si>
    <t>Cll 25 # 115 - 85
Km 2 vía Cali-Jamundí</t>
  </si>
  <si>
    <t>3188000, ext 11426</t>
  </si>
  <si>
    <t>3.2727914,-76.5384224</t>
  </si>
  <si>
    <t>Fondo de Desarrollo de la Educación Superior - FODESEP</t>
  </si>
  <si>
    <t>Tompkins Cortland Community College</t>
  </si>
  <si>
    <t>Red Latinoamericana de Cooperación Universitaria</t>
  </si>
  <si>
    <t>Red Universitaria Mutis</t>
  </si>
  <si>
    <t>Asociación Red Universitaria de Alta Velocidad del Valle del Cauca</t>
  </si>
  <si>
    <t>Renata</t>
  </si>
  <si>
    <t>Fundación para el Desarrollo Sostenible - FUNDES</t>
  </si>
  <si>
    <t>FUNDES Latinoamérica</t>
  </si>
  <si>
    <t>7 proyectos, 66 publicaciones</t>
  </si>
  <si>
    <t>Cra. 11 No. 82-38 Of. 202</t>
  </si>
  <si>
    <t>6069250
6069251</t>
  </si>
  <si>
    <t>4.6661903,-74.0548634</t>
  </si>
  <si>
    <t>Tecpetrol</t>
  </si>
  <si>
    <t>Sab Miller</t>
  </si>
  <si>
    <t>Fundación Ideas para la Paz - FIP</t>
  </si>
  <si>
    <t>8 proyectos, 1097 publicaciones</t>
  </si>
  <si>
    <t>WORLD TRADE CENTER
CALLE 100 # 8A - 37
TORRE A, OFICINAS 305 Y 701</t>
  </si>
  <si>
    <t>4.6807253,-74.0432067</t>
  </si>
  <si>
    <t>Embajada de Canadá</t>
  </si>
  <si>
    <t>Talisman</t>
  </si>
  <si>
    <t>Anglo American</t>
  </si>
  <si>
    <t>Revista Responsabilidad Sostenibilidad</t>
  </si>
  <si>
    <t>El Tiempo</t>
  </si>
  <si>
    <t>Fundación Social</t>
  </si>
  <si>
    <t>International Alert</t>
  </si>
  <si>
    <t>Colombia Incluyente</t>
  </si>
  <si>
    <t>Revista Semana</t>
  </si>
  <si>
    <t>Centro de Estudios para América Latina y la Cooperación Internacional (CeALCI)</t>
  </si>
  <si>
    <t>Fundación Carolina</t>
  </si>
  <si>
    <t>4 líneas de investigación, 50 investigaciones</t>
  </si>
  <si>
    <t>AECID. Oficina Técnica de Cooperación en Colombia
Embajada de España
Carrera 11 A No. 93 – 67 Tercer Piso</t>
  </si>
  <si>
    <t>6183536 ext. 260
7441001 ext. 260</t>
  </si>
  <si>
    <t>http://www.fundacioncarolina.org.co/es-ES/Paginas/index.aspx</t>
  </si>
  <si>
    <t>4.6755909,-74.0501648</t>
  </si>
  <si>
    <t>Gestión cultural</t>
  </si>
  <si>
    <t>AECID</t>
  </si>
  <si>
    <t>Embajada de España</t>
  </si>
  <si>
    <t>Confederación Colombiana de Cámaras de Comercio - Confecámaras</t>
  </si>
  <si>
    <t>Universidad Tecnológica del Bolívar</t>
  </si>
  <si>
    <t>Centro de Estudios para América Latina y la Cooperación Internacional - CeALCI</t>
  </si>
  <si>
    <t>Fundación para el Progreso de Antioquia - Proantioquia</t>
  </si>
  <si>
    <t>4 líneas de acción, 29 publicaciones</t>
  </si>
  <si>
    <t>Carrera 43 A Nro. 1- 50 / Complejo San Fernando Plaza / Torre 1, piso 12</t>
  </si>
  <si>
    <t>6.2045269,-75.5731913</t>
  </si>
  <si>
    <t>ARP Sura</t>
  </si>
  <si>
    <t>ISA</t>
  </si>
  <si>
    <t>Argos</t>
  </si>
  <si>
    <t>Deloitte</t>
  </si>
  <si>
    <t>Exxon Mobil</t>
  </si>
  <si>
    <t>Coltabaco</t>
  </si>
  <si>
    <t>Bancolombia</t>
  </si>
  <si>
    <t>Éxito</t>
  </si>
  <si>
    <t>Nutresa</t>
  </si>
  <si>
    <t>Fundación Fraternidad Medellín</t>
  </si>
  <si>
    <t>Comfama</t>
  </si>
  <si>
    <t>Haceb</t>
  </si>
  <si>
    <t>Coninsa Ramón H</t>
  </si>
  <si>
    <t>Postobón</t>
  </si>
  <si>
    <t>Familia</t>
  </si>
  <si>
    <t>Renault</t>
  </si>
  <si>
    <t>Siemens</t>
  </si>
  <si>
    <t>Azaí Consultores</t>
  </si>
  <si>
    <t>29 proyectos, 24 publicaciones</t>
  </si>
  <si>
    <t>Carrera 21A No. 82-34</t>
  </si>
  <si>
    <t>4.6699541,-74.0633882</t>
  </si>
  <si>
    <t>INNPACTIA</t>
  </si>
  <si>
    <t>Casa de la Mujer</t>
  </si>
  <si>
    <t>CordAid (Holanda)</t>
  </si>
  <si>
    <t xml:space="preserve">Tt Dpk Consulting </t>
  </si>
  <si>
    <t>Comisión Europea</t>
  </si>
  <si>
    <t>Consejo de Redacción</t>
  </si>
  <si>
    <t>Federación Nacional de Cafeteros</t>
  </si>
  <si>
    <t>Cisv Colombia</t>
  </si>
  <si>
    <t>Fundación para la Libertad de Prensa</t>
  </si>
  <si>
    <t>HUB BOG</t>
  </si>
  <si>
    <t>Centro de Estudios Regionales Magdalena Medio - CER</t>
  </si>
  <si>
    <t>3 proyectos</t>
  </si>
  <si>
    <t>Calle 55A # 24-75  B. Galan</t>
  </si>
  <si>
    <t>7.0651219,-73.8560674</t>
  </si>
  <si>
    <t>Corporación Desarrollo y Paz del Magdalena Medio - CDPMM</t>
  </si>
  <si>
    <t>Cámara de Comercio de Barrancabermeja</t>
  </si>
  <si>
    <t>Fundación Ecopetrol para el desarrollo del Magdalena Medio - FUNDESMAG</t>
  </si>
  <si>
    <t>DANE</t>
  </si>
  <si>
    <t>Universidad Cooperativa de Colombia</t>
  </si>
  <si>
    <t>Universidad Industrial de Santander</t>
  </si>
  <si>
    <t>Instituto Universitario de la paz</t>
  </si>
  <si>
    <t>Centro de Estudios para el Desarrollo y la Competitividad - CEDEC</t>
  </si>
  <si>
    <t>Cámara de Comercio de Cartagena</t>
  </si>
  <si>
    <t>166 proyectos; 147 publicaciones</t>
  </si>
  <si>
    <t>Centro, Calle Santa Teresa No 32 - 41</t>
  </si>
  <si>
    <t>6501110 ext 129</t>
  </si>
  <si>
    <t>37.627362,-0.9917608</t>
  </si>
  <si>
    <t>CONFECÁMARAS</t>
  </si>
  <si>
    <t>Confecámaras - Red de Cámaras de Comercio</t>
  </si>
  <si>
    <t>14 líneas de proyecto</t>
  </si>
  <si>
    <t>Cra. 13 N° 26A-47 Oficina 502,
Edificio Banco de Occidente</t>
  </si>
  <si>
    <t>3814100
3467026</t>
  </si>
  <si>
    <t>4.614451, -74.070942</t>
  </si>
  <si>
    <t>Observatorio de Competitividad ´Compite 360´ de la Cámara de Comercio de Bucaramanga</t>
  </si>
  <si>
    <t>Bancóldex</t>
  </si>
  <si>
    <t>Secretaría de Estado para Asuntos Económicos de la Confederación Suiza - SECO</t>
  </si>
  <si>
    <t>Banco Internacional de Reconstrucción y Fomento – BIRF</t>
  </si>
  <si>
    <t>Centro Internacional para la Empresa Privada – CIPE</t>
  </si>
  <si>
    <t>Corporación Financiera Internacional – IFC</t>
  </si>
  <si>
    <t>Cámara de Comerdio de Barranquilla</t>
  </si>
  <si>
    <t>Cámara de Comerdio de Bogotá</t>
  </si>
  <si>
    <t>Cámara de Comerdio de Bucaramanga</t>
  </si>
  <si>
    <t>Cámara de Comerdio de Cali</t>
  </si>
  <si>
    <t>Cámara de Comerdio de Medellín</t>
  </si>
  <si>
    <t>Cámara de Comerdio de Pereira</t>
  </si>
  <si>
    <t>Cámara de Comerdio de Santa Marta</t>
  </si>
  <si>
    <t>14 proyectos, 330 publicaciones</t>
  </si>
  <si>
    <t xml:space="preserve">Cra. 11 # 94-02 Of. 502 </t>
  </si>
  <si>
    <t>4.6772585,-74.0483863</t>
  </si>
  <si>
    <t>Ministerio de Salud</t>
  </si>
  <si>
    <t>SMURFIT</t>
  </si>
  <si>
    <t>Fundación Carvajal</t>
  </si>
  <si>
    <t>Instituto Colombiano de Bienestar Familiar</t>
  </si>
  <si>
    <t>Fundación Compartir</t>
  </si>
  <si>
    <t>Fundación Empresarios por la Educación</t>
  </si>
  <si>
    <t>Agencia Nacional para la Superación de la Pobreza Extrema</t>
  </si>
  <si>
    <t>Departamento para la Prosperidad Social</t>
  </si>
  <si>
    <t>Ministerio de Defensa</t>
  </si>
  <si>
    <t>Corporación Matamoros</t>
  </si>
  <si>
    <t>Centro de Investigaciones y Documentación Socioeconómica - CIDSE</t>
  </si>
  <si>
    <t>21 proyectos; 188 investigaciones</t>
  </si>
  <si>
    <t>Calle 13 No. 100 - 00
Edificio 387 - Ciudadela Universitaria Melendez</t>
  </si>
  <si>
    <t>3212346. ext. 3163
3315200</t>
  </si>
  <si>
    <t>ACDI/VOCA</t>
  </si>
  <si>
    <t>Universidad de Massachusetts</t>
  </si>
  <si>
    <t>Observatorio de Competitividad ´Compite 360´</t>
  </si>
  <si>
    <t>Cámara de Comercio de Bucaramanga</t>
  </si>
  <si>
    <t>Carrera 19 No. 36 - 20 Piso 2</t>
  </si>
  <si>
    <t>6527000 Exts 233, 360</t>
  </si>
  <si>
    <t>4.6255358,-74.0755627</t>
  </si>
  <si>
    <t>Cámara de Comercio de Buga</t>
  </si>
  <si>
    <t>Cámara de Comercio de Cali</t>
  </si>
  <si>
    <t>Cámara de Comercio de Cartago</t>
  </si>
  <si>
    <t>Cámara de Comercio de Cúcuta</t>
  </si>
  <si>
    <t>Cámara de Comercio de Ipiales</t>
  </si>
  <si>
    <t>Cámara de Comercio del Putumayo</t>
  </si>
  <si>
    <t>Cámara de Comercio de Santa Marta</t>
  </si>
  <si>
    <t>Cámara de Comercio de Sevilla</t>
  </si>
  <si>
    <t>Cámara de Comercio de Tuluá</t>
  </si>
  <si>
    <t>Cámara de Comercio de Tumaco</t>
  </si>
  <si>
    <t>Instituto de Ciencia Política - ICP</t>
  </si>
  <si>
    <t>64 proyectos; 50 publicaciones</t>
  </si>
  <si>
    <t>Calle 70 No. 7A-29</t>
  </si>
  <si>
    <t>4.6842779,-74.1142774</t>
  </si>
  <si>
    <t>Banco Davivienda</t>
  </si>
  <si>
    <t>Seguros Bolívar</t>
  </si>
  <si>
    <t>Bavaria</t>
  </si>
  <si>
    <t>Corona</t>
  </si>
  <si>
    <t>Pacific</t>
  </si>
  <si>
    <t>AngloGold Ashanti</t>
  </si>
  <si>
    <t>Posse Herrera &amp; Ruiz Abogados</t>
  </si>
  <si>
    <t>FEDEPALMA</t>
  </si>
  <si>
    <t>Fundación Hernán Echavarría Olózaga</t>
  </si>
  <si>
    <t>ACESCO</t>
  </si>
  <si>
    <t>RELIAL</t>
  </si>
  <si>
    <t>NDRI</t>
  </si>
  <si>
    <t>Fundación Internacional para la Libertad</t>
  </si>
  <si>
    <t>Red Iberoamericana de Estudios Internacionales</t>
  </si>
  <si>
    <t>Red Latinoamericana por la Transparencia Legislativa</t>
  </si>
  <si>
    <t>Ladrillera Santa Fe</t>
  </si>
  <si>
    <t>Chaid Neme Hermanos</t>
  </si>
  <si>
    <t>Center for International Private Enterprice - CIPE</t>
  </si>
  <si>
    <t>ATLAS Foundation</t>
  </si>
  <si>
    <t>Grupo Multidisciplinario de Políticas Públicas - GMPP</t>
  </si>
  <si>
    <t>46 proyectos, 90 publicaciones</t>
  </si>
  <si>
    <t>Cr 1 No 19-27 Bloque Aulas AU, tercer piso</t>
  </si>
  <si>
    <t>3394949 Ext. 2073</t>
  </si>
  <si>
    <t>4.6024979,-74.0671125</t>
  </si>
  <si>
    <t>Fundación Santa Fe</t>
  </si>
  <si>
    <t>Educación Compromiso de Todos</t>
  </si>
  <si>
    <t>Fundación Tinker</t>
  </si>
  <si>
    <t>American University</t>
  </si>
  <si>
    <t>NASPAA</t>
  </si>
  <si>
    <t>Centro de Estudios en Periodismo - CEPER</t>
  </si>
  <si>
    <t>2 proyectos, 6 investigaciones, 11 publicaciones</t>
  </si>
  <si>
    <t>Calle 18A 2-44.
Edificio Casa Rosada. Piso 1</t>
  </si>
  <si>
    <t>3394999 Extensiones: 2135, 2180, 3130
3324524</t>
  </si>
  <si>
    <t>4.601450, -74.066461</t>
  </si>
  <si>
    <t>Periodismo</t>
  </si>
  <si>
    <t>La Silla Vacía</t>
  </si>
  <si>
    <t>ArteRadio</t>
  </si>
  <si>
    <t>Revista Arcadia</t>
  </si>
  <si>
    <t>Open Society Foundations</t>
  </si>
  <si>
    <t>Universidad Eafit</t>
  </si>
  <si>
    <t>Universidad Javeriana de Cali</t>
  </si>
  <si>
    <t>Centro de Estudios de la Orinoquia - CEO</t>
  </si>
  <si>
    <t>14 proyectos, 1 publicación</t>
  </si>
  <si>
    <t>Cra. 1 N° 18A-12, Bloque C, piso 2.</t>
  </si>
  <si>
    <t>3394949. Ext. 5307</t>
  </si>
  <si>
    <t>4.601587,-74.0658217</t>
  </si>
  <si>
    <t>EQUIÓN Energía</t>
  </si>
  <si>
    <t>ABC</t>
  </si>
  <si>
    <t>Ministerio de Minas</t>
  </si>
  <si>
    <t>Gobernación del Casanare</t>
  </si>
  <si>
    <t>Gobernación del Vaupés</t>
  </si>
  <si>
    <t>Incoder</t>
  </si>
  <si>
    <t>Gobernación del Vichada</t>
  </si>
  <si>
    <t>Parques Nacionales</t>
  </si>
  <si>
    <t>Universidad de los Llanos</t>
  </si>
  <si>
    <t>Hospital de Yopal</t>
  </si>
  <si>
    <t>Fundación Horizonte Verde</t>
  </si>
  <si>
    <t>Cenired</t>
  </si>
  <si>
    <t>Centro de Investigación CEIDER</t>
  </si>
  <si>
    <t>Universidad Santiago de Cali</t>
  </si>
  <si>
    <t>Calle 5a con 62 esquina, Barrio Pampalinda, Bloque No. 7 Piso 5</t>
  </si>
  <si>
    <t>5183000 Ext. 413, 414</t>
  </si>
  <si>
    <t>3.4438074,-76.5363775</t>
  </si>
  <si>
    <t>Universidad Autónoma de Occidente</t>
  </si>
  <si>
    <t>Centro de Estudios en Desarrollo y Territorio - CEDT</t>
  </si>
  <si>
    <t>Universidad de La Salle</t>
  </si>
  <si>
    <t>60 proyectos</t>
  </si>
  <si>
    <t>Cra.5 No.59A-44 Sede Chapinero – Edif. Justo Ramón 7 piso</t>
  </si>
  <si>
    <t>3488000 Ext. 1259</t>
  </si>
  <si>
    <t>3.4648215,-76.4960987</t>
  </si>
  <si>
    <t>Corporación Desarrollo y Paz del Magdalena Centro - CDPMC</t>
  </si>
  <si>
    <t>4 líneas de trabajo, 18 proyectos</t>
  </si>
  <si>
    <t>Carrera 3 # 15 - 35 Piso 2</t>
  </si>
  <si>
    <t>5.4541778,-74.6658789</t>
  </si>
  <si>
    <t>CODENSA</t>
  </si>
  <si>
    <t>EMGESA</t>
  </si>
  <si>
    <t>CENTRAL HIDROELÉCTRICA DE CALDAS – CHEC</t>
  </si>
  <si>
    <t>DIÓCESIS DE LA DORADA - GUADUAS</t>
  </si>
  <si>
    <t>Universidad Autónoma de Manizales</t>
  </si>
  <si>
    <t>Fundación Acesco</t>
  </si>
  <si>
    <t>Universidad de Caldas</t>
  </si>
  <si>
    <t>El Programa de Desarrollo y Paz del Magdalena Medio - PDPMM</t>
  </si>
  <si>
    <t>30 publicaciones</t>
  </si>
  <si>
    <t>Carrera 9 No. 6B - 93 Edificio La Tora. Oficinas 901-702</t>
  </si>
  <si>
    <t>6220274 Ext. 701</t>
  </si>
  <si>
    <t>http://www.jesuitas.org.co/obra.html?obra_id=4</t>
  </si>
  <si>
    <t>7.0601261,-73.872759</t>
  </si>
  <si>
    <t>Instituciones religiosas</t>
  </si>
  <si>
    <t>Diócesis de Barrancabermeja</t>
  </si>
  <si>
    <t>Unión Sindical Obrera - USO</t>
  </si>
  <si>
    <t>Sociedad Económica de Amigos del País</t>
  </si>
  <si>
    <t>11 mega proyectos</t>
  </si>
  <si>
    <t>Carrera 27 # 44-41 Barrio El Recreo</t>
  </si>
  <si>
    <t>6220031
6223315</t>
  </si>
  <si>
    <t>7.0556074,-73.853238</t>
  </si>
  <si>
    <t>Asociación de Fundaciones Petroleras</t>
  </si>
  <si>
    <t>Alcaldía de Barrancabermeja</t>
  </si>
  <si>
    <t>FUPAD</t>
  </si>
  <si>
    <t>Federación de ONG's del Magdalena Medio</t>
  </si>
  <si>
    <t>Emprender</t>
  </si>
  <si>
    <t>MF - Transparency</t>
  </si>
  <si>
    <t>Confederación Colombiana de ONG's</t>
  </si>
  <si>
    <t>Asomicrofinanzas</t>
  </si>
  <si>
    <t>Acción Internacional</t>
  </si>
  <si>
    <t>Centro de Desarrollo Empresarial UPB - CDE</t>
  </si>
  <si>
    <t>Centro de Desarrollo Empresarial
Circular 1a 70-01 Bloque 6 Piso 1 y 2.</t>
  </si>
  <si>
    <t>4488388 - Ext: 12010
3544575</t>
  </si>
  <si>
    <t>6.2444791,-75.5914691</t>
  </si>
  <si>
    <t>Colombia aprende</t>
  </si>
  <si>
    <t>Red Ruana</t>
  </si>
  <si>
    <t>Icetex</t>
  </si>
  <si>
    <t>CIIEN</t>
  </si>
  <si>
    <t>CIDEPRO</t>
  </si>
  <si>
    <t>Fulbright Colombia</t>
  </si>
  <si>
    <t>CENTRO DE INVESTIGACIÓN PARA
EL DESARROLLO Y LA INNOVACIÓN - CIDI</t>
  </si>
  <si>
    <t>Centro de Estudios Socioeconómicos  - CESE</t>
  </si>
  <si>
    <t>17 líneas de proyectos, 8 publicaciones</t>
  </si>
  <si>
    <t>Barcelona: Km. 12 Vía Puerto López.
San Antonio: Calle 37 No. 41-02 Barzal.
Emporio: Calle 40 A No. 28-32 Emporio</t>
  </si>
  <si>
    <t>6616800
6734700</t>
  </si>
  <si>
    <t>4.072377,-73.5836854</t>
  </si>
  <si>
    <t>Alcaldía de Villavicencio</t>
  </si>
  <si>
    <t>Ministerio de Relaciones Exteriores de Holanda</t>
  </si>
  <si>
    <t>Universidad Abierta de Holanda - OUN</t>
  </si>
  <si>
    <t>Instituto internacional de Estudios Sociales - ISS</t>
  </si>
  <si>
    <t>Dirección de Investigación, Desarrollo e Innovación - DIDI</t>
  </si>
  <si>
    <t>116 proyectos, 72 publicaciones</t>
  </si>
  <si>
    <t>Km.5 Vía Puerto Colombia. Bloque F - 3er piso</t>
  </si>
  <si>
    <t>3509509
3509420</t>
  </si>
  <si>
    <t>11.018128,-74.8529825</t>
  </si>
  <si>
    <t>Ladrillera Barranquilla</t>
  </si>
  <si>
    <t>Gazel</t>
  </si>
  <si>
    <t>Cerrejón</t>
  </si>
  <si>
    <t>Promigas</t>
  </si>
  <si>
    <t>Expreso Brasilia</t>
  </si>
  <si>
    <t>Acesco</t>
  </si>
  <si>
    <t>Cotecmar</t>
  </si>
  <si>
    <t>Rymco</t>
  </si>
  <si>
    <t>Superbrix</t>
  </si>
  <si>
    <t>Centro de Estudios Urbano-Regionales - URBANUM</t>
  </si>
  <si>
    <t>6 líneas de trabajo, 9 proyectos</t>
  </si>
  <si>
    <t>Km. 5 Vía Puerto Colombia. Bloque C, segundo piso. Oficina 2- 19C</t>
  </si>
  <si>
    <t>Alcaldía de Barranquilla</t>
  </si>
  <si>
    <t>Gobernación del Atlántico</t>
  </si>
  <si>
    <t>Findeter</t>
  </si>
  <si>
    <t>Barranquilla Cómo Vamos</t>
  </si>
  <si>
    <t>Fundesarrollo</t>
  </si>
  <si>
    <t>ETH Zúrich</t>
  </si>
  <si>
    <t>Dirección de Investigaciones USB Cali</t>
  </si>
  <si>
    <t>Universidad San Buenaventura Cali</t>
  </si>
  <si>
    <t>63 proyectos, 53 publicaciones</t>
  </si>
  <si>
    <t>Avenida 10 de Mayo, La Umbría, Vía a Pance</t>
  </si>
  <si>
    <t>3182200.  Extensiones:233, 360, 318, 250, 5029</t>
  </si>
  <si>
    <t>3.3441473,-76.54564</t>
  </si>
  <si>
    <t>Carvajal</t>
  </si>
  <si>
    <t>Propal</t>
  </si>
  <si>
    <t>COMFANDI</t>
  </si>
  <si>
    <t>Mercapava</t>
  </si>
  <si>
    <t xml:space="preserve">Parque Tecnológico de la Umbría </t>
  </si>
  <si>
    <t>Investigaciones y Publicaciones (Oficina de Apoyo a la Investigación)</t>
  </si>
  <si>
    <t>117 publicaciones</t>
  </si>
  <si>
    <t>Calle 18 No. 122-135 Pance</t>
  </si>
  <si>
    <t>3.3937061,-76.5625769</t>
  </si>
  <si>
    <t>EuropeAid</t>
  </si>
  <si>
    <t>Bancoldex</t>
  </si>
  <si>
    <t>FOMIN</t>
  </si>
  <si>
    <t>Intervida</t>
  </si>
  <si>
    <t>LASA</t>
  </si>
  <si>
    <t>Red de Estudios de Trabajo - RET</t>
  </si>
  <si>
    <t>Instituto de Investigación y Desarrollo en Abastecimiento de Agua, Saneamiento Ambiental y Conservación del Recurso Hídrico - CINARA</t>
  </si>
  <si>
    <t>4 proyectos</t>
  </si>
  <si>
    <t>Calle 13 No 100-00, Ciudad Universitaria Meléndez
Edificio 341
</t>
  </si>
  <si>
    <t>3392345
3301986</t>
  </si>
  <si>
    <t>Corporación Autónoma Regional del Valle del Cauca - CVC</t>
  </si>
  <si>
    <t>International Water and Sanitation Centre - IRC</t>
  </si>
  <si>
    <t>Asociación de Organizaciones Comunitarias Prestadoras de los Servicios Públicos de Colombia - AQUACOL</t>
  </si>
  <si>
    <t>Organización Panamericana de la Salud - OPS</t>
  </si>
  <si>
    <t>Global Applied Research Network - GARNET</t>
  </si>
  <si>
    <t>Alianza de Género y Agua - GWA</t>
  </si>
  <si>
    <t>Water Supply and Sanitation Collaborative Council - WSSCC</t>
  </si>
  <si>
    <t>Global Water Partnership - GWP</t>
  </si>
  <si>
    <t>Red Panamericana de Información en Salud Ambiental - REPIDISCA</t>
  </si>
  <si>
    <t>Organización Mundial de la Salud - OMS</t>
  </si>
  <si>
    <t>Investigación, Desarrollo e Innovación</t>
  </si>
  <si>
    <t>Pontificia Universidad Javeriana (Cali)</t>
  </si>
  <si>
    <t>51 proyectos, 77 publicaciones</t>
  </si>
  <si>
    <t>Calle 18 No. 118-250</t>
  </si>
  <si>
    <t>3218200 Ext. 8578 / 8390 / 8615 / 8612</t>
  </si>
  <si>
    <t>3.4022667,-76.5636805</t>
  </si>
  <si>
    <t>Pontificia Universidad Javeriana Bogotá</t>
  </si>
  <si>
    <t>Revista Scopus</t>
  </si>
  <si>
    <t>Vicerrectoría de Investigaciones</t>
  </si>
  <si>
    <t>Universidad Tecnológica del Chocó</t>
  </si>
  <si>
    <t>7 proyectos</t>
  </si>
  <si>
    <t>Cra. 22 No 18B-10 B/ Nicolás Medrano - Ciudadela Universitaría, Bloque 11, piso 3, oficina 310</t>
  </si>
  <si>
    <t>6726565, ext. 6020, 6022</t>
  </si>
  <si>
    <t>6.3313008,-77.1666178,10</t>
  </si>
  <si>
    <t>Ministerio de la Cultura</t>
  </si>
  <si>
    <t>Instituto Colombiano de Antropología e Historia - ICANHI</t>
  </si>
  <si>
    <t>Centro Nacional de Ciencia, Tecnología e Innovación para el Desarrollo Productivo Sostenible de la Biodiversidad - BIOINNOVA</t>
  </si>
  <si>
    <t>Centro Nacional de Estudios y Documentación de las Culturas Afrocolombianas</t>
  </si>
  <si>
    <t>Universidad de Georgetown</t>
  </si>
  <si>
    <t>Centro de Estudios Urbano Regionales del Pacífico</t>
  </si>
  <si>
    <t>Universidad del Pacífico</t>
  </si>
  <si>
    <t>18 proyectos</t>
  </si>
  <si>
    <t>Universidad del Pacífico - Buenaventura - Valle del Cauca - Colombia
Km 13 vía al Aeropuerto Barrio el Triunfo Campus Universitario</t>
  </si>
  <si>
    <t>4.4813955,-77.2717791</t>
  </si>
  <si>
    <t>AUNAP</t>
  </si>
  <si>
    <t>SNIES</t>
  </si>
  <si>
    <t>Universidad Industrial de Santander - UIS</t>
  </si>
  <si>
    <t>Investigación UNAB</t>
  </si>
  <si>
    <t>Universidad Autónoma de Bucaramanga</t>
  </si>
  <si>
    <t>68 proyectos</t>
  </si>
  <si>
    <t>Avenida 42 No. 48 – 11</t>
  </si>
  <si>
    <t>7.1170453,-73.1073587</t>
  </si>
  <si>
    <t>Yahoo Research</t>
  </si>
  <si>
    <t>Olivanova</t>
  </si>
  <si>
    <t>Vicerrectoría de Investigación y Extensión</t>
  </si>
  <si>
    <t>Cra 27 calle 9</t>
  </si>
  <si>
    <t>6344000 Ext 2981</t>
  </si>
  <si>
    <t>7.1403348,-73.1229179</t>
  </si>
  <si>
    <t>TIC</t>
  </si>
  <si>
    <t>Centro de Desarrollo Tecnológico del GAS</t>
  </si>
  <si>
    <t>Cooperación Sueca</t>
  </si>
  <si>
    <t>Bill &amp; Melinda Gates Foundation</t>
  </si>
  <si>
    <t>Fundación Bavaria</t>
  </si>
  <si>
    <t>Centro de Desarrollo Productivo de JOYERÍA</t>
  </si>
  <si>
    <t>Corporación para la Investigación de la Corrosión</t>
  </si>
  <si>
    <t>Corporación Centro de Productividad y Competitividad del Oriente - CPC</t>
  </si>
  <si>
    <t>Corporación Centro de Desarrollo Productivo de Alimentos</t>
  </si>
  <si>
    <t>Corporación Bucaramanga Emprendedora "Luis Carlos Galán Sarmiento" - Incubadora de Empresas</t>
  </si>
  <si>
    <t>NEOMUNDO</t>
  </si>
  <si>
    <t>Universidad de Pamplona</t>
  </si>
  <si>
    <t>49 proyectos</t>
  </si>
  <si>
    <t>Cl. 58 #32-80</t>
  </si>
  <si>
    <t>7.1089806,-73.1123366</t>
  </si>
  <si>
    <t>Centro Nacional de Investigaciones de Café - CENICAFE</t>
  </si>
  <si>
    <t>693 publicaciones</t>
  </si>
  <si>
    <t>Chinchiná</t>
  </si>
  <si>
    <t>Sede Planalto, km. 4 vía Chinchiná-Manizales</t>
  </si>
  <si>
    <t>4.987266,-75.5999279</t>
  </si>
  <si>
    <t>Instituto de Estudios Rurales - IER</t>
  </si>
  <si>
    <t>4 proyectos y consultoría</t>
  </si>
  <si>
    <t>(57)1-3 20 83 20 Ext.  4813</t>
  </si>
  <si>
    <t xml:space="preserve">ier@javeriana.edu.co </t>
  </si>
  <si>
    <t xml:space="preserve">Confederación Cauchera </t>
  </si>
  <si>
    <t>Coopvalle Ltda</t>
  </si>
  <si>
    <t>Secretaría de Agricultura, Dpto. Santander</t>
  </si>
  <si>
    <t>Multicoop Ltda</t>
  </si>
  <si>
    <t>Red Unircoop</t>
  </si>
  <si>
    <t>Red Alfa Chile</t>
  </si>
  <si>
    <t>Red Alfa Deusto</t>
  </si>
  <si>
    <t>Proyecto Fodepal</t>
  </si>
  <si>
    <t>Red Rulescoop</t>
  </si>
  <si>
    <t>Instituto de Estudios Interdisciplinarios</t>
  </si>
  <si>
    <t>Carrera 1ª n.°12-53</t>
  </si>
  <si>
    <t>3420288 Exts 2150, 2151, 2152, 2153 y 2154</t>
  </si>
  <si>
    <t>interdis@uexternado.edu.co</t>
  </si>
  <si>
    <t>4.5960072,-74.0710197</t>
  </si>
  <si>
    <t>Centro de Investigación Sobre Dinámica Social - CIDS</t>
  </si>
  <si>
    <t xml:space="preserve">39 investigaciones </t>
  </si>
  <si>
    <t>Calle 12 Nº 1-17 Este, Casa de Trabajo Social</t>
  </si>
  <si>
    <t>3420288 Exts. 1501 y 1502</t>
  </si>
  <si>
    <t>uextcids@uexternado.edu.co</t>
  </si>
  <si>
    <t>http://portal.uexternado.edu.co/irj/portal/anonymous?NavigationTarget=navurl://05b57289cb51d6776650bd0ac4cb0608&amp;LightDTNKnobID=1587454064</t>
  </si>
  <si>
    <t>4.596013,-74.0720291</t>
  </si>
  <si>
    <t>Fundación Packard</t>
  </si>
  <si>
    <t>Fundación Rockefeller</t>
  </si>
  <si>
    <t>Fundación Carlos Chagas</t>
  </si>
  <si>
    <t>Ministerio de Trabajo en Colombia</t>
  </si>
  <si>
    <t>Instituto Francés de Estudios Andinos - IFEA</t>
  </si>
  <si>
    <t>Centro Internacional de Infancia y de la Familia - CIDEF</t>
  </si>
  <si>
    <t>Universidad de Minnesota</t>
  </si>
  <si>
    <t>Instituto de Investigación para el Desarrollo</t>
  </si>
  <si>
    <t xml:space="preserve">Instituto de Cancerología </t>
  </si>
  <si>
    <t xml:space="preserve">Observatorio de Cultura Urbana de Santafé de Bogotá </t>
  </si>
  <si>
    <t>Observatorio de Sociedad, Gobierno y Tecnologías de Información</t>
  </si>
  <si>
    <t>Carrera 1 No 12 - 66 Casa de las Mandolinas</t>
  </si>
  <si>
    <t xml:space="preserve"> 3537000 ext. 1159</t>
  </si>
  <si>
    <t>posgradosmartcities@uexternado.edu.co, infoobservatics@uexternado.edu.co</t>
  </si>
  <si>
    <t>4.596382,-74.0716036</t>
  </si>
  <si>
    <t>Ministerio de Tecnologías de la Información y las Comunicaciones</t>
  </si>
  <si>
    <t>Red Interamerciana de Formación en Gobierno Electrónico</t>
  </si>
  <si>
    <t>ASIET - Telecomunicaciones de América Latina</t>
  </si>
  <si>
    <t>Fundación CTIC Sociedad del Conocimiento</t>
  </si>
  <si>
    <t>Instituto Global de Altos Estudios en Ciencias Sociales</t>
  </si>
  <si>
    <t>George Manson University</t>
  </si>
  <si>
    <t>Fundación Territorios del Mañana</t>
  </si>
  <si>
    <t>Universidad Nacional de Cuyo</t>
  </si>
  <si>
    <t>Centro de Investigaciones y Proyectos Especiales CIPE</t>
  </si>
  <si>
    <t>42 investigaciones
25-30 publicaciones</t>
  </si>
  <si>
    <t>Calle 12 No. 0 - 07 Este</t>
  </si>
  <si>
    <t>3420288 Ext. 2002 y 1017</t>
  </si>
  <si>
    <t>cipe.adm@uexternado.edu.co</t>
  </si>
  <si>
    <t>http://portal.uexternado.edu.co/irj/portal/anonymous?NavigationTarget=navurl://1a9e6bcb5e1aa266c064cdb9bf963ac0</t>
  </si>
  <si>
    <t>4.6192422,-74.1172253</t>
  </si>
  <si>
    <t>Observatorio de Educación del Caribe Colombiano</t>
  </si>
  <si>
    <t>27 proyectos, 103 publicaciones</t>
  </si>
  <si>
    <t>Km.5 Vía Puerto Colombia</t>
  </si>
  <si>
    <t>observaeduca@uninorte.edu.co</t>
  </si>
  <si>
    <t>Universidad Carlos III España</t>
  </si>
  <si>
    <t>Programa de las Naciones Unidas para el Desarrollo - PNUD</t>
  </si>
  <si>
    <t>Asociación ICONO14</t>
  </si>
  <si>
    <t>Ciberimaginario</t>
  </si>
  <si>
    <t>CIC-UCAB</t>
  </si>
  <si>
    <t>EPTIC-OBSCOM</t>
  </si>
  <si>
    <t>Fundación IS+D</t>
  </si>
  <si>
    <t>Redes (Bolivia)</t>
  </si>
  <si>
    <t>SOCMEDIA</t>
  </si>
  <si>
    <t>TRA.BU.COM</t>
  </si>
  <si>
    <t>Centro de Investigaciones en Desarrollo Humano - CIDHUM</t>
  </si>
  <si>
    <t>224 proyectos, 592 publicaciones</t>
  </si>
  <si>
    <t>cidhum@uninorte.edu.co</t>
  </si>
  <si>
    <t>http://www.uninorte.edu.co/web/observaeduca/grupos-adscritos/-/asset_publisher/ssS7/content/id/187053
http://scienti.colciencias.gov.co:8080/gruplac/jsp/visualiza/visualizagr.jsp?nro=00000000008081</t>
  </si>
  <si>
    <t>Instituto de Estudios Sociales y Culturales PENSAR</t>
  </si>
  <si>
    <t>9 publicaciones</t>
  </si>
  <si>
    <t>Carrera 7 No. 40a-54, Casa Navarro</t>
  </si>
  <si>
    <t>3208320 Exts 5440 y 5441</t>
  </si>
  <si>
    <t>pensar@javeriana.edu.co</t>
  </si>
  <si>
    <t>4.626636, -74.065696</t>
  </si>
  <si>
    <t>Universidad de Los Andes</t>
  </si>
  <si>
    <t xml:space="preserve">Agencia Sueca de Desarrollo Internacional </t>
  </si>
  <si>
    <t>Instituto Paulo Freire</t>
  </si>
  <si>
    <t>Veeduría Distrital (Bogotá)</t>
  </si>
  <si>
    <t>Consejo Latinoamericano de Ciencias Sociales CLACSO</t>
  </si>
  <si>
    <t>Centro de Estudios Económicos - CEE</t>
  </si>
  <si>
    <t>Escuela Colombiana de Ingeniería Julio Garavito</t>
  </si>
  <si>
    <t>12 proyectos, 186 publicaciones</t>
  </si>
  <si>
    <t>Cra 45 No. 205-59, Bloque C primer piso.</t>
  </si>
  <si>
    <t>aeci@escuelaing.edu.co</t>
  </si>
  <si>
    <t>http://www.escuelaing.edu.co/es/investigacion/centro_de_estudio/interna?centro=6
http://190.242.114.26:8080/gruplac/jsp/visualiza/visualizagr.jsp?nro=00000000000195</t>
  </si>
  <si>
    <t>4.7832963,-74.0458513</t>
  </si>
  <si>
    <t>TIPO 3</t>
  </si>
  <si>
    <t>Centro de Estudios Políticos e Internacionales</t>
  </si>
  <si>
    <t>41 proyectos, 39 publicaciones</t>
  </si>
  <si>
    <t>Carrera 6ª No. 14 – 13, Of. 206</t>
  </si>
  <si>
    <t>341 40 06 ext. 261</t>
  </si>
  <si>
    <t>cepi_inv@urosario.edu.co</t>
  </si>
  <si>
    <t>4.6011516,-74.0748207</t>
  </si>
  <si>
    <t xml:space="preserve">Unión Europea </t>
  </si>
  <si>
    <t>Colciencas</t>
  </si>
  <si>
    <t>Centro Nacional de Investigación Científica (CNRS, Francia)</t>
  </si>
  <si>
    <t>International Council for Canadian Studies</t>
  </si>
  <si>
    <t>Ministerio de Relaciones Exteriores de Noruega</t>
  </si>
  <si>
    <t>Gobierno de Canadá</t>
  </si>
  <si>
    <t>Asociación Colombiana de Administradores Públicos</t>
  </si>
  <si>
    <t>Asociación Colombiana de Ciencia Política</t>
  </si>
  <si>
    <t>Red Colombiana de Relaciones Internacionales</t>
  </si>
  <si>
    <t>Asociación Colombiana de Estudios Canadienses</t>
  </si>
  <si>
    <t>Asociación Colombiana de Investigadores Urbano-Regionales</t>
  </si>
  <si>
    <t>Redepaz</t>
  </si>
  <si>
    <t>Centro de Investigaciones Sociojurídicas CISOJ - Facultad de Derecho</t>
  </si>
  <si>
    <t>Universidad Libre de Colombia</t>
  </si>
  <si>
    <t>238 publicaciones; 10 proyectos; 2 revistas</t>
  </si>
  <si>
    <t>Calle 8 No. 5-80</t>
  </si>
  <si>
    <t>3821039-3821040</t>
  </si>
  <si>
    <t>smatias_investiga@unilibre.edu.co</t>
  </si>
  <si>
    <t>4.616301,-74.1253051</t>
  </si>
  <si>
    <t xml:space="preserve">NA </t>
  </si>
  <si>
    <t>Universidad Libre</t>
  </si>
  <si>
    <t>Departamento de Ciencia Política - Facultad de Ciencias Sociales</t>
  </si>
  <si>
    <t>3 proyectos y programas; 6 líneas de investigación; 637 publicaciones</t>
  </si>
  <si>
    <t>Carrera 1 No. 18 A-10 / 12 - Edifico Franco, Piso 3</t>
  </si>
  <si>
    <t>3324531 - 32</t>
  </si>
  <si>
    <t>coordinacioncpol@uniandes.edu.co</t>
  </si>
  <si>
    <t>https://c-politica.uniandes.edu.co/index.php/el-departamento</t>
  </si>
  <si>
    <t>4.5999214,-74.0674395</t>
  </si>
  <si>
    <t xml:space="preserve">Investigación </t>
  </si>
  <si>
    <t>Universidad de Vanderbilt</t>
  </si>
  <si>
    <t>Centro de Estudios de Derecho, Justicia y Sociedad - DeJusticia</t>
  </si>
  <si>
    <t>107 litigios, 112 publicaciones</t>
  </si>
  <si>
    <t>Carrera 24 No. 34 - 61</t>
  </si>
  <si>
    <t>6083605 - 2327858</t>
  </si>
  <si>
    <t>info@dejusticia.org</t>
  </si>
  <si>
    <t>http://www.dejusticia.org/</t>
  </si>
  <si>
    <t>4.6246446,-74.0779212</t>
  </si>
  <si>
    <t>Fundación Konrad Adenauer</t>
  </si>
  <si>
    <t>CEDAPAL</t>
  </si>
  <si>
    <t>International Center for Transitional Justice</t>
  </si>
  <si>
    <t>Siglo del Hombre Editores</t>
  </si>
  <si>
    <t>Consejo Superior de la Judicatura</t>
  </si>
  <si>
    <t>Legis</t>
  </si>
  <si>
    <t>Fundación Liderazgo y Democracia</t>
  </si>
  <si>
    <t>Calle 70 # 7-30, Piso 10</t>
  </si>
  <si>
    <t>4.6529975,-74.0592087</t>
  </si>
  <si>
    <t>Liderazgo</t>
  </si>
  <si>
    <t>Telefónica</t>
  </si>
  <si>
    <t>Instituto de Ciencia Política</t>
  </si>
  <si>
    <t>Bogotá cómo vamos</t>
  </si>
  <si>
    <t>Instituto de Estudios Políticos y Relaciones Internacionales - IEPRI</t>
  </si>
  <si>
    <t>167 publicaciones</t>
  </si>
  <si>
    <t>Calle 45 n° 30-03, 
Edificio Manuel Ancizar, Piso 3</t>
  </si>
  <si>
    <t>316-50000 Ext. 16408</t>
  </si>
  <si>
    <t>iepri_bog@unal.edu.co</t>
  </si>
  <si>
    <t>4.6371445,-74.0836852</t>
  </si>
  <si>
    <t>Grupo de Estudios Ambientales</t>
  </si>
  <si>
    <t>45 proyectos, 188 publicaciones</t>
  </si>
  <si>
    <t>Cra 2º 1A-25</t>
  </si>
  <si>
    <t>209800 ext 2607</t>
  </si>
  <si>
    <t>apolinar@unicauca.edu.co, apolinarfigueroa@gmail.com</t>
  </si>
  <si>
    <t>http://facultades.unicauca.edu.co/gea
http://scienti1.colciencias.gov.co:8080/gruplac/jsp/visualiza/visualizagr.jsp?nro=00000000008159</t>
  </si>
  <si>
    <t>2.4434358,-76.6035467</t>
  </si>
  <si>
    <t>Instituto Nacional de Recursos Naturales Renovables y el Ambiente - INDERENA</t>
  </si>
  <si>
    <t>Climate &amp; Development Knowledge Network - CDKN</t>
  </si>
  <si>
    <t>Fiduciaría Bogotá - FIDUBOGOTÁ</t>
  </si>
  <si>
    <t>Corporación para la reconstrucción de la cuenca del río Paez y zonas aledañas-Nasa Kiwe</t>
  </si>
  <si>
    <t>Dirección de Investigaciones y Desarrollo Tecnológico</t>
  </si>
  <si>
    <t>230 proyectos, 796 publicaciones</t>
  </si>
  <si>
    <t>Calle 25 N° 115-85 Km. 2 vía Cali-Jamundí</t>
  </si>
  <si>
    <t>(572) 3188000 Ext. 11600</t>
  </si>
  <si>
    <t>Bertha Osorio, basorio@uao.edu.co</t>
  </si>
  <si>
    <t>http://www.uao.edu.co/investigacion/inicio</t>
  </si>
  <si>
    <t>3.3955551,-76.5670021</t>
  </si>
  <si>
    <t>Especialista en un tema del desarrollo</t>
  </si>
  <si>
    <t xml:space="preserve">Instituto de Estudios Ambientales </t>
  </si>
  <si>
    <t>5 programas de investigación, 45 publicaciones</t>
  </si>
  <si>
    <t>Calle 44 # 45 – 67 Unidad Camilo Torres Bloque B2</t>
  </si>
  <si>
    <t>3165000 Ext. 10556 - 10551</t>
  </si>
  <si>
    <t>http://www.idea.unal.edu.co/</t>
  </si>
  <si>
    <t>Centro Interdisciplinario de Estudios sobre Desarrollo - CIDER</t>
  </si>
  <si>
    <t>43 proyectos, 180 publicaciones</t>
  </si>
  <si>
    <t>Calle 18A No. 0-03 Este, Edificio PU</t>
  </si>
  <si>
    <t>(571) 332 4525</t>
  </si>
  <si>
    <t>http://cider.uniandes.edu.co/inicio.asp, http://190.242.114.26:8080/gruplac/jsp/visualiza/visualizagr.jsp?nro=00000000003932</t>
  </si>
  <si>
    <t>4.6012511,-74.0683254</t>
  </si>
  <si>
    <t>DPS</t>
  </si>
  <si>
    <t>Secretaría de Desarrollo Económico del Distrito</t>
  </si>
  <si>
    <t>Minsterio de Minas y Energía</t>
  </si>
  <si>
    <t>Secretaría de Ambiente del Distrito</t>
  </si>
  <si>
    <t>Instituto Distrital para la Protección de la Niñez y la Juventud</t>
  </si>
  <si>
    <t>Secretaría de Gobierno Distrital</t>
  </si>
  <si>
    <t>Departamento de Acción Comunal Distrital</t>
  </si>
  <si>
    <t>Corporación Mixta para el Desarrollo de la Microempresa</t>
  </si>
  <si>
    <t>Pontificia Universidad Católica de Perú</t>
  </si>
  <si>
    <t>Universidad Francisco de Paula Santander</t>
  </si>
  <si>
    <t>Centro de Investigación en Hábitat, Desarrollo y Paz - CIHDEP</t>
  </si>
  <si>
    <t>87 proyectos, 403 publicaciones</t>
  </si>
  <si>
    <t>Carrera 2 No. 10-70, Bloque B, Piso 7</t>
  </si>
  <si>
    <t>Ext. 2508-2509</t>
  </si>
  <si>
    <t>http://www.lasalle.edu.co/wps/portal/Home/Principal/Investigaciones/centros_investigacion/centro-de-investigacion-en-habitat</t>
  </si>
  <si>
    <t>4.595211,-74.0732514</t>
  </si>
  <si>
    <t>Centro de Investigación en Estudios Sociales, Políticos y Educativos - CIESPE</t>
  </si>
  <si>
    <t>4 líneas de investigación</t>
  </si>
  <si>
    <t>Cra. 2 #10-70</t>
  </si>
  <si>
    <t>http://www.lasalle.edu.co/wps/portal/Home/Principal/Investigaciones/Investigaci%C3%B3n/ascontenidosciespe/ciespe</t>
  </si>
  <si>
    <t>4.5946378,-74.0726149</t>
  </si>
  <si>
    <t>Instituto de Investigaciones en Ciencias Sociales y Humanas - ICSH</t>
  </si>
  <si>
    <t>271 proyectos, 1123 publicaciones</t>
  </si>
  <si>
    <t>Cl 65 #26-10. Edificio Bicentenario. Bloque U</t>
  </si>
  <si>
    <t>(576) 8781500 ext: 18031, 18030, 18032</t>
  </si>
  <si>
    <t xml:space="preserve"> iicsh@ucaldas.edu.co</t>
  </si>
  <si>
    <t>5.0547473,-75.4949457</t>
  </si>
  <si>
    <t>Red Internacional de Estudios sobre Territorio y Cultura - RETEC</t>
  </si>
  <si>
    <t>Universidad Federal de Goiás - Brasil</t>
  </si>
  <si>
    <t>UNED -España</t>
  </si>
  <si>
    <t>Benemérita Universidad de Puebla - México</t>
  </si>
  <si>
    <t>Universidad de La Guajira</t>
  </si>
  <si>
    <t>Instituto Colombiano de Antropología e Historia - ICANH</t>
  </si>
  <si>
    <t xml:space="preserve">Instituto de Estudios Culturales </t>
  </si>
  <si>
    <t>5 proyectos, 32 publicaciones</t>
  </si>
  <si>
    <t xml:space="preserve">Calle 18 No. 118-250 </t>
  </si>
  <si>
    <t xml:space="preserve"> (572) 3218200 / 4856400</t>
  </si>
  <si>
    <t>http://www.javerianacali.edu.co/intercultural</t>
  </si>
  <si>
    <t>3.3483842,-76.5312707</t>
  </si>
  <si>
    <t>INCODER</t>
  </si>
  <si>
    <t>Fundación Víctimas Visibles</t>
  </si>
  <si>
    <t>Universidad Sergio Arboleda</t>
  </si>
  <si>
    <t>2 proyectos, 26 publicaciones</t>
  </si>
  <si>
    <t>Calle 74 No. 14 - 14</t>
  </si>
  <si>
    <t>(571) 6109267</t>
  </si>
  <si>
    <t>http://fundacionvictimasvisibles.org/</t>
  </si>
  <si>
    <t>4.660652,-74.0620091</t>
  </si>
  <si>
    <t>Especialista en un tema de desarrollo</t>
  </si>
  <si>
    <t>gestores sociales</t>
  </si>
  <si>
    <t>Comunidad de Madrid</t>
  </si>
  <si>
    <t>Agencia Presidencial para la Acción Social y la Cooperación Internacional - APC</t>
  </si>
  <si>
    <t>Gobernación del Meta</t>
  </si>
  <si>
    <t>Senado de la República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</si>
</sst>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4">
    <font>
      <sz val="10.0"/>
      <color rgb="FF000000"/>
      <name val="Arial"/>
    </font>
    <font>
      <b/>
      <sz val="12.0"/>
      <name val="Arial"/>
    </font>
    <font>
      <sz val="11.0"/>
      <name val="Arial"/>
    </font>
    <font>
      <name val="Arial"/>
    </font>
    <font>
      <u/>
      <color rgb="FF1155CC"/>
      <name val="Arial"/>
    </font>
    <font>
      <sz val="11.0"/>
      <color rgb="FF000000"/>
      <name val="Calibri"/>
    </font>
    <font>
      <sz val="12.0"/>
      <color rgb="FF000000"/>
      <name val="Calibri"/>
    </font>
    <font>
      <b/>
      <sz val="11.0"/>
      <name val="Arial"/>
    </font>
    <font>
      <sz val="11.0"/>
      <name val="Calibri"/>
    </font>
    <font>
      <u/>
      <sz val="11.0"/>
      <color rgb="FF1155CC"/>
      <name val="Calibri"/>
    </font>
    <font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8000"/>
        <bgColor rgb="FF008000"/>
      </patternFill>
    </fill>
    <fill>
      <patternFill patternType="solid">
        <fgColor rgb="FF93C47D"/>
        <bgColor rgb="FF93C47D"/>
      </patternFill>
    </fill>
    <fill>
      <patternFill patternType="solid">
        <fgColor rgb="FFFF6600"/>
        <bgColor rgb="FFFF66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3" numFmtId="0" xfId="0" applyAlignment="1" applyFont="1">
      <alignment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 wrapText="1"/>
    </xf>
    <xf borderId="0" fillId="0" fontId="5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1" fillId="0" fontId="7" numFmtId="0" xfId="0" applyAlignment="1" applyBorder="1" applyFont="1">
      <alignment horizontal="center" wrapText="1"/>
    </xf>
    <xf borderId="2" fillId="0" fontId="7" numFmtId="0" xfId="0" applyAlignment="1" applyBorder="1" applyFont="1">
      <alignment horizontal="center" wrapText="1"/>
    </xf>
    <xf borderId="2" fillId="2" fontId="7" numFmtId="0" xfId="0" applyAlignment="1" applyBorder="1" applyFill="1" applyFont="1">
      <alignment horizontal="center" wrapText="1"/>
    </xf>
    <xf borderId="2" fillId="3" fontId="7" numFmtId="0" xfId="0" applyAlignment="1" applyBorder="1" applyFill="1" applyFont="1">
      <alignment horizontal="center" wrapText="1"/>
    </xf>
    <xf borderId="2" fillId="4" fontId="7" numFmtId="0" xfId="0" applyAlignment="1" applyBorder="1" applyFill="1" applyFont="1">
      <alignment horizontal="center" wrapText="1"/>
    </xf>
    <xf borderId="1" fillId="0" fontId="8" numFmtId="0" xfId="0" applyAlignment="1" applyBorder="1" applyFont="1">
      <alignment horizontal="center" wrapText="1"/>
    </xf>
    <xf borderId="2" fillId="0" fontId="8" numFmtId="0" xfId="0" applyAlignment="1" applyBorder="1" applyFont="1">
      <alignment horizontal="center" wrapText="1"/>
    </xf>
    <xf borderId="1" fillId="5" fontId="8" numFmtId="0" xfId="0" applyAlignment="1" applyBorder="1" applyFill="1" applyFont="1">
      <alignment horizontal="center" wrapText="1"/>
    </xf>
    <xf borderId="2" fillId="5" fontId="8" numFmtId="0" xfId="0" applyAlignment="1" applyBorder="1" applyFont="1">
      <alignment horizontal="center" wrapText="1"/>
    </xf>
    <xf borderId="2" fillId="5" fontId="9" numFmtId="0" xfId="0" applyAlignment="1" applyBorder="1" applyFont="1">
      <alignment horizontal="center" wrapText="1"/>
    </xf>
    <xf borderId="2" fillId="5" fontId="10" numFmtId="0" xfId="0" applyAlignment="1" applyBorder="1" applyFont="1">
      <alignment/>
    </xf>
    <xf borderId="1" fillId="4" fontId="8" numFmtId="0" xfId="0" applyAlignment="1" applyBorder="1" applyFont="1">
      <alignment horizontal="center" wrapText="1"/>
    </xf>
    <xf borderId="2" fillId="4" fontId="8" numFmtId="0" xfId="0" applyAlignment="1" applyBorder="1" applyFont="1">
      <alignment horizontal="center" wrapText="1"/>
    </xf>
    <xf borderId="2" fillId="0" fontId="10" numFmtId="0" xfId="0" applyAlignment="1" applyBorder="1" applyFont="1">
      <alignment/>
    </xf>
    <xf borderId="3" fillId="0" fontId="8" numFmtId="0" xfId="0" applyAlignment="1" applyBorder="1" applyFont="1">
      <alignment horizontal="center" wrapText="1"/>
    </xf>
    <xf borderId="4" fillId="0" fontId="8" numFmtId="0" xfId="0" applyAlignment="1" applyBorder="1" applyFont="1">
      <alignment horizontal="center" wrapText="1"/>
    </xf>
    <xf borderId="3" fillId="5" fontId="8" numFmtId="0" xfId="0" applyAlignment="1" applyBorder="1" applyFont="1">
      <alignment horizontal="center" wrapText="1"/>
    </xf>
    <xf borderId="4" fillId="5" fontId="8" numFmtId="0" xfId="0" applyAlignment="1" applyBorder="1" applyFont="1">
      <alignment horizontal="center" wrapText="1"/>
    </xf>
    <xf borderId="4" fillId="5" fontId="11" numFmtId="0" xfId="0" applyAlignment="1" applyBorder="1" applyFont="1">
      <alignment horizontal="center" wrapText="1"/>
    </xf>
    <xf borderId="4" fillId="5" fontId="12" numFmtId="0" xfId="0" applyAlignment="1" applyBorder="1" applyFont="1">
      <alignment horizontal="center" wrapText="1"/>
    </xf>
    <xf borderId="3" fillId="4" fontId="8" numFmtId="0" xfId="0" applyAlignment="1" applyBorder="1" applyFont="1">
      <alignment horizontal="center" wrapText="1"/>
    </xf>
    <xf borderId="4" fillId="4" fontId="8" numFmtId="0" xfId="0" applyAlignment="1" applyBorder="1" applyFont="1">
      <alignment horizontal="center" wrapText="1"/>
    </xf>
    <xf borderId="3" fillId="6" fontId="8" numFmtId="0" xfId="0" applyAlignment="1" applyBorder="1" applyFill="1" applyFont="1">
      <alignment horizontal="center" wrapText="1"/>
    </xf>
    <xf borderId="4" fillId="5" fontId="10" numFmtId="0" xfId="0" applyAlignment="1" applyBorder="1" applyFont="1">
      <alignment/>
    </xf>
    <xf borderId="3" fillId="0" fontId="5" numFmtId="0" xfId="0" applyAlignment="1" applyBorder="1" applyFont="1">
      <alignment horizontal="center"/>
    </xf>
    <xf borderId="4" fillId="0" fontId="5" numFmtId="0" xfId="0" applyAlignment="1" applyBorder="1" applyFont="1">
      <alignment horizontal="center"/>
    </xf>
    <xf borderId="4" fillId="5" fontId="13" numFmtId="0" xfId="0" applyAlignment="1" applyBorder="1" applyFont="1">
      <alignment horizontal="center" wrapText="1"/>
    </xf>
    <xf borderId="3" fillId="0" fontId="5" numFmtId="0" xfId="0" applyAlignment="1" applyBorder="1" applyFont="1">
      <alignment horizontal="center" wrapText="1"/>
    </xf>
    <xf borderId="3" fillId="0" fontId="8" numFmtId="164" xfId="0" applyAlignment="1" applyBorder="1" applyFont="1" applyNumberFormat="1">
      <alignment horizontal="center" wrapText="1"/>
    </xf>
    <xf borderId="4" fillId="0" fontId="10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mailto:politicas_med@unal.edu.co" TargetMode="External"/><Relationship Id="rId42" Type="http://schemas.openxmlformats.org/officeDocument/2006/relationships/hyperlink" Target="mailto:pbrand@unal.edu.co" TargetMode="External"/><Relationship Id="rId41" Type="http://schemas.openxmlformats.org/officeDocument/2006/relationships/hyperlink" Target="http://scienti1.colciencias.gov.co:8080/gruplac/jsp/visualiza/visualizagr.jsp?nro=00000000007105" TargetMode="External"/><Relationship Id="rId44" Type="http://schemas.openxmlformats.org/officeDocument/2006/relationships/hyperlink" Target="mailto:ceaes@unal.edu.co" TargetMode="External"/><Relationship Id="rId43" Type="http://schemas.openxmlformats.org/officeDocument/2006/relationships/hyperlink" Target="http://scienti.colciencias.gov.co:8080/gruplac/jsp/visualiza/visualizagr.jsp?nro=00000000001597" TargetMode="External"/><Relationship Id="rId46" Type="http://schemas.openxmlformats.org/officeDocument/2006/relationships/hyperlink" Target="mailto:ces_bog@unal.edu.co" TargetMode="External"/><Relationship Id="rId45" Type="http://schemas.openxmlformats.org/officeDocument/2006/relationships/hyperlink" Target="http://cienciashumanasyeconomicas.medellin.unal.edu.co/index.php/investigacion/ceaes" TargetMode="External"/><Relationship Id="rId107" Type="http://schemas.openxmlformats.org/officeDocument/2006/relationships/hyperlink" Target="http://www.cccartagena.org.co/investigacioneseconomicas.php" TargetMode="External"/><Relationship Id="rId106" Type="http://schemas.openxmlformats.org/officeDocument/2006/relationships/hyperlink" Target="mailto:cedec@cccartagena.org.co" TargetMode="External"/><Relationship Id="rId105" Type="http://schemas.openxmlformats.org/officeDocument/2006/relationships/hyperlink" Target="http://cer.org.co/" TargetMode="External"/><Relationship Id="rId104" Type="http://schemas.openxmlformats.org/officeDocument/2006/relationships/hyperlink" Target="http://www.azai.co/" TargetMode="External"/><Relationship Id="rId109" Type="http://schemas.openxmlformats.org/officeDocument/2006/relationships/hyperlink" Target="http://www.confecamaras.org.co/cooperacion-y-competitividad/10-cooperacion-y-competitividad" TargetMode="External"/><Relationship Id="rId108" Type="http://schemas.openxmlformats.org/officeDocument/2006/relationships/hyperlink" Target="mailto:confecamaras@confecamaras.org.co" TargetMode="External"/><Relationship Id="rId48" Type="http://schemas.openxmlformats.org/officeDocument/2006/relationships/hyperlink" Target="mailto:gides.usbcartagena@gmail.com" TargetMode="External"/><Relationship Id="rId47" Type="http://schemas.openxmlformats.org/officeDocument/2006/relationships/hyperlink" Target="http://www.unal.edu.co/ces/" TargetMode="External"/><Relationship Id="rId49" Type="http://schemas.openxmlformats.org/officeDocument/2006/relationships/hyperlink" Target="http://investigaciones.usbcartagena.edu.co/grupos/centro-de-investigaciones" TargetMode="External"/><Relationship Id="rId103" Type="http://schemas.openxmlformats.org/officeDocument/2006/relationships/hyperlink" Target="mailto:info@azai.co" TargetMode="External"/><Relationship Id="rId102" Type="http://schemas.openxmlformats.org/officeDocument/2006/relationships/hyperlink" Target="http://www.proantioquia.org.co/" TargetMode="External"/><Relationship Id="rId101" Type="http://schemas.openxmlformats.org/officeDocument/2006/relationships/hyperlink" Target="mailto:informacion@fundacioncarolina.es" TargetMode="External"/><Relationship Id="rId100" Type="http://schemas.openxmlformats.org/officeDocument/2006/relationships/hyperlink" Target="http://www.ideaspaz.org/" TargetMode="External"/><Relationship Id="rId31" Type="http://schemas.openxmlformats.org/officeDocument/2006/relationships/hyperlink" Target="http://www.ipc.org.co/" TargetMode="External"/><Relationship Id="rId30" Type="http://schemas.openxmlformats.org/officeDocument/2006/relationships/hyperlink" Target="mailto:ipc@corporacionpp.org.co" TargetMode="External"/><Relationship Id="rId33" Type="http://schemas.openxmlformats.org/officeDocument/2006/relationships/hyperlink" Target="http://fear.javeriana.edu.co/investigacion/institutos/ideade" TargetMode="External"/><Relationship Id="rId32" Type="http://schemas.openxmlformats.org/officeDocument/2006/relationships/hyperlink" Target="mailto:ideade@javeriana.edu.co" TargetMode="External"/><Relationship Id="rId35" Type="http://schemas.openxmlformats.org/officeDocument/2006/relationships/hyperlink" Target="http://portal.uexternado.edu.co/fderecho/investigacion/c-medio-ambiente/investigadores.html" TargetMode="External"/><Relationship Id="rId34" Type="http://schemas.openxmlformats.org/officeDocument/2006/relationships/hyperlink" Target="mailto:cima@uexternado.edu.co" TargetMode="External"/><Relationship Id="rId37" Type="http://schemas.openxmlformats.org/officeDocument/2006/relationships/hyperlink" Target="http://www.hermes.unal.edu.co/pages/Consultas/Grupo.xhtml;jsessionid=B1EE9228A4AF5DD121D707260389FECD.tomcat4?idGrupo=308&amp;opcion=1" TargetMode="External"/><Relationship Id="rId36" Type="http://schemas.openxmlformats.org/officeDocument/2006/relationships/hyperlink" Target="mailto:agomezcruz1@yahoo.es" TargetMode="External"/><Relationship Id="rId39" Type="http://schemas.openxmlformats.org/officeDocument/2006/relationships/hyperlink" Target="http://www.investigacionimani.unal.edu.co/" TargetMode="External"/><Relationship Id="rId38" Type="http://schemas.openxmlformats.org/officeDocument/2006/relationships/hyperlink" Target="mailto:cefranky@unal.edu.co" TargetMode="External"/><Relationship Id="rId20" Type="http://schemas.openxmlformats.org/officeDocument/2006/relationships/hyperlink" Target="mailto:coregion@region.org.co" TargetMode="External"/><Relationship Id="rId22" Type="http://schemas.openxmlformats.org/officeDocument/2006/relationships/hyperlink" Target="mailto:cipav@cipav.org.co" TargetMode="External"/><Relationship Id="rId21" Type="http://schemas.openxmlformats.org/officeDocument/2006/relationships/hyperlink" Target="http://www.region.org.co/" TargetMode="External"/><Relationship Id="rId24" Type="http://schemas.openxmlformats.org/officeDocument/2006/relationships/hyperlink" Target="http://www.unisinu.edu.co/" TargetMode="External"/><Relationship Id="rId23" Type="http://schemas.openxmlformats.org/officeDocument/2006/relationships/hyperlink" Target="http://www.cipav.org.co/" TargetMode="External"/><Relationship Id="rId129" Type="http://schemas.openxmlformats.org/officeDocument/2006/relationships/hyperlink" Target="http://cese.unillanos.edu.co/" TargetMode="External"/><Relationship Id="rId128" Type="http://schemas.openxmlformats.org/officeDocument/2006/relationships/hyperlink" Target="http://www.upb.edu.co/portal/page?_pageid=1054,37142041&amp;_dad=portal" TargetMode="External"/><Relationship Id="rId127" Type="http://schemas.openxmlformats.org/officeDocument/2006/relationships/hyperlink" Target="mailto:cde@upb.edu.co" TargetMode="External"/><Relationship Id="rId126" Type="http://schemas.openxmlformats.org/officeDocument/2006/relationships/hyperlink" Target="http://www.fundesmag.org/" TargetMode="External"/><Relationship Id="rId26" Type="http://schemas.openxmlformats.org/officeDocument/2006/relationships/hyperlink" Target="http://www.banrep.gov.co/" TargetMode="External"/><Relationship Id="rId121" Type="http://schemas.openxmlformats.org/officeDocument/2006/relationships/hyperlink" Target="mailto:vrit@lasalle.edu.co" TargetMode="External"/><Relationship Id="rId25" Type="http://schemas.openxmlformats.org/officeDocument/2006/relationships/hyperlink" Target="mailto:ceer@banrep.gov.co" TargetMode="External"/><Relationship Id="rId120" Type="http://schemas.openxmlformats.org/officeDocument/2006/relationships/hyperlink" Target="http://investigaciones.usc.edu.co/index.php/component/content/article/36-ceider/52-ceider.html" TargetMode="External"/><Relationship Id="rId28" Type="http://schemas.openxmlformats.org/officeDocument/2006/relationships/hyperlink" Target="mailto:manizales@cinde.org.co" TargetMode="External"/><Relationship Id="rId27" Type="http://schemas.openxmlformats.org/officeDocument/2006/relationships/hyperlink" Target="mailto:cega@mail.cega.org.co" TargetMode="External"/><Relationship Id="rId125" Type="http://schemas.openxmlformats.org/officeDocument/2006/relationships/hyperlink" Target="mailto:fundesmag@fundesmag.org" TargetMode="External"/><Relationship Id="rId29" Type="http://schemas.openxmlformats.org/officeDocument/2006/relationships/hyperlink" Target="http://www.cinde.org.co/sitio/" TargetMode="External"/><Relationship Id="rId124" Type="http://schemas.openxmlformats.org/officeDocument/2006/relationships/hyperlink" Target="http://www.pdpmagdalenacentro.org/pdpmc/corporacion.php" TargetMode="External"/><Relationship Id="rId123" Type="http://schemas.openxmlformats.org/officeDocument/2006/relationships/hyperlink" Target="mailto:pdpmc@pdpmagdalenacentro.org" TargetMode="External"/><Relationship Id="rId122" Type="http://schemas.openxmlformats.org/officeDocument/2006/relationships/hyperlink" Target="http://www.lasalle.edu.co/wps/portal/Home/Principal/Investigaciones/centros_investigacion/centro-de-estudios-en-desarrollo-y-territorio" TargetMode="External"/><Relationship Id="rId95" Type="http://schemas.openxmlformats.org/officeDocument/2006/relationships/hyperlink" Target="mailto:cier@uao.edu.co" TargetMode="External"/><Relationship Id="rId94" Type="http://schemas.openxmlformats.org/officeDocument/2006/relationships/hyperlink" Target="http://www.ascer-ascer.org/" TargetMode="External"/><Relationship Id="rId97" Type="http://schemas.openxmlformats.org/officeDocument/2006/relationships/hyperlink" Target="mailto:internacional@fundes.org" TargetMode="External"/><Relationship Id="rId96" Type="http://schemas.openxmlformats.org/officeDocument/2006/relationships/hyperlink" Target="http://www.uao.edu.co/investigacion/cier/inicio" TargetMode="External"/><Relationship Id="rId11" Type="http://schemas.openxmlformats.org/officeDocument/2006/relationships/hyperlink" Target="http://www.cinep.org.co/" TargetMode="External"/><Relationship Id="rId99" Type="http://schemas.openxmlformats.org/officeDocument/2006/relationships/hyperlink" Target="mailto:fip@ideaspaz.org" TargetMode="External"/><Relationship Id="rId10" Type="http://schemas.openxmlformats.org/officeDocument/2006/relationships/hyperlink" Target="mailto:cinep@cinep.org.co" TargetMode="External"/><Relationship Id="rId98" Type="http://schemas.openxmlformats.org/officeDocument/2006/relationships/hyperlink" Target="http://www.fundes.org/" TargetMode="External"/><Relationship Id="rId13" Type="http://schemas.openxmlformats.org/officeDocument/2006/relationships/hyperlink" Target="http://www.bioeticaunbosque.edu.co/Investigacion/grupoinvestigacion.htm" TargetMode="External"/><Relationship Id="rId12" Type="http://schemas.openxmlformats.org/officeDocument/2006/relationships/hyperlink" Target="mailto:mayd@um.umanizales.edu.co" TargetMode="External"/><Relationship Id="rId91" Type="http://schemas.openxmlformats.org/officeDocument/2006/relationships/hyperlink" Target="mailto:cepalbogota@cepal.org" TargetMode="External"/><Relationship Id="rId90" Type="http://schemas.openxmlformats.org/officeDocument/2006/relationships/hyperlink" Target="https://gidest.wordpress.com/" TargetMode="External"/><Relationship Id="rId93" Type="http://schemas.openxmlformats.org/officeDocument/2006/relationships/hyperlink" Target="https://economia.uniandes.edu.co/centros-de-investigacion/cede" TargetMode="External"/><Relationship Id="rId92" Type="http://schemas.openxmlformats.org/officeDocument/2006/relationships/hyperlink" Target="http://www.cepal.org/es/sedes-y-oficinas/cepal-bogota" TargetMode="External"/><Relationship Id="rId118" Type="http://schemas.openxmlformats.org/officeDocument/2006/relationships/hyperlink" Target="mailto:ceo@uniandes.edu.co" TargetMode="External"/><Relationship Id="rId117" Type="http://schemas.openxmlformats.org/officeDocument/2006/relationships/hyperlink" Target="http://ceper.uniandes.edu.co/" TargetMode="External"/><Relationship Id="rId116" Type="http://schemas.openxmlformats.org/officeDocument/2006/relationships/hyperlink" Target="https://egob.uniandes.edu.co/index.php/es/me-investigacion/me-gmpp" TargetMode="External"/><Relationship Id="rId115" Type="http://schemas.openxmlformats.org/officeDocument/2006/relationships/hyperlink" Target="http://www.icpcolombia.org/" TargetMode="External"/><Relationship Id="rId119" Type="http://schemas.openxmlformats.org/officeDocument/2006/relationships/hyperlink" Target="http://ceo.uniandes.edu.co/" TargetMode="External"/><Relationship Id="rId15" Type="http://schemas.openxmlformats.org/officeDocument/2006/relationships/hyperlink" Target="http://ambiental.utp.edu.co/gestion-ambiental-territorial.pdf" TargetMode="External"/><Relationship Id="rId110" Type="http://schemas.openxmlformats.org/officeDocument/2006/relationships/hyperlink" Target="http://www.saldarriagaconcha.org/" TargetMode="External"/><Relationship Id="rId14" Type="http://schemas.openxmlformats.org/officeDocument/2006/relationships/hyperlink" Target="mailto:gat@utp.edu.co" TargetMode="External"/><Relationship Id="rId17" Type="http://schemas.openxmlformats.org/officeDocument/2006/relationships/hyperlink" Target="http://investigaciones.pedagogica.edu.co/" TargetMode="External"/><Relationship Id="rId16" Type="http://schemas.openxmlformats.org/officeDocument/2006/relationships/hyperlink" Target="mailto:lbernalc@pedagogica.edu.co" TargetMode="External"/><Relationship Id="rId19" Type="http://schemas.openxmlformats.org/officeDocument/2006/relationships/hyperlink" Target="http://scienti1.colciencias.gov.co:8080/gruplac/jsp/visualiza/visualizagr.jsp?nro=00000000008020" TargetMode="External"/><Relationship Id="rId114" Type="http://schemas.openxmlformats.org/officeDocument/2006/relationships/hyperlink" Target="mailto:info@icpcolombia.org" TargetMode="External"/><Relationship Id="rId18" Type="http://schemas.openxmlformats.org/officeDocument/2006/relationships/hyperlink" Target="http://www.pedagogica.edu.co/" TargetMode="External"/><Relationship Id="rId113" Type="http://schemas.openxmlformats.org/officeDocument/2006/relationships/hyperlink" Target="http://www.compite360.com/website/Quienes-somos" TargetMode="External"/><Relationship Id="rId112" Type="http://schemas.openxmlformats.org/officeDocument/2006/relationships/hyperlink" Target="http://socioeconomia.univalle.edu.co/index.php/acerca-del-cidse" TargetMode="External"/><Relationship Id="rId111" Type="http://schemas.openxmlformats.org/officeDocument/2006/relationships/hyperlink" Target="mailto:cidse@correounivalle.edu.co" TargetMode="External"/><Relationship Id="rId84" Type="http://schemas.openxmlformats.org/officeDocument/2006/relationships/hyperlink" Target="mailto:info@ocaribe.org" TargetMode="External"/><Relationship Id="rId83" Type="http://schemas.openxmlformats.org/officeDocument/2006/relationships/hyperlink" Target="http://www.fedesarrollo.org.co/" TargetMode="External"/><Relationship Id="rId86" Type="http://schemas.openxmlformats.org/officeDocument/2006/relationships/hyperlink" Target="mailto:corpoeducacion@corpoeducacion.org.co" TargetMode="External"/><Relationship Id="rId85" Type="http://schemas.openxmlformats.org/officeDocument/2006/relationships/hyperlink" Target="http://www.ocaribe.org/" TargetMode="External"/><Relationship Id="rId88" Type="http://schemas.openxmlformats.org/officeDocument/2006/relationships/hyperlink" Target="mailto:idep@idep.edu.co" TargetMode="External"/><Relationship Id="rId150" Type="http://schemas.openxmlformats.org/officeDocument/2006/relationships/hyperlink" Target="http://www.cenicafe.org/es/index.php" TargetMode="External"/><Relationship Id="rId87" Type="http://schemas.openxmlformats.org/officeDocument/2006/relationships/hyperlink" Target="http://www.corpoeducacion.org.co/somos.html" TargetMode="External"/><Relationship Id="rId89" Type="http://schemas.openxmlformats.org/officeDocument/2006/relationships/hyperlink" Target="http://www.idep.edu.co/" TargetMode="External"/><Relationship Id="rId80" Type="http://schemas.openxmlformats.org/officeDocument/2006/relationships/hyperlink" Target="mailto:fernan@cinep.org.co" TargetMode="External"/><Relationship Id="rId82" Type="http://schemas.openxmlformats.org/officeDocument/2006/relationships/hyperlink" Target="http://www.colombiaaprende.edu.co/html/home/1592/article-58550.html" TargetMode="External"/><Relationship Id="rId81" Type="http://schemas.openxmlformats.org/officeDocument/2006/relationships/hyperlink" Target="http://hacialareconstrucciondelpais.com/?page_id=7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genero@quimbaya.udea.edu.co" TargetMode="External"/><Relationship Id="rId3" Type="http://schemas.openxmlformats.org/officeDocument/2006/relationships/hyperlink" Target="mailto:comunicaciones@udea.edu.co" TargetMode="External"/><Relationship Id="rId149" Type="http://schemas.openxmlformats.org/officeDocument/2006/relationships/hyperlink" Target="mailto:cenicafe@cafedecolombia.com" TargetMode="External"/><Relationship Id="rId4" Type="http://schemas.openxmlformats.org/officeDocument/2006/relationships/hyperlink" Target="http://iner.udea.edu.co/" TargetMode="External"/><Relationship Id="rId148" Type="http://schemas.openxmlformats.org/officeDocument/2006/relationships/hyperlink" Target="http://www.unipamplona.edu.co/dependencias/vicerrectoriadeinvestigaciones/" TargetMode="External"/><Relationship Id="rId9" Type="http://schemas.openxmlformats.org/officeDocument/2006/relationships/hyperlink" Target="http://posgrados.udea.edu.co/" TargetMode="External"/><Relationship Id="rId143" Type="http://schemas.openxmlformats.org/officeDocument/2006/relationships/hyperlink" Target="http://www.unipacifico.edu.co:8095/unipaportal/institucional.jsp?opt=27" TargetMode="External"/><Relationship Id="rId142" Type="http://schemas.openxmlformats.org/officeDocument/2006/relationships/hyperlink" Target="mailto:info@unipacifico.edu.co" TargetMode="External"/><Relationship Id="rId141" Type="http://schemas.openxmlformats.org/officeDocument/2006/relationships/hyperlink" Target="http://www.utch.edu.co/portal/es/investigacion/informaci%C3%B3n-general.html" TargetMode="External"/><Relationship Id="rId140" Type="http://schemas.openxmlformats.org/officeDocument/2006/relationships/hyperlink" Target="mailto:contactenos@utch.edu.co" TargetMode="External"/><Relationship Id="rId5" Type="http://schemas.openxmlformats.org/officeDocument/2006/relationships/hyperlink" Target="mailto:socio@antares.udea.edu.co" TargetMode="External"/><Relationship Id="rId147" Type="http://schemas.openxmlformats.org/officeDocument/2006/relationships/hyperlink" Target="mailto:quejas.reclamos.sugerencias@unipamplona.edu.co" TargetMode="External"/><Relationship Id="rId6" Type="http://schemas.openxmlformats.org/officeDocument/2006/relationships/hyperlink" Target="http://scienti1.colciencias.gov.co:8080/gruplac/jsp/visualiza/visualizagr.jsp?nro=00000000001809" TargetMode="External"/><Relationship Id="rId146" Type="http://schemas.openxmlformats.org/officeDocument/2006/relationships/hyperlink" Target="https://www.uis.edu.co/webUIS/es/investigacionExtension/index.html" TargetMode="External"/><Relationship Id="rId7" Type="http://schemas.openxmlformats.org/officeDocument/2006/relationships/hyperlink" Target="mailto:csantropologia@antares.udea.edu.co" TargetMode="External"/><Relationship Id="rId145" Type="http://schemas.openxmlformats.org/officeDocument/2006/relationships/hyperlink" Target="mailto:viceinv1@uis.edu.co" TargetMode="External"/><Relationship Id="rId8" Type="http://schemas.openxmlformats.org/officeDocument/2006/relationships/hyperlink" Target="mailto:estudiospoliticos@udea.edu.co" TargetMode="External"/><Relationship Id="rId144" Type="http://schemas.openxmlformats.org/officeDocument/2006/relationships/hyperlink" Target="http://www.unab.edu.co/portal/page/portal/UNAB/investigacion" TargetMode="External"/><Relationship Id="rId73" Type="http://schemas.openxmlformats.org/officeDocument/2006/relationships/hyperlink" Target="http://genero.univalle.edu.co/" TargetMode="External"/><Relationship Id="rId72" Type="http://schemas.openxmlformats.org/officeDocument/2006/relationships/hyperlink" Target="mailto:genero@correounivalle.edu.co" TargetMode="External"/><Relationship Id="rId75" Type="http://schemas.openxmlformats.org/officeDocument/2006/relationships/hyperlink" Target="http://grupomasoudea.blogspot.com/" TargetMode="External"/><Relationship Id="rId74" Type="http://schemas.openxmlformats.org/officeDocument/2006/relationships/hyperlink" Target="mailto:grupomaso@udea.edu.co" TargetMode="External"/><Relationship Id="rId77" Type="http://schemas.openxmlformats.org/officeDocument/2006/relationships/hyperlink" Target="http://ceanj.cinde.org.co/" TargetMode="External"/><Relationship Id="rId76" Type="http://schemas.openxmlformats.org/officeDocument/2006/relationships/hyperlink" Target="mailto:recepcionmanizales@cinde.org.co" TargetMode="External"/><Relationship Id="rId79" Type="http://schemas.openxmlformats.org/officeDocument/2006/relationships/hyperlink" Target="http://www.cecodes.org.co/" TargetMode="External"/><Relationship Id="rId78" Type="http://schemas.openxmlformats.org/officeDocument/2006/relationships/hyperlink" Target="mailto:cecodes@cecodes.org.co" TargetMode="External"/><Relationship Id="rId71" Type="http://schemas.openxmlformats.org/officeDocument/2006/relationships/hyperlink" Target="http://www.ceidcolombia.org/" TargetMode="External"/><Relationship Id="rId70" Type="http://schemas.openxmlformats.org/officeDocument/2006/relationships/hyperlink" Target="mailto:ceidcorp_gr@ceidcolombia.org" TargetMode="External"/><Relationship Id="rId139" Type="http://schemas.openxmlformats.org/officeDocument/2006/relationships/hyperlink" Target="http://www.javerianacali.edu.co/investigacion-desarrollo-e-innovacion" TargetMode="External"/><Relationship Id="rId138" Type="http://schemas.openxmlformats.org/officeDocument/2006/relationships/hyperlink" Target="http://cinara.univalle.edu.co/" TargetMode="External"/><Relationship Id="rId137" Type="http://schemas.openxmlformats.org/officeDocument/2006/relationships/hyperlink" Target="mailto:cinarauv@correounivalle.edu.co" TargetMode="External"/><Relationship Id="rId132" Type="http://schemas.openxmlformats.org/officeDocument/2006/relationships/hyperlink" Target="mailto:urbanum@uninorte.edu.co" TargetMode="External"/><Relationship Id="rId131" Type="http://schemas.openxmlformats.org/officeDocument/2006/relationships/hyperlink" Target="http://www.uninorte.edu.co/web/investigacion-desarrollo-e-innovacion" TargetMode="External"/><Relationship Id="rId130" Type="http://schemas.openxmlformats.org/officeDocument/2006/relationships/hyperlink" Target="mailto:dip@uninorte.edu.co" TargetMode="External"/><Relationship Id="rId136" Type="http://schemas.openxmlformats.org/officeDocument/2006/relationships/hyperlink" Target="http://www.icesi.edu.co/investigaciones_publicaciones/" TargetMode="External"/><Relationship Id="rId135" Type="http://schemas.openxmlformats.org/officeDocument/2006/relationships/hyperlink" Target="http://investigaciones.usbcali.edu.co/geos/" TargetMode="External"/><Relationship Id="rId134" Type="http://schemas.openxmlformats.org/officeDocument/2006/relationships/hyperlink" Target="mailto:investigaciones@usbcali.edu.co" TargetMode="External"/><Relationship Id="rId133" Type="http://schemas.openxmlformats.org/officeDocument/2006/relationships/hyperlink" Target="http://www.uninorte.edu.co/web/urbanum" TargetMode="External"/><Relationship Id="rId62" Type="http://schemas.openxmlformats.org/officeDocument/2006/relationships/hyperlink" Target="http://www.cenac.org.co/" TargetMode="External"/><Relationship Id="rId61" Type="http://schemas.openxmlformats.org/officeDocument/2006/relationships/hyperlink" Target="mailto:cenac@cenac.org.co" TargetMode="External"/><Relationship Id="rId64" Type="http://schemas.openxmlformats.org/officeDocument/2006/relationships/hyperlink" Target="http://www.cnp.org.co/" TargetMode="External"/><Relationship Id="rId63" Type="http://schemas.openxmlformats.org/officeDocument/2006/relationships/hyperlink" Target="mailto:cnp@cnp.org.co" TargetMode="External"/><Relationship Id="rId66" Type="http://schemas.openxmlformats.org/officeDocument/2006/relationships/hyperlink" Target="mailto:cepec@urosario.edu.co" TargetMode="External"/><Relationship Id="rId65" Type="http://schemas.openxmlformats.org/officeDocument/2006/relationships/hyperlink" Target="http://www.compite.com.co/" TargetMode="External"/><Relationship Id="rId68" Type="http://schemas.openxmlformats.org/officeDocument/2006/relationships/hyperlink" Target="mailto:correspondencia@corpoamazonia.gov.co" TargetMode="External"/><Relationship Id="rId67" Type="http://schemas.openxmlformats.org/officeDocument/2006/relationships/hyperlink" Target="http://www.urosario.edu.co/competitividad/" TargetMode="External"/><Relationship Id="rId60" Type="http://schemas.openxmlformats.org/officeDocument/2006/relationships/hyperlink" Target="http://ceelat.org/" TargetMode="External"/><Relationship Id="rId165" Type="http://schemas.openxmlformats.org/officeDocument/2006/relationships/drawing" Target="../drawings/worksheetdrawing2.xml"/><Relationship Id="rId69" Type="http://schemas.openxmlformats.org/officeDocument/2006/relationships/hyperlink" Target="http://www.corpoamazonia.gov.co/" TargetMode="External"/><Relationship Id="rId164" Type="http://schemas.openxmlformats.org/officeDocument/2006/relationships/hyperlink" Target="mailto:info@fundacionvictimasvisibles.org" TargetMode="External"/><Relationship Id="rId163" Type="http://schemas.openxmlformats.org/officeDocument/2006/relationships/hyperlink" Target="http://www.icsh.co/index.html" TargetMode="External"/><Relationship Id="rId162" Type="http://schemas.openxmlformats.org/officeDocument/2006/relationships/hyperlink" Target="mailto:clsanchez@lasalle.edu.co" TargetMode="External"/><Relationship Id="rId166" Type="http://schemas.openxmlformats.org/officeDocument/2006/relationships/vmlDrawing" Target="../drawings/vmlDrawing1.vml"/><Relationship Id="rId51" Type="http://schemas.openxmlformats.org/officeDocument/2006/relationships/hyperlink" Target="http://www.crepic.org.co/index.php/es/" TargetMode="External"/><Relationship Id="rId50" Type="http://schemas.openxmlformats.org/officeDocument/2006/relationships/hyperlink" Target="mailto:cipca@emtel.net.co" TargetMode="External"/><Relationship Id="rId53" Type="http://schemas.openxmlformats.org/officeDocument/2006/relationships/hyperlink" Target="http://www.icanh.gov.co/" TargetMode="External"/><Relationship Id="rId52" Type="http://schemas.openxmlformats.org/officeDocument/2006/relationships/hyperlink" Target="mailto:direccion@icanh.gov.co" TargetMode="External"/><Relationship Id="rId55" Type="http://schemas.openxmlformats.org/officeDocument/2006/relationships/hyperlink" Target="http://www.javeriana.edu.co/ear/d_des_rur/inicio.htm" TargetMode="External"/><Relationship Id="rId161" Type="http://schemas.openxmlformats.org/officeDocument/2006/relationships/hyperlink" Target="mailto:cider@uniandes.edu.co" TargetMode="External"/><Relationship Id="rId54" Type="http://schemas.openxmlformats.org/officeDocument/2006/relationships/hyperlink" Target="mailto:fear@javeriana.edu.co" TargetMode="External"/><Relationship Id="rId160" Type="http://schemas.openxmlformats.org/officeDocument/2006/relationships/hyperlink" Target="mailto:insestam_bog@unal.edu.co" TargetMode="External"/><Relationship Id="rId57" Type="http://schemas.openxmlformats.org/officeDocument/2006/relationships/hyperlink" Target="http://www.crece.org.co/crece/" TargetMode="External"/><Relationship Id="rId56" Type="http://schemas.openxmlformats.org/officeDocument/2006/relationships/hyperlink" Target="mailto:crece@crece.org.co" TargetMode="External"/><Relationship Id="rId159" Type="http://schemas.openxmlformats.org/officeDocument/2006/relationships/hyperlink" Target="http://www.iepri-bog.unal.edu.co/somos1.htm" TargetMode="External"/><Relationship Id="rId59" Type="http://schemas.openxmlformats.org/officeDocument/2006/relationships/hyperlink" Target="http://www.cid.unal.edu.co/cidnews/" TargetMode="External"/><Relationship Id="rId154" Type="http://schemas.openxmlformats.org/officeDocument/2006/relationships/hyperlink" Target="http://www.uninorte.edu.co/web/observaeduca" TargetMode="External"/><Relationship Id="rId58" Type="http://schemas.openxmlformats.org/officeDocument/2006/relationships/hyperlink" Target="mailto:ceninvdes_bog@unal.edu.co" TargetMode="External"/><Relationship Id="rId153" Type="http://schemas.openxmlformats.org/officeDocument/2006/relationships/hyperlink" Target="http://observatics.edu.co/" TargetMode="External"/><Relationship Id="rId152" Type="http://schemas.openxmlformats.org/officeDocument/2006/relationships/hyperlink" Target="http://portal.uexternado.edu.co/fderecho/investigacion/i-interdisciplinarios/index.html" TargetMode="External"/><Relationship Id="rId151" Type="http://schemas.openxmlformats.org/officeDocument/2006/relationships/hyperlink" Target="http://fear.javeriana.edu.co/investigacion/institutos/ier" TargetMode="External"/><Relationship Id="rId158" Type="http://schemas.openxmlformats.org/officeDocument/2006/relationships/hyperlink" Target="http://www.fundacionlyd.org/" TargetMode="External"/><Relationship Id="rId157" Type="http://schemas.openxmlformats.org/officeDocument/2006/relationships/hyperlink" Target="http://www.unilibre.edu.co/CentroInvestigaciones/" TargetMode="External"/><Relationship Id="rId156" Type="http://schemas.openxmlformats.org/officeDocument/2006/relationships/hyperlink" Target="http://www.urosario.edu.co/cienciapolitica/cepi_inicio.html" TargetMode="External"/><Relationship Id="rId155" Type="http://schemas.openxmlformats.org/officeDocument/2006/relationships/hyperlink" Target="http://www.javeriana.edu.co/pensar/sitio/?idp=inic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7.86"/>
    <col customWidth="1" min="6" max="6" width="4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14</v>
      </c>
      <c r="C2" s="2" t="s">
        <v>15</v>
      </c>
      <c r="D2" s="3" t="s">
        <v>16</v>
      </c>
      <c r="E2" s="3" t="s">
        <v>17</v>
      </c>
      <c r="F2" s="3" t="s">
        <v>18</v>
      </c>
      <c r="G2" s="2" t="s">
        <v>19</v>
      </c>
      <c r="H2" s="4" t="s">
        <v>20</v>
      </c>
      <c r="I2" s="2" t="s">
        <v>21</v>
      </c>
      <c r="J2" s="5" t="s">
        <v>22</v>
      </c>
      <c r="K2" s="5" t="s">
        <v>23</v>
      </c>
      <c r="L2" s="6" t="s">
        <v>24</v>
      </c>
      <c r="M2" s="3" t="s">
        <v>25</v>
      </c>
    </row>
    <row r="3">
      <c r="A3" s="2" t="s">
        <v>26</v>
      </c>
      <c r="B3" s="2" t="s">
        <v>27</v>
      </c>
      <c r="C3" s="2" t="s">
        <v>28</v>
      </c>
      <c r="D3" s="3" t="s">
        <v>29</v>
      </c>
      <c r="E3" s="3" t="s">
        <v>30</v>
      </c>
      <c r="F3" s="3" t="s">
        <v>31</v>
      </c>
      <c r="G3" s="2" t="s">
        <v>32</v>
      </c>
      <c r="H3" s="4" t="s">
        <v>33</v>
      </c>
      <c r="I3" s="2" t="s">
        <v>34</v>
      </c>
      <c r="J3" s="5" t="s">
        <v>35</v>
      </c>
      <c r="K3" s="5" t="s">
        <v>36</v>
      </c>
      <c r="L3" s="6" t="s">
        <v>37</v>
      </c>
      <c r="M3" s="3" t="s">
        <v>38</v>
      </c>
    </row>
    <row r="4">
      <c r="A4" s="2" t="s">
        <v>39</v>
      </c>
      <c r="B4" s="2" t="s">
        <v>40</v>
      </c>
      <c r="C4" s="2" t="s">
        <v>41</v>
      </c>
      <c r="D4" s="3" t="s">
        <v>42</v>
      </c>
      <c r="E4" s="3" t="s">
        <v>43</v>
      </c>
      <c r="F4" s="3" t="s">
        <v>44</v>
      </c>
      <c r="G4" s="2" t="s">
        <v>45</v>
      </c>
      <c r="H4" s="4" t="s">
        <v>46</v>
      </c>
      <c r="I4" s="2" t="s">
        <v>47</v>
      </c>
      <c r="J4" s="5" t="s">
        <v>48</v>
      </c>
      <c r="K4" s="7"/>
      <c r="L4" s="6" t="s">
        <v>49</v>
      </c>
      <c r="M4" s="3" t="s">
        <v>50</v>
      </c>
    </row>
    <row r="5">
      <c r="A5" s="2" t="s">
        <v>51</v>
      </c>
      <c r="B5" s="2" t="s">
        <v>52</v>
      </c>
      <c r="C5" s="2" t="s">
        <v>53</v>
      </c>
      <c r="D5" s="3" t="s">
        <v>54</v>
      </c>
      <c r="E5" s="3" t="s">
        <v>55</v>
      </c>
      <c r="F5" s="3" t="s">
        <v>56</v>
      </c>
      <c r="G5" s="2" t="s">
        <v>57</v>
      </c>
      <c r="H5" s="4" t="s">
        <v>58</v>
      </c>
      <c r="I5" s="2" t="s">
        <v>59</v>
      </c>
      <c r="J5" s="7"/>
      <c r="K5" s="7"/>
      <c r="L5" s="6" t="s">
        <v>60</v>
      </c>
      <c r="M5" s="7"/>
    </row>
    <row r="6">
      <c r="A6" s="2" t="s">
        <v>61</v>
      </c>
      <c r="B6" s="2" t="s">
        <v>62</v>
      </c>
      <c r="C6" s="2" t="s">
        <v>63</v>
      </c>
      <c r="D6" s="8" t="s">
        <v>64</v>
      </c>
      <c r="E6" s="3" t="s">
        <v>65</v>
      </c>
      <c r="F6" s="3" t="s">
        <v>66</v>
      </c>
      <c r="G6" s="2" t="s">
        <v>67</v>
      </c>
      <c r="H6" s="4" t="s">
        <v>68</v>
      </c>
      <c r="I6" s="2" t="s">
        <v>69</v>
      </c>
      <c r="J6" s="7"/>
      <c r="K6" s="7"/>
      <c r="L6" s="6" t="s">
        <v>70</v>
      </c>
      <c r="M6" s="7"/>
    </row>
    <row r="7">
      <c r="A7" s="2" t="s">
        <v>71</v>
      </c>
      <c r="B7" s="7"/>
      <c r="C7" s="2" t="s">
        <v>72</v>
      </c>
      <c r="D7" s="3" t="s">
        <v>73</v>
      </c>
      <c r="E7" s="3" t="s">
        <v>74</v>
      </c>
      <c r="F7" s="3" t="s">
        <v>75</v>
      </c>
      <c r="G7" s="2" t="s">
        <v>76</v>
      </c>
      <c r="H7" s="4" t="s">
        <v>77</v>
      </c>
      <c r="I7" s="2" t="s">
        <v>78</v>
      </c>
      <c r="J7" s="7"/>
      <c r="K7" s="7"/>
      <c r="L7" s="6" t="s">
        <v>79</v>
      </c>
      <c r="M7" s="7"/>
    </row>
    <row r="8">
      <c r="A8" s="2" t="s">
        <v>80</v>
      </c>
      <c r="B8" s="7"/>
      <c r="C8" s="9" t="s">
        <v>81</v>
      </c>
      <c r="D8" s="3" t="s">
        <v>82</v>
      </c>
      <c r="E8" s="3" t="s">
        <v>83</v>
      </c>
      <c r="F8" s="3" t="s">
        <v>84</v>
      </c>
      <c r="G8" s="2" t="s">
        <v>85</v>
      </c>
      <c r="H8" s="4" t="s">
        <v>86</v>
      </c>
      <c r="I8" s="2" t="s">
        <v>87</v>
      </c>
      <c r="J8" s="7"/>
      <c r="K8" s="7"/>
      <c r="L8" s="5" t="s">
        <v>88</v>
      </c>
      <c r="M8" s="7"/>
    </row>
    <row r="9">
      <c r="A9" s="7"/>
      <c r="B9" s="7"/>
      <c r="C9" s="7"/>
      <c r="D9" s="3" t="s">
        <v>89</v>
      </c>
      <c r="E9" s="3" t="s">
        <v>90</v>
      </c>
      <c r="F9" s="3" t="s">
        <v>91</v>
      </c>
      <c r="G9" s="2" t="s">
        <v>92</v>
      </c>
      <c r="H9" s="4" t="s">
        <v>93</v>
      </c>
      <c r="I9" s="10" t="s">
        <v>94</v>
      </c>
      <c r="J9" s="7"/>
      <c r="K9" s="7"/>
      <c r="L9" s="7"/>
      <c r="M9" s="7"/>
    </row>
    <row r="10">
      <c r="A10" s="7"/>
      <c r="B10" s="7"/>
      <c r="C10" s="7"/>
      <c r="D10" s="3" t="s">
        <v>95</v>
      </c>
      <c r="E10" s="3" t="s">
        <v>96</v>
      </c>
      <c r="F10" s="3" t="s">
        <v>97</v>
      </c>
      <c r="G10" s="2" t="s">
        <v>98</v>
      </c>
      <c r="H10" s="4" t="s">
        <v>99</v>
      </c>
      <c r="I10" s="7"/>
      <c r="J10" s="7"/>
      <c r="K10" s="7"/>
      <c r="L10" s="7"/>
      <c r="M10" s="7"/>
    </row>
    <row r="11">
      <c r="A11" s="7"/>
      <c r="B11" s="7"/>
      <c r="C11" s="7"/>
      <c r="D11" s="3" t="s">
        <v>100</v>
      </c>
      <c r="E11" s="3" t="s">
        <v>101</v>
      </c>
      <c r="F11" s="3" t="s">
        <v>102</v>
      </c>
      <c r="G11" s="2" t="s">
        <v>103</v>
      </c>
      <c r="H11" s="4" t="s">
        <v>104</v>
      </c>
      <c r="I11" s="7"/>
      <c r="J11" s="7"/>
      <c r="K11" s="7"/>
      <c r="L11" s="7"/>
      <c r="M11" s="7"/>
    </row>
    <row r="12">
      <c r="A12" s="7"/>
      <c r="B12" s="7"/>
      <c r="C12" s="7"/>
      <c r="D12" s="3" t="s">
        <v>105</v>
      </c>
      <c r="E12" s="3" t="s">
        <v>106</v>
      </c>
      <c r="F12" s="3" t="s">
        <v>107</v>
      </c>
      <c r="G12" s="2" t="s">
        <v>108</v>
      </c>
      <c r="H12" s="4" t="s">
        <v>109</v>
      </c>
      <c r="I12" s="7"/>
      <c r="J12" s="7"/>
      <c r="K12" s="7"/>
      <c r="L12" s="7"/>
      <c r="M12" s="7"/>
    </row>
    <row r="13">
      <c r="A13" s="7"/>
      <c r="B13" s="7"/>
      <c r="C13" s="7"/>
      <c r="D13" s="3" t="s">
        <v>110</v>
      </c>
      <c r="E13" s="3" t="s">
        <v>111</v>
      </c>
      <c r="F13" s="3" t="s">
        <v>112</v>
      </c>
      <c r="G13" s="2" t="s">
        <v>113</v>
      </c>
      <c r="H13" s="4" t="s">
        <v>114</v>
      </c>
      <c r="I13" s="7"/>
      <c r="J13" s="7"/>
      <c r="K13" s="7"/>
      <c r="L13" s="7"/>
      <c r="M13" s="7"/>
    </row>
    <row r="14">
      <c r="A14" s="7"/>
      <c r="B14" s="7"/>
      <c r="C14" s="7"/>
      <c r="D14" s="3" t="s">
        <v>115</v>
      </c>
      <c r="E14" s="3" t="s">
        <v>116</v>
      </c>
      <c r="F14" s="3" t="s">
        <v>117</v>
      </c>
      <c r="G14" s="2" t="s">
        <v>118</v>
      </c>
      <c r="H14" s="4" t="s">
        <v>119</v>
      </c>
      <c r="I14" s="7"/>
      <c r="J14" s="7"/>
      <c r="K14" s="7"/>
      <c r="L14" s="7"/>
      <c r="M14" s="7"/>
    </row>
    <row r="15">
      <c r="A15" s="7"/>
      <c r="B15" s="7"/>
      <c r="C15" s="7"/>
      <c r="D15" s="3" t="s">
        <v>120</v>
      </c>
      <c r="E15" s="3" t="s">
        <v>121</v>
      </c>
      <c r="F15" s="3" t="s">
        <v>122</v>
      </c>
      <c r="G15" s="2" t="s">
        <v>123</v>
      </c>
      <c r="H15" s="4" t="s">
        <v>124</v>
      </c>
      <c r="I15" s="7"/>
      <c r="J15" s="7"/>
      <c r="K15" s="7"/>
      <c r="L15" s="7"/>
      <c r="M15" s="7"/>
    </row>
    <row r="16">
      <c r="A16" s="7"/>
      <c r="B16" s="7"/>
      <c r="C16" s="7"/>
      <c r="D16" s="3" t="s">
        <v>125</v>
      </c>
      <c r="E16" s="3" t="s">
        <v>126</v>
      </c>
      <c r="F16" s="3" t="s">
        <v>127</v>
      </c>
      <c r="G16" s="2" t="s">
        <v>128</v>
      </c>
      <c r="H16" s="4" t="s">
        <v>129</v>
      </c>
      <c r="I16" s="7"/>
      <c r="J16" s="7"/>
      <c r="K16" s="7"/>
      <c r="L16" s="7"/>
      <c r="M16" s="7"/>
    </row>
    <row r="17">
      <c r="A17" s="7"/>
      <c r="B17" s="7"/>
      <c r="C17" s="7"/>
      <c r="D17" s="3" t="s">
        <v>130</v>
      </c>
      <c r="E17" s="3" t="s">
        <v>131</v>
      </c>
      <c r="F17" s="3" t="s">
        <v>132</v>
      </c>
      <c r="G17" s="2" t="s">
        <v>133</v>
      </c>
      <c r="H17" s="7"/>
      <c r="I17" s="7"/>
      <c r="J17" s="7"/>
      <c r="K17" s="7"/>
      <c r="L17" s="7"/>
      <c r="M17" s="7"/>
    </row>
    <row r="18">
      <c r="A18" s="7"/>
      <c r="B18" s="7"/>
      <c r="C18" s="7"/>
      <c r="D18" s="3" t="s">
        <v>15</v>
      </c>
      <c r="E18" s="3" t="s">
        <v>53</v>
      </c>
      <c r="F18" s="3" t="s">
        <v>134</v>
      </c>
      <c r="G18" s="2" t="s">
        <v>135</v>
      </c>
      <c r="H18" s="7"/>
      <c r="I18" s="7"/>
      <c r="J18" s="7"/>
      <c r="K18" s="7"/>
      <c r="L18" s="7"/>
      <c r="M18" s="7"/>
    </row>
    <row r="19">
      <c r="A19" s="7"/>
      <c r="B19" s="7"/>
      <c r="C19" s="7"/>
      <c r="D19" s="3" t="s">
        <v>136</v>
      </c>
      <c r="E19" s="3" t="s">
        <v>137</v>
      </c>
      <c r="F19" s="3" t="s">
        <v>138</v>
      </c>
      <c r="G19" s="2" t="s">
        <v>139</v>
      </c>
      <c r="H19" s="7"/>
      <c r="I19" s="7"/>
      <c r="J19" s="7"/>
      <c r="K19" s="7"/>
      <c r="L19" s="7"/>
      <c r="M19" s="7"/>
    </row>
    <row r="20">
      <c r="A20" s="7"/>
      <c r="B20" s="7"/>
      <c r="C20" s="7"/>
      <c r="D20" s="3" t="s">
        <v>140</v>
      </c>
      <c r="E20" s="3" t="s">
        <v>141</v>
      </c>
      <c r="F20" s="3" t="s">
        <v>142</v>
      </c>
      <c r="G20" s="7"/>
      <c r="H20" s="7"/>
      <c r="I20" s="7"/>
      <c r="J20" s="7"/>
      <c r="K20" s="7"/>
      <c r="L20" s="7"/>
      <c r="M20" s="7"/>
    </row>
    <row r="21">
      <c r="A21" s="7"/>
      <c r="B21" s="7"/>
      <c r="C21" s="7"/>
      <c r="D21" s="3" t="s">
        <v>143</v>
      </c>
      <c r="E21" s="3" t="s">
        <v>144</v>
      </c>
      <c r="F21" s="3" t="s">
        <v>145</v>
      </c>
      <c r="G21" s="7"/>
      <c r="H21" s="7"/>
      <c r="I21" s="7"/>
      <c r="J21" s="7"/>
      <c r="K21" s="7"/>
      <c r="L21" s="7"/>
      <c r="M21" s="7"/>
    </row>
    <row r="22">
      <c r="A22" s="7"/>
      <c r="B22" s="7"/>
      <c r="C22" s="7"/>
      <c r="D22" s="3" t="s">
        <v>146</v>
      </c>
      <c r="E22" s="7"/>
      <c r="F22" s="3" t="s">
        <v>147</v>
      </c>
      <c r="G22" s="7"/>
      <c r="H22" s="7"/>
      <c r="I22" s="7"/>
      <c r="J22" s="7"/>
      <c r="K22" s="7"/>
      <c r="L22" s="7"/>
      <c r="M22" s="7"/>
    </row>
    <row r="23">
      <c r="A23" s="7"/>
      <c r="B23" s="7"/>
      <c r="C23" s="7"/>
      <c r="D23" s="3" t="s">
        <v>148</v>
      </c>
      <c r="E23" s="7"/>
      <c r="F23" s="3" t="s">
        <v>53</v>
      </c>
      <c r="G23" s="7"/>
      <c r="H23" s="7"/>
      <c r="I23" s="7"/>
      <c r="J23" s="7"/>
      <c r="K23" s="7"/>
      <c r="L23" s="7"/>
      <c r="M23" s="7"/>
    </row>
    <row r="24">
      <c r="A24" s="7"/>
      <c r="B24" s="7"/>
      <c r="C24" s="7"/>
      <c r="D24" s="3" t="s">
        <v>149</v>
      </c>
      <c r="E24" s="7"/>
      <c r="F24" s="3" t="s">
        <v>150</v>
      </c>
      <c r="G24" s="7"/>
      <c r="H24" s="7"/>
      <c r="I24" s="7"/>
      <c r="J24" s="7"/>
      <c r="K24" s="7"/>
      <c r="L24" s="7"/>
      <c r="M24" s="7"/>
    </row>
    <row r="25">
      <c r="A25" s="7"/>
      <c r="B25" s="7"/>
      <c r="C25" s="7"/>
      <c r="D25" s="3" t="s">
        <v>53</v>
      </c>
      <c r="E25" s="7"/>
      <c r="F25" s="3" t="s">
        <v>151</v>
      </c>
      <c r="G25" s="7"/>
      <c r="H25" s="7"/>
      <c r="I25" s="7"/>
      <c r="J25" s="7"/>
      <c r="K25" s="7"/>
      <c r="L25" s="7"/>
      <c r="M2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43"/>
    <col customWidth="1" min="2" max="2" width="23.0"/>
    <col customWidth="1" min="3" max="3" width="14.86"/>
    <col customWidth="1" min="4" max="4" width="20.71"/>
    <col customWidth="1" min="5" max="5" width="20.0"/>
    <col customWidth="1" min="6" max="6" width="25.14"/>
    <col customWidth="1" min="7" max="7" width="20.0"/>
    <col customWidth="1" min="8" max="8" width="18.29"/>
    <col customWidth="1" min="9" max="9" width="13.29"/>
    <col customWidth="1" min="19" max="19" width="17.14"/>
    <col customWidth="1" min="20" max="20" width="17.57"/>
    <col customWidth="1" min="21" max="21" width="16.86"/>
    <col customWidth="1" min="22" max="22" width="16.43"/>
    <col customWidth="1" min="23" max="23" width="17.29"/>
    <col customWidth="1" min="28" max="28" width="23.29"/>
    <col customWidth="1" min="29" max="29" width="22.71"/>
    <col customWidth="1" min="30" max="30" width="22.0"/>
  </cols>
  <sheetData>
    <row r="1">
      <c r="A1" s="11" t="s">
        <v>152</v>
      </c>
      <c r="B1" s="12" t="s">
        <v>153</v>
      </c>
      <c r="C1" s="12" t="s">
        <v>154</v>
      </c>
      <c r="D1" s="12" t="s">
        <v>155</v>
      </c>
      <c r="E1" s="12" t="s">
        <v>156</v>
      </c>
      <c r="F1" s="12" t="s">
        <v>157</v>
      </c>
      <c r="G1" s="12" t="s">
        <v>158</v>
      </c>
      <c r="H1" s="12" t="s">
        <v>159</v>
      </c>
      <c r="I1" s="12" t="s">
        <v>160</v>
      </c>
      <c r="J1" s="12" t="s">
        <v>161</v>
      </c>
      <c r="K1" s="13" t="s">
        <v>162</v>
      </c>
      <c r="L1" s="13" t="s">
        <v>163</v>
      </c>
      <c r="M1" s="13" t="s">
        <v>164</v>
      </c>
      <c r="N1" s="13" t="s">
        <v>165</v>
      </c>
      <c r="O1" s="14" t="s">
        <v>166</v>
      </c>
      <c r="P1" s="12" t="s">
        <v>9</v>
      </c>
      <c r="Q1" s="12" t="s">
        <v>167</v>
      </c>
      <c r="R1" s="12" t="s">
        <v>168</v>
      </c>
      <c r="S1" s="12" t="s">
        <v>169</v>
      </c>
      <c r="T1" s="12" t="s">
        <v>170</v>
      </c>
      <c r="U1" s="12" t="s">
        <v>171</v>
      </c>
      <c r="V1" s="12" t="s">
        <v>172</v>
      </c>
      <c r="W1" s="12" t="s">
        <v>173</v>
      </c>
      <c r="X1" s="15" t="s">
        <v>174</v>
      </c>
      <c r="Y1" s="15" t="s">
        <v>175</v>
      </c>
      <c r="Z1" s="15" t="s">
        <v>176</v>
      </c>
      <c r="AA1" s="15" t="s">
        <v>177</v>
      </c>
      <c r="AB1" s="12" t="s">
        <v>178</v>
      </c>
      <c r="AC1" s="12" t="s">
        <v>179</v>
      </c>
      <c r="AD1" s="12" t="s">
        <v>180</v>
      </c>
      <c r="AE1" s="12" t="s">
        <v>181</v>
      </c>
      <c r="AF1" s="12" t="s">
        <v>182</v>
      </c>
      <c r="AG1" s="12" t="s">
        <v>183</v>
      </c>
      <c r="AH1" s="12" t="s">
        <v>184</v>
      </c>
      <c r="AI1" s="12" t="s">
        <v>185</v>
      </c>
      <c r="AJ1" s="12" t="s">
        <v>186</v>
      </c>
      <c r="AK1" s="12" t="s">
        <v>187</v>
      </c>
      <c r="AL1" s="12" t="s">
        <v>188</v>
      </c>
      <c r="AM1" s="12" t="s">
        <v>189</v>
      </c>
      <c r="AN1" s="12" t="s">
        <v>190</v>
      </c>
      <c r="AO1" s="12" t="s">
        <v>191</v>
      </c>
      <c r="AP1" s="12" t="s">
        <v>192</v>
      </c>
      <c r="AQ1" s="12" t="s">
        <v>193</v>
      </c>
      <c r="AR1" s="12" t="s">
        <v>194</v>
      </c>
      <c r="AS1" s="12" t="s">
        <v>195</v>
      </c>
      <c r="AT1" s="12" t="s">
        <v>196</v>
      </c>
      <c r="AU1" s="12" t="s">
        <v>197</v>
      </c>
      <c r="AV1" s="12" t="s">
        <v>198</v>
      </c>
      <c r="AW1" s="12" t="s">
        <v>199</v>
      </c>
      <c r="AX1" s="12" t="s">
        <v>200</v>
      </c>
      <c r="AY1" s="12" t="s">
        <v>201</v>
      </c>
      <c r="AZ1" s="12" t="s">
        <v>202</v>
      </c>
      <c r="BA1" s="12" t="s">
        <v>203</v>
      </c>
      <c r="BB1" s="12" t="s">
        <v>204</v>
      </c>
      <c r="BC1" s="12" t="s">
        <v>205</v>
      </c>
    </row>
    <row r="2">
      <c r="A2" s="16" t="s">
        <v>206</v>
      </c>
      <c r="B2" s="16" t="s">
        <v>207</v>
      </c>
      <c r="C2" s="16" t="s">
        <v>71</v>
      </c>
      <c r="D2" s="16" t="s">
        <v>38</v>
      </c>
      <c r="E2" s="16" t="s">
        <v>208</v>
      </c>
      <c r="F2" s="16" t="s">
        <v>40</v>
      </c>
      <c r="G2" s="16" t="s">
        <v>108</v>
      </c>
      <c r="H2" s="16" t="s">
        <v>33</v>
      </c>
      <c r="I2" s="17" t="s">
        <v>21</v>
      </c>
      <c r="J2" s="17" t="s">
        <v>53</v>
      </c>
      <c r="K2" s="18" t="s">
        <v>209</v>
      </c>
      <c r="L2" s="19" t="s">
        <v>210</v>
      </c>
      <c r="M2" s="20" t="str">
        <f>HYPERLINK("mailto:genero@quimbaya.udea.edu.co","genero@quimbaya.udea.edu.co
cish@nutabe.udea.edu.co")</f>
        <v>genero@quimbaya.udea.edu.co
cish@nutabe.udea.edu.co</v>
      </c>
      <c r="N2" s="21"/>
      <c r="O2" s="19" t="s">
        <v>211</v>
      </c>
      <c r="P2" s="16" t="s">
        <v>35</v>
      </c>
      <c r="Q2" s="17" t="s">
        <v>23</v>
      </c>
      <c r="R2" s="17" t="s">
        <v>24</v>
      </c>
      <c r="S2" s="16" t="s">
        <v>82</v>
      </c>
      <c r="T2" s="17" t="s">
        <v>16</v>
      </c>
      <c r="U2" s="17" t="s">
        <v>29</v>
      </c>
      <c r="V2" s="17" t="s">
        <v>53</v>
      </c>
      <c r="W2" s="17" t="s">
        <v>53</v>
      </c>
      <c r="X2" s="22" t="s">
        <v>66</v>
      </c>
      <c r="Y2" s="23" t="s">
        <v>102</v>
      </c>
      <c r="Z2" s="23" t="s">
        <v>53</v>
      </c>
      <c r="AA2" s="23" t="s">
        <v>53</v>
      </c>
      <c r="AB2" s="16" t="s">
        <v>90</v>
      </c>
      <c r="AC2" s="17" t="s">
        <v>83</v>
      </c>
      <c r="AD2" s="17" t="s">
        <v>43</v>
      </c>
      <c r="AE2" s="17" t="s">
        <v>53</v>
      </c>
      <c r="AF2" s="17" t="s">
        <v>53</v>
      </c>
      <c r="AG2" s="16" t="s">
        <v>15</v>
      </c>
      <c r="AH2" s="17" t="s">
        <v>41</v>
      </c>
      <c r="AI2" s="17" t="s">
        <v>28</v>
      </c>
      <c r="AJ2" s="16" t="s">
        <v>212</v>
      </c>
      <c r="AK2" s="17" t="s">
        <v>213</v>
      </c>
      <c r="AL2" s="17" t="s">
        <v>214</v>
      </c>
      <c r="AM2" s="24"/>
      <c r="AN2" s="17" t="s">
        <v>215</v>
      </c>
      <c r="AO2" s="17" t="s">
        <v>53</v>
      </c>
      <c r="AP2" s="17" t="s">
        <v>53</v>
      </c>
      <c r="AQ2" s="17" t="s">
        <v>53</v>
      </c>
      <c r="AR2" s="17" t="s">
        <v>53</v>
      </c>
      <c r="AS2" s="17" t="s">
        <v>53</v>
      </c>
      <c r="AT2" s="17" t="s">
        <v>216</v>
      </c>
      <c r="AU2" s="17" t="s">
        <v>215</v>
      </c>
      <c r="AV2" s="24"/>
      <c r="AW2" s="17" t="s">
        <v>53</v>
      </c>
      <c r="AX2" s="17" t="s">
        <v>53</v>
      </c>
      <c r="AY2" s="17" t="s">
        <v>53</v>
      </c>
      <c r="AZ2" s="17" t="s">
        <v>53</v>
      </c>
      <c r="BA2" s="17" t="s">
        <v>53</v>
      </c>
      <c r="BB2" s="17" t="s">
        <v>53</v>
      </c>
      <c r="BC2" s="17" t="s">
        <v>53</v>
      </c>
    </row>
    <row r="3">
      <c r="A3" s="25" t="s">
        <v>217</v>
      </c>
      <c r="B3" s="25" t="s">
        <v>207</v>
      </c>
      <c r="C3" s="25" t="s">
        <v>71</v>
      </c>
      <c r="D3" s="25" t="s">
        <v>38</v>
      </c>
      <c r="E3" s="25" t="s">
        <v>218</v>
      </c>
      <c r="F3" s="25" t="s">
        <v>40</v>
      </c>
      <c r="G3" s="25" t="s">
        <v>108</v>
      </c>
      <c r="H3" s="25" t="s">
        <v>33</v>
      </c>
      <c r="I3" s="26" t="s">
        <v>21</v>
      </c>
      <c r="J3" s="26" t="s">
        <v>53</v>
      </c>
      <c r="K3" s="27" t="s">
        <v>219</v>
      </c>
      <c r="L3" s="28">
        <v>2630011.0</v>
      </c>
      <c r="M3" s="29" t="str">
        <f>HYPERLINK("mailto:comunicaciones@udea.edu.co","comunicaciones@udea.edu.co")</f>
        <v>comunicaciones@udea.edu.co</v>
      </c>
      <c r="N3" s="30" t="str">
        <f>HYPERLINK("http://iner.udea.edu.co/","http://iner.udea.edu.co/")</f>
        <v>http://iner.udea.edu.co/</v>
      </c>
      <c r="O3" s="28" t="s">
        <v>220</v>
      </c>
      <c r="P3" s="25" t="s">
        <v>22</v>
      </c>
      <c r="Q3" s="26" t="s">
        <v>23</v>
      </c>
      <c r="R3" s="26" t="s">
        <v>37</v>
      </c>
      <c r="S3" s="25" t="s">
        <v>29</v>
      </c>
      <c r="T3" s="26" t="s">
        <v>42</v>
      </c>
      <c r="U3" s="26" t="s">
        <v>82</v>
      </c>
      <c r="V3" s="26" t="s">
        <v>64</v>
      </c>
      <c r="W3" s="26" t="s">
        <v>53</v>
      </c>
      <c r="X3" s="31" t="s">
        <v>44</v>
      </c>
      <c r="Y3" s="32" t="s">
        <v>102</v>
      </c>
      <c r="Z3" s="32" t="s">
        <v>127</v>
      </c>
      <c r="AA3" s="32" t="s">
        <v>53</v>
      </c>
      <c r="AB3" s="25" t="s">
        <v>116</v>
      </c>
      <c r="AC3" s="26" t="s">
        <v>101</v>
      </c>
      <c r="AD3" s="26" t="s">
        <v>43</v>
      </c>
      <c r="AE3" s="26" t="s">
        <v>74</v>
      </c>
      <c r="AF3" s="26" t="s">
        <v>53</v>
      </c>
      <c r="AG3" s="25" t="s">
        <v>15</v>
      </c>
      <c r="AH3" s="26" t="s">
        <v>41</v>
      </c>
      <c r="AI3" s="26" t="s">
        <v>53</v>
      </c>
      <c r="AJ3" s="25" t="s">
        <v>221</v>
      </c>
      <c r="AK3" s="26" t="s">
        <v>214</v>
      </c>
      <c r="AL3" s="26" t="s">
        <v>222</v>
      </c>
      <c r="AM3" s="26" t="s">
        <v>223</v>
      </c>
      <c r="AN3" s="26" t="s">
        <v>224</v>
      </c>
      <c r="AO3" s="26" t="s">
        <v>53</v>
      </c>
      <c r="AP3" s="26" t="s">
        <v>53</v>
      </c>
      <c r="AQ3" s="26" t="s">
        <v>53</v>
      </c>
      <c r="AR3" s="26" t="s">
        <v>53</v>
      </c>
      <c r="AS3" s="26" t="s">
        <v>53</v>
      </c>
      <c r="AT3" s="26" t="s">
        <v>225</v>
      </c>
      <c r="AU3" s="26" t="s">
        <v>226</v>
      </c>
      <c r="AV3" s="26" t="s">
        <v>227</v>
      </c>
      <c r="AW3" s="26" t="s">
        <v>228</v>
      </c>
      <c r="AX3" s="26" t="s">
        <v>229</v>
      </c>
      <c r="AY3" s="26" t="s">
        <v>230</v>
      </c>
      <c r="AZ3" s="26" t="s">
        <v>231</v>
      </c>
      <c r="BA3" s="26" t="s">
        <v>232</v>
      </c>
      <c r="BB3" s="26" t="s">
        <v>223</v>
      </c>
      <c r="BC3" s="26" t="s">
        <v>215</v>
      </c>
    </row>
    <row r="4">
      <c r="A4" s="25" t="s">
        <v>233</v>
      </c>
      <c r="B4" s="25" t="s">
        <v>207</v>
      </c>
      <c r="C4" s="25" t="s">
        <v>71</v>
      </c>
      <c r="D4" s="25" t="s">
        <v>38</v>
      </c>
      <c r="E4" s="25" t="s">
        <v>234</v>
      </c>
      <c r="F4" s="25" t="s">
        <v>40</v>
      </c>
      <c r="G4" s="25" t="s">
        <v>108</v>
      </c>
      <c r="H4" s="25" t="s">
        <v>33</v>
      </c>
      <c r="I4" s="26" t="s">
        <v>21</v>
      </c>
      <c r="J4" s="26" t="s">
        <v>53</v>
      </c>
      <c r="K4" s="27" t="s">
        <v>235</v>
      </c>
      <c r="L4" s="28" t="s">
        <v>236</v>
      </c>
      <c r="M4" s="29" t="str">
        <f>HYPERLINK("mailto:socio@antares.udea.edu.co","socio@antares.udea.edu.co")</f>
        <v>socio@antares.udea.edu.co</v>
      </c>
      <c r="N4" s="30" t="str">
        <f>HYPERLINK("http://scienti1.colciencias.gov.co:8080/gruplac/jsp/visualiza/visualizagr.jsp?nro=00000000001809","http://scienti1.colciencias.gov.co:8080/gruplac/jsp/visualiza/visualizagr.jsp?nro=00000000001809")</f>
        <v>http://scienti1.colciencias.gov.co:8080/gruplac/jsp/visualiza/visualizagr.jsp?nro=00000000001809</v>
      </c>
      <c r="O4" s="28" t="s">
        <v>211</v>
      </c>
      <c r="P4" s="25" t="s">
        <v>48</v>
      </c>
      <c r="Q4" s="26" t="s">
        <v>23</v>
      </c>
      <c r="R4" s="26" t="s">
        <v>70</v>
      </c>
      <c r="S4" s="25" t="s">
        <v>29</v>
      </c>
      <c r="T4" s="26" t="s">
        <v>110</v>
      </c>
      <c r="U4" s="26" t="s">
        <v>42</v>
      </c>
      <c r="V4" s="26" t="s">
        <v>115</v>
      </c>
      <c r="W4" s="26" t="s">
        <v>120</v>
      </c>
      <c r="X4" s="31" t="s">
        <v>44</v>
      </c>
      <c r="Y4" s="32" t="s">
        <v>127</v>
      </c>
      <c r="Z4" s="32" t="s">
        <v>53</v>
      </c>
      <c r="AA4" s="32" t="s">
        <v>53</v>
      </c>
      <c r="AB4" s="25" t="s">
        <v>43</v>
      </c>
      <c r="AC4" s="26" t="s">
        <v>65</v>
      </c>
      <c r="AD4" s="26" t="s">
        <v>30</v>
      </c>
      <c r="AE4" s="26" t="s">
        <v>53</v>
      </c>
      <c r="AF4" s="26" t="s">
        <v>53</v>
      </c>
      <c r="AG4" s="25" t="s">
        <v>15</v>
      </c>
      <c r="AH4" s="26" t="s">
        <v>41</v>
      </c>
      <c r="AI4" s="26" t="s">
        <v>28</v>
      </c>
      <c r="AJ4" s="25" t="s">
        <v>214</v>
      </c>
      <c r="AK4" s="26" t="s">
        <v>213</v>
      </c>
      <c r="AL4" s="26" t="s">
        <v>53</v>
      </c>
      <c r="AM4" s="26" t="s">
        <v>53</v>
      </c>
      <c r="AN4" s="26" t="s">
        <v>53</v>
      </c>
      <c r="AO4" s="26" t="s">
        <v>53</v>
      </c>
      <c r="AP4" s="26" t="s">
        <v>53</v>
      </c>
      <c r="AQ4" s="26" t="s">
        <v>53</v>
      </c>
      <c r="AR4" s="26" t="s">
        <v>53</v>
      </c>
      <c r="AS4" s="26" t="s">
        <v>53</v>
      </c>
      <c r="AT4" s="26" t="s">
        <v>227</v>
      </c>
      <c r="AU4" s="26" t="s">
        <v>221</v>
      </c>
      <c r="AV4" s="26" t="s">
        <v>53</v>
      </c>
      <c r="AW4" s="26" t="s">
        <v>53</v>
      </c>
      <c r="AX4" s="26" t="s">
        <v>53</v>
      </c>
      <c r="AY4" s="26" t="s">
        <v>53</v>
      </c>
      <c r="AZ4" s="26" t="s">
        <v>53</v>
      </c>
      <c r="BA4" s="26" t="s">
        <v>53</v>
      </c>
      <c r="BB4" s="26" t="s">
        <v>53</v>
      </c>
      <c r="BC4" s="26" t="s">
        <v>53</v>
      </c>
    </row>
    <row r="5">
      <c r="A5" s="33" t="s">
        <v>237</v>
      </c>
      <c r="B5" s="25" t="s">
        <v>207</v>
      </c>
      <c r="C5" s="25" t="s">
        <v>71</v>
      </c>
      <c r="D5" s="25" t="s">
        <v>50</v>
      </c>
      <c r="E5" s="25" t="s">
        <v>238</v>
      </c>
      <c r="F5" s="25" t="s">
        <v>40</v>
      </c>
      <c r="G5" s="25" t="s">
        <v>108</v>
      </c>
      <c r="H5" s="25" t="s">
        <v>33</v>
      </c>
      <c r="I5" s="26" t="s">
        <v>21</v>
      </c>
      <c r="J5" s="26" t="s">
        <v>53</v>
      </c>
      <c r="K5" s="27" t="s">
        <v>239</v>
      </c>
      <c r="L5" s="28" t="s">
        <v>240</v>
      </c>
      <c r="M5" s="29" t="str">
        <f>HYPERLINK("mailto:csantropologia@antares.udea.edu.co","csantropologia@antares.udea.edu.co")</f>
        <v>csantropologia@antares.udea.edu.co</v>
      </c>
      <c r="N5" s="34"/>
      <c r="O5" s="28" t="s">
        <v>220</v>
      </c>
      <c r="P5" s="25" t="s">
        <v>48</v>
      </c>
      <c r="Q5" s="26" t="s">
        <v>23</v>
      </c>
      <c r="R5" s="26" t="s">
        <v>70</v>
      </c>
      <c r="S5" s="25" t="s">
        <v>105</v>
      </c>
      <c r="T5" s="26" t="s">
        <v>16</v>
      </c>
      <c r="U5" s="26" t="s">
        <v>42</v>
      </c>
      <c r="V5" s="26" t="s">
        <v>82</v>
      </c>
      <c r="W5" s="26" t="s">
        <v>53</v>
      </c>
      <c r="X5" s="31" t="s">
        <v>102</v>
      </c>
      <c r="Y5" s="32" t="s">
        <v>53</v>
      </c>
      <c r="Z5" s="32" t="s">
        <v>127</v>
      </c>
      <c r="AA5" s="32" t="s">
        <v>53</v>
      </c>
      <c r="AB5" s="25" t="s">
        <v>116</v>
      </c>
      <c r="AC5" s="26" t="s">
        <v>101</v>
      </c>
      <c r="AD5" s="26" t="s">
        <v>53</v>
      </c>
      <c r="AE5" s="26" t="s">
        <v>53</v>
      </c>
      <c r="AF5" s="26" t="s">
        <v>53</v>
      </c>
      <c r="AG5" s="25" t="s">
        <v>15</v>
      </c>
      <c r="AH5" s="26" t="s">
        <v>41</v>
      </c>
      <c r="AI5" s="26" t="s">
        <v>53</v>
      </c>
      <c r="AJ5" s="25" t="s">
        <v>214</v>
      </c>
      <c r="AK5" s="26" t="s">
        <v>213</v>
      </c>
      <c r="AL5" s="26" t="s">
        <v>53</v>
      </c>
      <c r="AM5" s="26" t="s">
        <v>53</v>
      </c>
      <c r="AN5" s="26" t="s">
        <v>53</v>
      </c>
      <c r="AO5" s="26" t="s">
        <v>53</v>
      </c>
      <c r="AP5" s="26" t="s">
        <v>53</v>
      </c>
      <c r="AQ5" s="26" t="s">
        <v>53</v>
      </c>
      <c r="AR5" s="26" t="s">
        <v>53</v>
      </c>
      <c r="AS5" s="26" t="s">
        <v>53</v>
      </c>
      <c r="AT5" s="26" t="s">
        <v>227</v>
      </c>
      <c r="AU5" s="26" t="s">
        <v>221</v>
      </c>
      <c r="AV5" s="26" t="s">
        <v>53</v>
      </c>
      <c r="AW5" s="26" t="s">
        <v>53</v>
      </c>
      <c r="AX5" s="26" t="s">
        <v>53</v>
      </c>
      <c r="AY5" s="26" t="s">
        <v>53</v>
      </c>
      <c r="AZ5" s="26" t="s">
        <v>53</v>
      </c>
      <c r="BA5" s="26" t="s">
        <v>53</v>
      </c>
      <c r="BB5" s="26" t="s">
        <v>53</v>
      </c>
      <c r="BC5" s="26" t="s">
        <v>53</v>
      </c>
    </row>
    <row r="6">
      <c r="A6" s="25" t="s">
        <v>241</v>
      </c>
      <c r="B6" s="25" t="s">
        <v>207</v>
      </c>
      <c r="C6" s="25" t="s">
        <v>71</v>
      </c>
      <c r="D6" s="25" t="s">
        <v>25</v>
      </c>
      <c r="E6" s="25" t="s">
        <v>242</v>
      </c>
      <c r="F6" s="25" t="s">
        <v>40</v>
      </c>
      <c r="G6" s="25" t="s">
        <v>108</v>
      </c>
      <c r="H6" s="25" t="s">
        <v>33</v>
      </c>
      <c r="I6" s="26" t="s">
        <v>21</v>
      </c>
      <c r="J6" s="26" t="s">
        <v>53</v>
      </c>
      <c r="K6" s="27" t="s">
        <v>243</v>
      </c>
      <c r="L6" s="28">
        <v>2195690.0</v>
      </c>
      <c r="M6" s="29" t="str">
        <f>HYPERLINK("mailto:estudiospoliticos@udea.edu.co","estudiospoliticos@udea.edu.co")</f>
        <v>estudiospoliticos@udea.edu.co</v>
      </c>
      <c r="N6" s="29" t="str">
        <f>HYPERLINK("http://posgrados.udea.edu.co/","http://posgrados.udea.edu.co
http://quimbaya.udea.edu.co/estudiospoliticos/")</f>
        <v>http://posgrados.udea.edu.co
http://quimbaya.udea.edu.co/estudiospoliticos/</v>
      </c>
      <c r="O6" s="28" t="s">
        <v>211</v>
      </c>
      <c r="P6" s="25" t="s">
        <v>35</v>
      </c>
      <c r="Q6" s="26" t="s">
        <v>23</v>
      </c>
      <c r="R6" s="26" t="s">
        <v>60</v>
      </c>
      <c r="S6" s="25" t="s">
        <v>42</v>
      </c>
      <c r="T6" s="26" t="s">
        <v>105</v>
      </c>
      <c r="U6" s="26" t="s">
        <v>100</v>
      </c>
      <c r="V6" s="26" t="s">
        <v>64</v>
      </c>
      <c r="W6" s="26" t="s">
        <v>125</v>
      </c>
      <c r="X6" s="31" t="s">
        <v>102</v>
      </c>
      <c r="Y6" s="32" t="s">
        <v>132</v>
      </c>
      <c r="Z6" s="32" t="s">
        <v>53</v>
      </c>
      <c r="AA6" s="32" t="s">
        <v>53</v>
      </c>
      <c r="AB6" s="25" t="s">
        <v>116</v>
      </c>
      <c r="AC6" s="26" t="s">
        <v>101</v>
      </c>
      <c r="AD6" s="26" t="s">
        <v>53</v>
      </c>
      <c r="AE6" s="26" t="s">
        <v>53</v>
      </c>
      <c r="AF6" s="26" t="s">
        <v>53</v>
      </c>
      <c r="AG6" s="25" t="s">
        <v>15</v>
      </c>
      <c r="AH6" s="26" t="s">
        <v>41</v>
      </c>
      <c r="AI6" s="26" t="s">
        <v>53</v>
      </c>
      <c r="AJ6" s="25" t="s">
        <v>217</v>
      </c>
      <c r="AK6" s="26" t="s">
        <v>214</v>
      </c>
      <c r="AL6" s="26" t="s">
        <v>53</v>
      </c>
      <c r="AM6" s="26" t="s">
        <v>53</v>
      </c>
      <c r="AN6" s="26" t="s">
        <v>53</v>
      </c>
      <c r="AO6" s="26" t="s">
        <v>53</v>
      </c>
      <c r="AP6" s="26" t="s">
        <v>53</v>
      </c>
      <c r="AQ6" s="26" t="s">
        <v>53</v>
      </c>
      <c r="AR6" s="26" t="s">
        <v>53</v>
      </c>
      <c r="AS6" s="26" t="s">
        <v>53</v>
      </c>
      <c r="AT6" s="26" t="s">
        <v>53</v>
      </c>
      <c r="AU6" s="26" t="s">
        <v>53</v>
      </c>
      <c r="AV6" s="26" t="s">
        <v>53</v>
      </c>
      <c r="AW6" s="26" t="s">
        <v>53</v>
      </c>
      <c r="AX6" s="26" t="s">
        <v>53</v>
      </c>
      <c r="AY6" s="26" t="s">
        <v>53</v>
      </c>
      <c r="AZ6" s="26" t="s">
        <v>53</v>
      </c>
      <c r="BA6" s="26" t="s">
        <v>53</v>
      </c>
      <c r="BB6" s="26" t="s">
        <v>53</v>
      </c>
      <c r="BC6" s="26" t="s">
        <v>53</v>
      </c>
    </row>
    <row r="7">
      <c r="A7" s="25" t="s">
        <v>244</v>
      </c>
      <c r="B7" s="25" t="s">
        <v>245</v>
      </c>
      <c r="C7" s="25" t="s">
        <v>26</v>
      </c>
      <c r="D7" s="35" t="s">
        <v>25</v>
      </c>
      <c r="E7" s="25" t="s">
        <v>246</v>
      </c>
      <c r="F7" s="35" t="s">
        <v>52</v>
      </c>
      <c r="G7" s="25" t="s">
        <v>45</v>
      </c>
      <c r="H7" s="25" t="s">
        <v>99</v>
      </c>
      <c r="I7" s="26" t="s">
        <v>34</v>
      </c>
      <c r="J7" s="26" t="s">
        <v>53</v>
      </c>
      <c r="K7" s="27" t="s">
        <v>247</v>
      </c>
      <c r="L7" s="28">
        <v>2456181.0</v>
      </c>
      <c r="M7" s="29" t="str">
        <f>HYPERLINK("mailto:cinep@cinep.org.co","cinep@cinep.org.co")</f>
        <v>cinep@cinep.org.co</v>
      </c>
      <c r="N7" s="30" t="str">
        <f>HYPERLINK("http://www.cinep.org.co/","http://www.cinep.org.co")</f>
        <v>http://www.cinep.org.co</v>
      </c>
      <c r="O7" s="28" t="s">
        <v>248</v>
      </c>
      <c r="P7" s="25" t="s">
        <v>22</v>
      </c>
      <c r="Q7" s="26" t="s">
        <v>36</v>
      </c>
      <c r="R7" s="26" t="s">
        <v>60</v>
      </c>
      <c r="S7" s="35" t="s">
        <v>42</v>
      </c>
      <c r="T7" s="26" t="s">
        <v>105</v>
      </c>
      <c r="U7" s="26" t="s">
        <v>130</v>
      </c>
      <c r="V7" s="36" t="s">
        <v>100</v>
      </c>
      <c r="W7" s="36" t="s">
        <v>64</v>
      </c>
      <c r="X7" s="31" t="s">
        <v>97</v>
      </c>
      <c r="Y7" s="32" t="s">
        <v>117</v>
      </c>
      <c r="Z7" s="32" t="s">
        <v>134</v>
      </c>
      <c r="AA7" s="32" t="s">
        <v>53</v>
      </c>
      <c r="AB7" s="25" t="s">
        <v>121</v>
      </c>
      <c r="AC7" s="26" t="s">
        <v>101</v>
      </c>
      <c r="AD7" s="26" t="s">
        <v>90</v>
      </c>
      <c r="AE7" s="36" t="s">
        <v>96</v>
      </c>
      <c r="AF7" s="26" t="s">
        <v>43</v>
      </c>
      <c r="AG7" s="35" t="s">
        <v>41</v>
      </c>
      <c r="AH7" s="36" t="s">
        <v>72</v>
      </c>
      <c r="AI7" s="36" t="s">
        <v>63</v>
      </c>
      <c r="AJ7" s="25" t="s">
        <v>245</v>
      </c>
      <c r="AK7" s="26" t="s">
        <v>249</v>
      </c>
      <c r="AL7" s="26" t="s">
        <v>250</v>
      </c>
      <c r="AM7" s="26" t="s">
        <v>251</v>
      </c>
      <c r="AN7" s="26" t="s">
        <v>252</v>
      </c>
      <c r="AO7" s="26" t="s">
        <v>253</v>
      </c>
      <c r="AP7" s="26" t="s">
        <v>224</v>
      </c>
      <c r="AQ7" s="26" t="s">
        <v>254</v>
      </c>
      <c r="AR7" s="26" t="s">
        <v>255</v>
      </c>
      <c r="AS7" s="26" t="s">
        <v>53</v>
      </c>
      <c r="AT7" s="26" t="s">
        <v>256</v>
      </c>
      <c r="AU7" s="26" t="s">
        <v>257</v>
      </c>
      <c r="AV7" s="26" t="s">
        <v>258</v>
      </c>
      <c r="AW7" s="26" t="s">
        <v>259</v>
      </c>
      <c r="AX7" s="26" t="s">
        <v>260</v>
      </c>
      <c r="AY7" s="26" t="s">
        <v>261</v>
      </c>
      <c r="AZ7" s="26" t="s">
        <v>262</v>
      </c>
      <c r="BA7" s="26" t="s">
        <v>263</v>
      </c>
      <c r="BB7" s="26" t="s">
        <v>264</v>
      </c>
      <c r="BC7" s="26" t="s">
        <v>265</v>
      </c>
    </row>
    <row r="8">
      <c r="A8" s="25" t="s">
        <v>266</v>
      </c>
      <c r="B8" s="25" t="s">
        <v>267</v>
      </c>
      <c r="C8" s="25" t="s">
        <v>71</v>
      </c>
      <c r="D8" s="25" t="s">
        <v>50</v>
      </c>
      <c r="E8" s="25" t="s">
        <v>268</v>
      </c>
      <c r="F8" s="25" t="s">
        <v>40</v>
      </c>
      <c r="G8" s="25" t="s">
        <v>103</v>
      </c>
      <c r="H8" s="25" t="s">
        <v>68</v>
      </c>
      <c r="I8" s="26" t="s">
        <v>21</v>
      </c>
      <c r="J8" s="26" t="s">
        <v>53</v>
      </c>
      <c r="K8" s="27" t="s">
        <v>269</v>
      </c>
      <c r="L8" s="28">
        <v>8879680.0</v>
      </c>
      <c r="M8" s="29" t="str">
        <f>HYPERLINK("mailto:mayd@um.umanizales.edu.co","mayd@um.umanizales.edu.co ")</f>
        <v>mayd@um.umanizales.edu.co </v>
      </c>
      <c r="N8" s="34"/>
      <c r="O8" s="28" t="s">
        <v>270</v>
      </c>
      <c r="P8" s="25" t="s">
        <v>35</v>
      </c>
      <c r="Q8" s="26" t="s">
        <v>23</v>
      </c>
      <c r="R8" s="26" t="s">
        <v>70</v>
      </c>
      <c r="S8" s="25" t="s">
        <v>15</v>
      </c>
      <c r="T8" s="26" t="s">
        <v>136</v>
      </c>
      <c r="U8" s="26" t="s">
        <v>54</v>
      </c>
      <c r="V8" s="26" t="s">
        <v>82</v>
      </c>
      <c r="W8" s="26" t="s">
        <v>53</v>
      </c>
      <c r="X8" s="31" t="s">
        <v>66</v>
      </c>
      <c r="Y8" s="32" t="s">
        <v>150</v>
      </c>
      <c r="Z8" s="32" t="s">
        <v>53</v>
      </c>
      <c r="AA8" s="32" t="s">
        <v>53</v>
      </c>
      <c r="AB8" s="25" t="s">
        <v>116</v>
      </c>
      <c r="AC8" s="26" t="s">
        <v>101</v>
      </c>
      <c r="AD8" s="26" t="s">
        <v>53</v>
      </c>
      <c r="AE8" s="26" t="s">
        <v>53</v>
      </c>
      <c r="AF8" s="26" t="s">
        <v>53</v>
      </c>
      <c r="AG8" s="25" t="s">
        <v>15</v>
      </c>
      <c r="AH8" s="26" t="s">
        <v>41</v>
      </c>
      <c r="AI8" s="26" t="s">
        <v>53</v>
      </c>
      <c r="AJ8" s="25" t="s">
        <v>271</v>
      </c>
      <c r="AK8" s="26" t="s">
        <v>53</v>
      </c>
      <c r="AL8" s="26" t="s">
        <v>53</v>
      </c>
      <c r="AM8" s="26" t="s">
        <v>53</v>
      </c>
      <c r="AN8" s="26" t="s">
        <v>53</v>
      </c>
      <c r="AO8" s="26" t="s">
        <v>53</v>
      </c>
      <c r="AP8" s="26" t="s">
        <v>53</v>
      </c>
      <c r="AQ8" s="26" t="s">
        <v>53</v>
      </c>
      <c r="AR8" s="26" t="s">
        <v>53</v>
      </c>
      <c r="AS8" s="26" t="s">
        <v>53</v>
      </c>
      <c r="AT8" s="26" t="s">
        <v>227</v>
      </c>
      <c r="AU8" s="26" t="s">
        <v>221</v>
      </c>
      <c r="AV8" s="26" t="s">
        <v>53</v>
      </c>
      <c r="AW8" s="26" t="s">
        <v>53</v>
      </c>
      <c r="AX8" s="26" t="s">
        <v>53</v>
      </c>
      <c r="AY8" s="26" t="s">
        <v>53</v>
      </c>
      <c r="AZ8" s="26" t="s">
        <v>53</v>
      </c>
      <c r="BA8" s="26" t="s">
        <v>53</v>
      </c>
      <c r="BB8" s="26" t="s">
        <v>53</v>
      </c>
      <c r="BC8" s="26" t="s">
        <v>53</v>
      </c>
    </row>
    <row r="9">
      <c r="A9" s="25" t="s">
        <v>272</v>
      </c>
      <c r="B9" s="25" t="s">
        <v>273</v>
      </c>
      <c r="C9" s="25" t="s">
        <v>61</v>
      </c>
      <c r="D9" s="25" t="s">
        <v>50</v>
      </c>
      <c r="E9" s="25" t="s">
        <v>274</v>
      </c>
      <c r="F9" s="25" t="s">
        <v>14</v>
      </c>
      <c r="G9" s="25" t="s">
        <v>45</v>
      </c>
      <c r="H9" s="25" t="s">
        <v>99</v>
      </c>
      <c r="I9" s="26" t="s">
        <v>34</v>
      </c>
      <c r="J9" s="26" t="s">
        <v>53</v>
      </c>
      <c r="K9" s="27" t="s">
        <v>275</v>
      </c>
      <c r="L9" s="28" t="s">
        <v>276</v>
      </c>
      <c r="M9" s="37" t="s">
        <v>277</v>
      </c>
      <c r="N9" s="30" t="str">
        <f>HYPERLINK("http://www.bioeticaunbosque.edu.co/Investigacion/grupoinvestigacion.htm","http://www.bioeticaunbosque.edu.co/Investigacion/grupoinvestigacion.htm
http://190.242.114.26:8080/gruplac/jsp/visualiza/visualizagr.jsp?nro=00000000000424")</f>
        <v>http://www.bioeticaunbosque.edu.co/Investigacion/grupoinvestigacion.htm
http://190.242.114.26:8080/gruplac/jsp/visualiza/visualizagr.jsp?nro=00000000000424</v>
      </c>
      <c r="O9" s="28" t="s">
        <v>278</v>
      </c>
      <c r="P9" s="25" t="s">
        <v>48</v>
      </c>
      <c r="Q9" s="26" t="s">
        <v>23</v>
      </c>
      <c r="R9" s="26" t="s">
        <v>79</v>
      </c>
      <c r="S9" s="25" t="s">
        <v>82</v>
      </c>
      <c r="T9" s="26" t="s">
        <v>130</v>
      </c>
      <c r="U9" s="26" t="s">
        <v>125</v>
      </c>
      <c r="V9" s="26" t="s">
        <v>140</v>
      </c>
      <c r="W9" s="26" t="s">
        <v>53</v>
      </c>
      <c r="X9" s="31" t="s">
        <v>142</v>
      </c>
      <c r="Y9" s="32" t="s">
        <v>53</v>
      </c>
      <c r="Z9" s="32" t="s">
        <v>53</v>
      </c>
      <c r="AA9" s="32" t="s">
        <v>53</v>
      </c>
      <c r="AB9" s="25" t="s">
        <v>116</v>
      </c>
      <c r="AC9" s="26" t="s">
        <v>101</v>
      </c>
      <c r="AD9" s="26" t="s">
        <v>53</v>
      </c>
      <c r="AE9" s="26" t="s">
        <v>53</v>
      </c>
      <c r="AF9" s="26" t="s">
        <v>53</v>
      </c>
      <c r="AG9" s="25" t="s">
        <v>15</v>
      </c>
      <c r="AH9" s="26" t="s">
        <v>41</v>
      </c>
      <c r="AI9" s="26" t="s">
        <v>53</v>
      </c>
      <c r="AJ9" s="25" t="s">
        <v>279</v>
      </c>
      <c r="AK9" s="26" t="s">
        <v>280</v>
      </c>
      <c r="AL9" s="26" t="s">
        <v>281</v>
      </c>
      <c r="AM9" s="26" t="s">
        <v>53</v>
      </c>
      <c r="AN9" s="26" t="s">
        <v>53</v>
      </c>
      <c r="AO9" s="26" t="s">
        <v>53</v>
      </c>
      <c r="AP9" s="26" t="s">
        <v>53</v>
      </c>
      <c r="AQ9" s="26" t="s">
        <v>53</v>
      </c>
      <c r="AR9" s="26" t="s">
        <v>53</v>
      </c>
      <c r="AS9" s="26" t="s">
        <v>53</v>
      </c>
      <c r="AT9" s="26" t="s">
        <v>282</v>
      </c>
      <c r="AU9" s="26" t="s">
        <v>283</v>
      </c>
      <c r="AV9" s="26" t="s">
        <v>284</v>
      </c>
      <c r="AW9" s="26" t="s">
        <v>267</v>
      </c>
      <c r="AX9" s="26" t="s">
        <v>285</v>
      </c>
      <c r="AY9" s="26" t="s">
        <v>286</v>
      </c>
      <c r="AZ9" s="26" t="s">
        <v>53</v>
      </c>
      <c r="BA9" s="26" t="s">
        <v>53</v>
      </c>
      <c r="BB9" s="26" t="s">
        <v>53</v>
      </c>
      <c r="BC9" s="26" t="s">
        <v>53</v>
      </c>
    </row>
    <row r="10">
      <c r="A10" s="25" t="s">
        <v>287</v>
      </c>
      <c r="B10" s="25" t="s">
        <v>288</v>
      </c>
      <c r="C10" s="25" t="s">
        <v>71</v>
      </c>
      <c r="D10" s="25" t="s">
        <v>50</v>
      </c>
      <c r="E10" s="25" t="s">
        <v>289</v>
      </c>
      <c r="F10" s="25" t="s">
        <v>40</v>
      </c>
      <c r="G10" s="25" t="s">
        <v>128</v>
      </c>
      <c r="H10" s="25" t="s">
        <v>119</v>
      </c>
      <c r="I10" s="26" t="s">
        <v>21</v>
      </c>
      <c r="J10" s="26" t="s">
        <v>53</v>
      </c>
      <c r="K10" s="27" t="s">
        <v>290</v>
      </c>
      <c r="L10" s="28">
        <v>3137300.0</v>
      </c>
      <c r="M10" s="30" t="str">
        <f>HYPERLINK("mailto:gat@utp.edu.co","gat@utp.edu.co ")</f>
        <v>gat@utp.edu.co </v>
      </c>
      <c r="N10" s="29" t="str">
        <f>HYPERLINK("http://ambiental.utp.edu.co/gestion-ambiental-territorial.pdf","http://ambiental.utp.edu.co/gestion-ambiental-territorial.pdf")</f>
        <v>http://ambiental.utp.edu.co/gestion-ambiental-territorial.pdf</v>
      </c>
      <c r="O10" s="28" t="s">
        <v>291</v>
      </c>
      <c r="P10" s="25" t="s">
        <v>48</v>
      </c>
      <c r="Q10" s="26" t="s">
        <v>23</v>
      </c>
      <c r="R10" s="26" t="s">
        <v>70</v>
      </c>
      <c r="S10" s="25" t="s">
        <v>29</v>
      </c>
      <c r="T10" s="26" t="s">
        <v>105</v>
      </c>
      <c r="U10" s="26" t="s">
        <v>95</v>
      </c>
      <c r="V10" s="26" t="s">
        <v>82</v>
      </c>
      <c r="W10" s="26" t="s">
        <v>54</v>
      </c>
      <c r="X10" s="31" t="s">
        <v>44</v>
      </c>
      <c r="Y10" s="32" t="s">
        <v>142</v>
      </c>
      <c r="Z10" s="32" t="s">
        <v>53</v>
      </c>
      <c r="AA10" s="32" t="s">
        <v>53</v>
      </c>
      <c r="AB10" s="25" t="s">
        <v>116</v>
      </c>
      <c r="AC10" s="26" t="s">
        <v>101</v>
      </c>
      <c r="AD10" s="26" t="s">
        <v>137</v>
      </c>
      <c r="AE10" s="26" t="s">
        <v>43</v>
      </c>
      <c r="AF10" s="26" t="s">
        <v>53</v>
      </c>
      <c r="AG10" s="25" t="s">
        <v>15</v>
      </c>
      <c r="AH10" s="26" t="s">
        <v>41</v>
      </c>
      <c r="AI10" s="26" t="s">
        <v>28</v>
      </c>
      <c r="AJ10" s="25" t="s">
        <v>292</v>
      </c>
      <c r="AK10" s="26" t="s">
        <v>293</v>
      </c>
      <c r="AL10" s="26" t="s">
        <v>294</v>
      </c>
      <c r="AM10" s="26" t="s">
        <v>295</v>
      </c>
      <c r="AN10" s="26" t="s">
        <v>221</v>
      </c>
      <c r="AO10" s="26" t="s">
        <v>296</v>
      </c>
      <c r="AP10" s="26" t="s">
        <v>53</v>
      </c>
      <c r="AQ10" s="26" t="s">
        <v>53</v>
      </c>
      <c r="AR10" s="26" t="s">
        <v>53</v>
      </c>
      <c r="AS10" s="26" t="s">
        <v>53</v>
      </c>
      <c r="AT10" s="26" t="s">
        <v>53</v>
      </c>
      <c r="AU10" s="26" t="s">
        <v>53</v>
      </c>
      <c r="AV10" s="26" t="s">
        <v>53</v>
      </c>
      <c r="AW10" s="26" t="s">
        <v>53</v>
      </c>
      <c r="AX10" s="26" t="s">
        <v>53</v>
      </c>
      <c r="AY10" s="26" t="s">
        <v>53</v>
      </c>
      <c r="AZ10" s="26" t="s">
        <v>53</v>
      </c>
      <c r="BA10" s="26" t="s">
        <v>53</v>
      </c>
      <c r="BB10" s="26" t="s">
        <v>53</v>
      </c>
      <c r="BC10" s="26" t="s">
        <v>53</v>
      </c>
    </row>
    <row r="11">
      <c r="A11" s="25" t="s">
        <v>297</v>
      </c>
      <c r="B11" s="25" t="s">
        <v>298</v>
      </c>
      <c r="C11" s="25" t="s">
        <v>71</v>
      </c>
      <c r="D11" s="25" t="s">
        <v>50</v>
      </c>
      <c r="E11" s="25" t="s">
        <v>299</v>
      </c>
      <c r="F11" s="25" t="s">
        <v>52</v>
      </c>
      <c r="G11" s="25" t="s">
        <v>45</v>
      </c>
      <c r="H11" s="25" t="s">
        <v>99</v>
      </c>
      <c r="I11" s="26" t="s">
        <v>34</v>
      </c>
      <c r="J11" s="26" t="s">
        <v>53</v>
      </c>
      <c r="K11" s="27" t="s">
        <v>300</v>
      </c>
      <c r="L11" s="28" t="s">
        <v>301</v>
      </c>
      <c r="M11" s="29" t="str">
        <f>HYPERLINK("mailto:lbernalc@pedagogica.edu.co","lbernalc@pedagogica.edu.co")</f>
        <v>lbernalc@pedagogica.edu.co</v>
      </c>
      <c r="N11" s="30" t="str">
        <f>HYPERLINK("http://investigaciones.pedagogica.edu.co/","http://investigaciones.pedagogica.edu.co/")</f>
        <v>http://investigaciones.pedagogica.edu.co/</v>
      </c>
      <c r="O11" s="28" t="s">
        <v>302</v>
      </c>
      <c r="P11" s="25" t="s">
        <v>22</v>
      </c>
      <c r="Q11" s="26" t="s">
        <v>23</v>
      </c>
      <c r="R11" s="26" t="s">
        <v>37</v>
      </c>
      <c r="S11" s="25" t="s">
        <v>15</v>
      </c>
      <c r="T11" s="26" t="s">
        <v>143</v>
      </c>
      <c r="U11" s="26" t="s">
        <v>110</v>
      </c>
      <c r="V11" s="26" t="s">
        <v>53</v>
      </c>
      <c r="W11" s="26" t="s">
        <v>53</v>
      </c>
      <c r="X11" s="31" t="s">
        <v>44</v>
      </c>
      <c r="Y11" s="32" t="s">
        <v>142</v>
      </c>
      <c r="Z11" s="32" t="s">
        <v>53</v>
      </c>
      <c r="AA11" s="32" t="s">
        <v>53</v>
      </c>
      <c r="AB11" s="25" t="s">
        <v>116</v>
      </c>
      <c r="AC11" s="26" t="s">
        <v>101</v>
      </c>
      <c r="AD11" s="26" t="s">
        <v>74</v>
      </c>
      <c r="AE11" s="26" t="s">
        <v>53</v>
      </c>
      <c r="AF11" s="26" t="s">
        <v>53</v>
      </c>
      <c r="AG11" s="25" t="s">
        <v>15</v>
      </c>
      <c r="AH11" s="26" t="s">
        <v>41</v>
      </c>
      <c r="AI11" s="26" t="s">
        <v>53</v>
      </c>
      <c r="AJ11" s="25" t="s">
        <v>303</v>
      </c>
      <c r="AK11" s="26" t="s">
        <v>304</v>
      </c>
      <c r="AL11" s="26" t="s">
        <v>53</v>
      </c>
      <c r="AM11" s="26" t="s">
        <v>53</v>
      </c>
      <c r="AN11" s="26" t="s">
        <v>53</v>
      </c>
      <c r="AO11" s="26" t="s">
        <v>53</v>
      </c>
      <c r="AP11" s="26" t="s">
        <v>53</v>
      </c>
      <c r="AQ11" s="26" t="s">
        <v>53</v>
      </c>
      <c r="AR11" s="26" t="s">
        <v>53</v>
      </c>
      <c r="AS11" s="26" t="s">
        <v>53</v>
      </c>
      <c r="AT11" s="26" t="s">
        <v>305</v>
      </c>
      <c r="AU11" s="26" t="s">
        <v>306</v>
      </c>
      <c r="AV11" s="26" t="s">
        <v>221</v>
      </c>
      <c r="AW11" s="26" t="s">
        <v>53</v>
      </c>
      <c r="AX11" s="26" t="s">
        <v>53</v>
      </c>
      <c r="AY11" s="26" t="s">
        <v>53</v>
      </c>
      <c r="AZ11" s="26" t="s">
        <v>53</v>
      </c>
      <c r="BA11" s="26" t="s">
        <v>53</v>
      </c>
      <c r="BB11" s="26" t="s">
        <v>53</v>
      </c>
      <c r="BC11" s="26" t="s">
        <v>53</v>
      </c>
    </row>
    <row r="12">
      <c r="A12" s="25" t="s">
        <v>307</v>
      </c>
      <c r="B12" s="25" t="s">
        <v>298</v>
      </c>
      <c r="C12" s="25" t="s">
        <v>71</v>
      </c>
      <c r="D12" s="25" t="s">
        <v>38</v>
      </c>
      <c r="E12" s="25" t="s">
        <v>308</v>
      </c>
      <c r="F12" s="25" t="s">
        <v>40</v>
      </c>
      <c r="G12" s="25" t="s">
        <v>45</v>
      </c>
      <c r="H12" s="25" t="s">
        <v>99</v>
      </c>
      <c r="I12" s="26" t="s">
        <v>34</v>
      </c>
      <c r="J12" s="26" t="s">
        <v>53</v>
      </c>
      <c r="K12" s="27" t="s">
        <v>300</v>
      </c>
      <c r="L12" s="28" t="s">
        <v>126</v>
      </c>
      <c r="M12" s="30" t="s">
        <v>126</v>
      </c>
      <c r="N12" s="29" t="str">
        <f>HYPERLINK("http://www.pedagogica.edu.co/","
http://scienti1.colciencias.gov.co:8080/gruplac/jsp/visualiza/visualizagr.jsp?nro=00000000000252")</f>
        <v>
http://scienti1.colciencias.gov.co:8080/gruplac/jsp/visualiza/visualizagr.jsp?nro=00000000000252</v>
      </c>
      <c r="O12" s="28" t="s">
        <v>302</v>
      </c>
      <c r="P12" s="25" t="s">
        <v>35</v>
      </c>
      <c r="Q12" s="26" t="s">
        <v>36</v>
      </c>
      <c r="R12" s="26" t="s">
        <v>37</v>
      </c>
      <c r="S12" s="25" t="s">
        <v>15</v>
      </c>
      <c r="T12" s="26" t="s">
        <v>42</v>
      </c>
      <c r="U12" s="26" t="s">
        <v>125</v>
      </c>
      <c r="V12" s="26" t="s">
        <v>53</v>
      </c>
      <c r="W12" s="26" t="s">
        <v>53</v>
      </c>
      <c r="X12" s="31" t="s">
        <v>44</v>
      </c>
      <c r="Y12" s="32" t="s">
        <v>102</v>
      </c>
      <c r="Z12" s="32" t="s">
        <v>53</v>
      </c>
      <c r="AA12" s="32" t="s">
        <v>53</v>
      </c>
      <c r="AB12" s="25" t="s">
        <v>116</v>
      </c>
      <c r="AC12" s="26" t="s">
        <v>101</v>
      </c>
      <c r="AD12" s="26" t="s">
        <v>90</v>
      </c>
      <c r="AE12" s="26" t="s">
        <v>43</v>
      </c>
      <c r="AF12" s="26" t="s">
        <v>53</v>
      </c>
      <c r="AG12" s="25" t="s">
        <v>15</v>
      </c>
      <c r="AH12" s="26" t="s">
        <v>41</v>
      </c>
      <c r="AI12" s="26" t="s">
        <v>28</v>
      </c>
      <c r="AJ12" s="25" t="s">
        <v>304</v>
      </c>
      <c r="AK12" s="26" t="s">
        <v>309</v>
      </c>
      <c r="AL12" s="26" t="s">
        <v>53</v>
      </c>
      <c r="AM12" s="26" t="s">
        <v>53</v>
      </c>
      <c r="AN12" s="26" t="s">
        <v>53</v>
      </c>
      <c r="AO12" s="26" t="s">
        <v>53</v>
      </c>
      <c r="AP12" s="26" t="s">
        <v>53</v>
      </c>
      <c r="AQ12" s="26" t="s">
        <v>53</v>
      </c>
      <c r="AR12" s="26" t="s">
        <v>53</v>
      </c>
      <c r="AS12" s="26" t="s">
        <v>53</v>
      </c>
      <c r="AT12" s="26" t="s">
        <v>221</v>
      </c>
      <c r="AU12" s="26" t="s">
        <v>53</v>
      </c>
      <c r="AV12" s="26" t="s">
        <v>53</v>
      </c>
      <c r="AW12" s="26" t="s">
        <v>53</v>
      </c>
      <c r="AX12" s="26" t="s">
        <v>53</v>
      </c>
      <c r="AY12" s="26" t="s">
        <v>53</v>
      </c>
      <c r="AZ12" s="26" t="s">
        <v>53</v>
      </c>
      <c r="BA12" s="26" t="s">
        <v>53</v>
      </c>
      <c r="BB12" s="26" t="s">
        <v>53</v>
      </c>
      <c r="BC12" s="26" t="s">
        <v>53</v>
      </c>
    </row>
    <row r="13">
      <c r="A13" s="25" t="s">
        <v>310</v>
      </c>
      <c r="B13" s="25" t="s">
        <v>298</v>
      </c>
      <c r="C13" s="25" t="s">
        <v>71</v>
      </c>
      <c r="D13" s="25" t="s">
        <v>50</v>
      </c>
      <c r="E13" s="25" t="s">
        <v>311</v>
      </c>
      <c r="F13" s="25" t="s">
        <v>40</v>
      </c>
      <c r="G13" s="25" t="s">
        <v>45</v>
      </c>
      <c r="H13" s="25" t="s">
        <v>99</v>
      </c>
      <c r="I13" s="26" t="s">
        <v>34</v>
      </c>
      <c r="J13" s="26" t="s">
        <v>53</v>
      </c>
      <c r="K13" s="27" t="s">
        <v>300</v>
      </c>
      <c r="L13" s="28" t="s">
        <v>126</v>
      </c>
      <c r="M13" s="30" t="s">
        <v>126</v>
      </c>
      <c r="N13" s="28" t="s">
        <v>312</v>
      </c>
      <c r="O13" s="28" t="s">
        <v>302</v>
      </c>
      <c r="P13" s="25" t="s">
        <v>35</v>
      </c>
      <c r="Q13" s="26" t="s">
        <v>36</v>
      </c>
      <c r="R13" s="26" t="s">
        <v>37</v>
      </c>
      <c r="S13" s="25" t="s">
        <v>15</v>
      </c>
      <c r="T13" s="26" t="s">
        <v>100</v>
      </c>
      <c r="U13" s="26" t="s">
        <v>130</v>
      </c>
      <c r="V13" s="26" t="s">
        <v>53</v>
      </c>
      <c r="W13" s="26" t="s">
        <v>53</v>
      </c>
      <c r="X13" s="31" t="s">
        <v>44</v>
      </c>
      <c r="Y13" s="32" t="s">
        <v>53</v>
      </c>
      <c r="Z13" s="32" t="s">
        <v>53</v>
      </c>
      <c r="AA13" s="32" t="s">
        <v>53</v>
      </c>
      <c r="AB13" s="25" t="s">
        <v>116</v>
      </c>
      <c r="AC13" s="26" t="s">
        <v>101</v>
      </c>
      <c r="AD13" s="26" t="s">
        <v>90</v>
      </c>
      <c r="AE13" s="26" t="s">
        <v>43</v>
      </c>
      <c r="AF13" s="26" t="s">
        <v>96</v>
      </c>
      <c r="AG13" s="25" t="s">
        <v>15</v>
      </c>
      <c r="AH13" s="26" t="s">
        <v>41</v>
      </c>
      <c r="AI13" s="26" t="s">
        <v>53</v>
      </c>
      <c r="AJ13" s="25" t="s">
        <v>53</v>
      </c>
      <c r="AK13" s="26" t="s">
        <v>53</v>
      </c>
      <c r="AL13" s="26" t="s">
        <v>53</v>
      </c>
      <c r="AM13" s="26" t="s">
        <v>53</v>
      </c>
      <c r="AN13" s="26" t="s">
        <v>53</v>
      </c>
      <c r="AO13" s="26" t="s">
        <v>53</v>
      </c>
      <c r="AP13" s="26" t="s">
        <v>53</v>
      </c>
      <c r="AQ13" s="26" t="s">
        <v>53</v>
      </c>
      <c r="AR13" s="26" t="s">
        <v>53</v>
      </c>
      <c r="AS13" s="26" t="s">
        <v>53</v>
      </c>
      <c r="AT13" s="26" t="s">
        <v>221</v>
      </c>
      <c r="AU13" s="26" t="s">
        <v>313</v>
      </c>
      <c r="AV13" s="26" t="s">
        <v>309</v>
      </c>
      <c r="AW13" s="26" t="s">
        <v>53</v>
      </c>
      <c r="AX13" s="26" t="s">
        <v>53</v>
      </c>
      <c r="AY13" s="26" t="s">
        <v>53</v>
      </c>
      <c r="AZ13" s="26" t="s">
        <v>53</v>
      </c>
      <c r="BA13" s="26" t="s">
        <v>53</v>
      </c>
      <c r="BB13" s="26" t="s">
        <v>53</v>
      </c>
      <c r="BC13" s="26" t="s">
        <v>53</v>
      </c>
    </row>
    <row r="14">
      <c r="A14" s="25" t="s">
        <v>314</v>
      </c>
      <c r="B14" s="25" t="s">
        <v>298</v>
      </c>
      <c r="C14" s="25" t="s">
        <v>71</v>
      </c>
      <c r="D14" s="25" t="s">
        <v>50</v>
      </c>
      <c r="E14" s="25" t="s">
        <v>315</v>
      </c>
      <c r="F14" s="25" t="s">
        <v>40</v>
      </c>
      <c r="G14" s="25" t="s">
        <v>45</v>
      </c>
      <c r="H14" s="25" t="s">
        <v>99</v>
      </c>
      <c r="I14" s="26" t="s">
        <v>34</v>
      </c>
      <c r="J14" s="26" t="s">
        <v>53</v>
      </c>
      <c r="K14" s="27" t="s">
        <v>300</v>
      </c>
      <c r="L14" s="28" t="s">
        <v>316</v>
      </c>
      <c r="M14" s="37" t="s">
        <v>126</v>
      </c>
      <c r="N14" s="30" t="str">
        <f>HYPERLINK("http://scienti1.colciencias.gov.co:8080/gruplac/jsp/visualiza/visualizagr.jsp?nro=00000000008020","http://scienti1.colciencias.gov.co:8080/gruplac/jsp/visualiza/visualizagr.jsp?nro=00000000008020")</f>
        <v>http://scienti1.colciencias.gov.co:8080/gruplac/jsp/visualiza/visualizagr.jsp?nro=00000000008020</v>
      </c>
      <c r="O14" s="28" t="s">
        <v>302</v>
      </c>
      <c r="P14" s="25" t="s">
        <v>35</v>
      </c>
      <c r="Q14" s="26" t="s">
        <v>23</v>
      </c>
      <c r="R14" s="26" t="s">
        <v>70</v>
      </c>
      <c r="S14" s="25" t="s">
        <v>15</v>
      </c>
      <c r="T14" s="26" t="s">
        <v>125</v>
      </c>
      <c r="U14" s="26" t="s">
        <v>53</v>
      </c>
      <c r="V14" s="26" t="s">
        <v>53</v>
      </c>
      <c r="W14" s="26" t="s">
        <v>53</v>
      </c>
      <c r="X14" s="31" t="s">
        <v>44</v>
      </c>
      <c r="Y14" s="32" t="s">
        <v>53</v>
      </c>
      <c r="Z14" s="32" t="s">
        <v>53</v>
      </c>
      <c r="AA14" s="32" t="s">
        <v>53</v>
      </c>
      <c r="AB14" s="25" t="s">
        <v>116</v>
      </c>
      <c r="AC14" s="26" t="s">
        <v>101</v>
      </c>
      <c r="AD14" s="26" t="s">
        <v>53</v>
      </c>
      <c r="AE14" s="26" t="s">
        <v>53</v>
      </c>
      <c r="AF14" s="26" t="s">
        <v>53</v>
      </c>
      <c r="AG14" s="25" t="s">
        <v>15</v>
      </c>
      <c r="AH14" s="26" t="s">
        <v>41</v>
      </c>
      <c r="AI14" s="26" t="s">
        <v>53</v>
      </c>
      <c r="AJ14" s="25" t="s">
        <v>53</v>
      </c>
      <c r="AK14" s="26" t="s">
        <v>53</v>
      </c>
      <c r="AL14" s="26" t="s">
        <v>53</v>
      </c>
      <c r="AM14" s="26" t="s">
        <v>53</v>
      </c>
      <c r="AN14" s="26" t="s">
        <v>53</v>
      </c>
      <c r="AO14" s="26" t="s">
        <v>53</v>
      </c>
      <c r="AP14" s="26" t="s">
        <v>53</v>
      </c>
      <c r="AQ14" s="26" t="s">
        <v>53</v>
      </c>
      <c r="AR14" s="26" t="s">
        <v>53</v>
      </c>
      <c r="AS14" s="26" t="s">
        <v>53</v>
      </c>
      <c r="AT14" s="26" t="s">
        <v>221</v>
      </c>
      <c r="AU14" s="26" t="s">
        <v>313</v>
      </c>
      <c r="AV14" s="26" t="s">
        <v>53</v>
      </c>
      <c r="AW14" s="26" t="s">
        <v>53</v>
      </c>
      <c r="AX14" s="26" t="s">
        <v>53</v>
      </c>
      <c r="AY14" s="26" t="s">
        <v>53</v>
      </c>
      <c r="AZ14" s="26" t="s">
        <v>53</v>
      </c>
      <c r="BA14" s="26" t="s">
        <v>53</v>
      </c>
      <c r="BB14" s="26" t="s">
        <v>53</v>
      </c>
      <c r="BC14" s="26" t="s">
        <v>53</v>
      </c>
    </row>
    <row r="15">
      <c r="A15" s="25" t="s">
        <v>317</v>
      </c>
      <c r="B15" s="25" t="s">
        <v>318</v>
      </c>
      <c r="C15" s="25" t="s">
        <v>26</v>
      </c>
      <c r="D15" s="25" t="s">
        <v>38</v>
      </c>
      <c r="E15" s="25" t="s">
        <v>319</v>
      </c>
      <c r="F15" s="25" t="s">
        <v>62</v>
      </c>
      <c r="G15" s="25" t="s">
        <v>108</v>
      </c>
      <c r="H15" s="25" t="s">
        <v>33</v>
      </c>
      <c r="I15" s="26" t="s">
        <v>21</v>
      </c>
      <c r="J15" s="26" t="s">
        <v>53</v>
      </c>
      <c r="K15" s="27" t="s">
        <v>320</v>
      </c>
      <c r="L15" s="28">
        <v>2542424.0</v>
      </c>
      <c r="M15" s="29" t="str">
        <f>HYPERLINK("mailto:coregion@region.org.co","coregion@region.org.co
corporacionregion@gmail.com")</f>
        <v>coregion@region.org.co
corporacionregion@gmail.com</v>
      </c>
      <c r="N15" s="30" t="str">
        <f>HYPERLINK("http://www.region.org.co/","http://www.region.org.co")</f>
        <v>http://www.region.org.co</v>
      </c>
      <c r="O15" s="28" t="s">
        <v>321</v>
      </c>
      <c r="P15" s="25" t="s">
        <v>22</v>
      </c>
      <c r="Q15" s="26" t="s">
        <v>36</v>
      </c>
      <c r="R15" s="26" t="s">
        <v>37</v>
      </c>
      <c r="S15" s="25" t="s">
        <v>100</v>
      </c>
      <c r="T15" s="26" t="s">
        <v>64</v>
      </c>
      <c r="U15" s="26" t="s">
        <v>125</v>
      </c>
      <c r="V15" s="26" t="s">
        <v>16</v>
      </c>
      <c r="W15" s="26" t="s">
        <v>110</v>
      </c>
      <c r="X15" s="31" t="s">
        <v>84</v>
      </c>
      <c r="Y15" s="32" t="s">
        <v>66</v>
      </c>
      <c r="Z15" s="32" t="s">
        <v>18</v>
      </c>
      <c r="AA15" s="32" t="s">
        <v>53</v>
      </c>
      <c r="AB15" s="25" t="s">
        <v>43</v>
      </c>
      <c r="AC15" s="26" t="s">
        <v>101</v>
      </c>
      <c r="AD15" s="26" t="s">
        <v>90</v>
      </c>
      <c r="AE15" s="26" t="s">
        <v>96</v>
      </c>
      <c r="AF15" s="26" t="s">
        <v>53</v>
      </c>
      <c r="AG15" s="25" t="s">
        <v>28</v>
      </c>
      <c r="AH15" s="26" t="s">
        <v>41</v>
      </c>
      <c r="AI15" s="26" t="s">
        <v>53</v>
      </c>
      <c r="AJ15" s="25" t="s">
        <v>322</v>
      </c>
      <c r="AK15" s="26" t="s">
        <v>271</v>
      </c>
      <c r="AL15" s="26" t="s">
        <v>323</v>
      </c>
      <c r="AM15" s="26" t="s">
        <v>324</v>
      </c>
      <c r="AN15" s="26" t="s">
        <v>325</v>
      </c>
      <c r="AO15" s="26" t="s">
        <v>53</v>
      </c>
      <c r="AP15" s="26" t="s">
        <v>53</v>
      </c>
      <c r="AQ15" s="26" t="s">
        <v>53</v>
      </c>
      <c r="AR15" s="26" t="s">
        <v>53</v>
      </c>
      <c r="AS15" s="26" t="s">
        <v>325</v>
      </c>
      <c r="AT15" s="26" t="s">
        <v>53</v>
      </c>
      <c r="AU15" s="26" t="s">
        <v>326</v>
      </c>
      <c r="AV15" s="26" t="s">
        <v>327</v>
      </c>
      <c r="AW15" s="26" t="s">
        <v>328</v>
      </c>
      <c r="AX15" s="26" t="s">
        <v>329</v>
      </c>
      <c r="AY15" s="26" t="s">
        <v>330</v>
      </c>
      <c r="AZ15" s="26" t="s">
        <v>331</v>
      </c>
      <c r="BA15" s="26" t="s">
        <v>332</v>
      </c>
      <c r="BB15" s="26" t="s">
        <v>53</v>
      </c>
      <c r="BC15" s="26" t="s">
        <v>53</v>
      </c>
    </row>
    <row r="16">
      <c r="A16" s="25" t="s">
        <v>333</v>
      </c>
      <c r="B16" s="25" t="s">
        <v>318</v>
      </c>
      <c r="C16" s="25" t="s">
        <v>61</v>
      </c>
      <c r="D16" s="25" t="s">
        <v>38</v>
      </c>
      <c r="E16" s="25" t="s">
        <v>334</v>
      </c>
      <c r="F16" s="25" t="s">
        <v>62</v>
      </c>
      <c r="G16" s="25" t="s">
        <v>76</v>
      </c>
      <c r="H16" s="25" t="s">
        <v>129</v>
      </c>
      <c r="I16" s="26" t="s">
        <v>78</v>
      </c>
      <c r="J16" s="26" t="s">
        <v>53</v>
      </c>
      <c r="K16" s="27" t="s">
        <v>335</v>
      </c>
      <c r="L16" s="28" t="s">
        <v>336</v>
      </c>
      <c r="M16" s="29" t="str">
        <f>HYPERLINK("mailto:cipav@cipav.org.co","cipav@cipav.org.co 
info@cipav.org.co")</f>
        <v>cipav@cipav.org.co 
info@cipav.org.co</v>
      </c>
      <c r="N16" s="30" t="str">
        <f>HYPERLINK("http://www.cipav.org.co/","http://www.cipav.org.co ")</f>
        <v>http://www.cipav.org.co </v>
      </c>
      <c r="O16" s="28" t="s">
        <v>337</v>
      </c>
      <c r="P16" s="25" t="s">
        <v>22</v>
      </c>
      <c r="Q16" s="26" t="s">
        <v>36</v>
      </c>
      <c r="R16" s="26" t="s">
        <v>24</v>
      </c>
      <c r="S16" s="25" t="s">
        <v>82</v>
      </c>
      <c r="T16" s="26" t="s">
        <v>136</v>
      </c>
      <c r="U16" s="26" t="s">
        <v>53</v>
      </c>
      <c r="V16" s="26" t="s">
        <v>53</v>
      </c>
      <c r="W16" s="26" t="s">
        <v>53</v>
      </c>
      <c r="X16" s="31" t="s">
        <v>44</v>
      </c>
      <c r="Y16" s="32" t="s">
        <v>122</v>
      </c>
      <c r="Z16" s="32" t="s">
        <v>53</v>
      </c>
      <c r="AA16" s="32" t="s">
        <v>53</v>
      </c>
      <c r="AB16" s="25" t="s">
        <v>74</v>
      </c>
      <c r="AC16" s="26" t="s">
        <v>83</v>
      </c>
      <c r="AD16" s="26" t="s">
        <v>90</v>
      </c>
      <c r="AE16" s="26" t="s">
        <v>43</v>
      </c>
      <c r="AF16" s="26" t="s">
        <v>53</v>
      </c>
      <c r="AG16" s="25" t="s">
        <v>28</v>
      </c>
      <c r="AH16" s="26" t="s">
        <v>41</v>
      </c>
      <c r="AI16" s="26" t="s">
        <v>72</v>
      </c>
      <c r="AJ16" s="25" t="s">
        <v>338</v>
      </c>
      <c r="AK16" s="26" t="s">
        <v>339</v>
      </c>
      <c r="AL16" s="26" t="s">
        <v>340</v>
      </c>
      <c r="AM16" s="26" t="s">
        <v>341</v>
      </c>
      <c r="AN16" s="26" t="s">
        <v>53</v>
      </c>
      <c r="AO16" s="26" t="s">
        <v>53</v>
      </c>
      <c r="AP16" s="26" t="s">
        <v>53</v>
      </c>
      <c r="AQ16" s="26" t="s">
        <v>53</v>
      </c>
      <c r="AR16" s="26" t="s">
        <v>53</v>
      </c>
      <c r="AS16" s="26" t="s">
        <v>53</v>
      </c>
      <c r="AT16" s="26" t="s">
        <v>288</v>
      </c>
      <c r="AU16" s="26" t="s">
        <v>256</v>
      </c>
      <c r="AV16" s="26" t="s">
        <v>221</v>
      </c>
      <c r="AW16" s="26" t="s">
        <v>342</v>
      </c>
      <c r="AX16" s="26" t="s">
        <v>343</v>
      </c>
      <c r="AY16" s="26" t="s">
        <v>254</v>
      </c>
      <c r="AZ16" s="26" t="s">
        <v>53</v>
      </c>
      <c r="BA16" s="26" t="s">
        <v>53</v>
      </c>
      <c r="BB16" s="26" t="s">
        <v>53</v>
      </c>
      <c r="BC16" s="26" t="s">
        <v>53</v>
      </c>
    </row>
    <row r="17">
      <c r="A17" s="25" t="s">
        <v>344</v>
      </c>
      <c r="B17" s="25" t="s">
        <v>345</v>
      </c>
      <c r="C17" s="25" t="s">
        <v>61</v>
      </c>
      <c r="D17" s="25" t="s">
        <v>50</v>
      </c>
      <c r="E17" s="25" t="s">
        <v>126</v>
      </c>
      <c r="F17" s="25" t="s">
        <v>27</v>
      </c>
      <c r="G17" s="25" t="s">
        <v>118</v>
      </c>
      <c r="H17" s="25" t="s">
        <v>93</v>
      </c>
      <c r="I17" s="26" t="s">
        <v>59</v>
      </c>
      <c r="J17" s="26" t="s">
        <v>53</v>
      </c>
      <c r="K17" s="27" t="s">
        <v>346</v>
      </c>
      <c r="L17" s="28">
        <v>7840340.0</v>
      </c>
      <c r="M17" s="37" t="s">
        <v>126</v>
      </c>
      <c r="N17" s="30" t="str">
        <f>HYPERLINK("http://www.unisinu.edu.co/","http://www.unisinu.edu.co")</f>
        <v>http://www.unisinu.edu.co</v>
      </c>
      <c r="O17" s="28" t="s">
        <v>347</v>
      </c>
      <c r="P17" s="25" t="s">
        <v>35</v>
      </c>
      <c r="Q17" s="26" t="s">
        <v>23</v>
      </c>
      <c r="R17" s="26" t="s">
        <v>24</v>
      </c>
      <c r="S17" s="25" t="s">
        <v>110</v>
      </c>
      <c r="T17" s="26" t="s">
        <v>100</v>
      </c>
      <c r="U17" s="26" t="s">
        <v>42</v>
      </c>
      <c r="V17" s="26" t="s">
        <v>64</v>
      </c>
      <c r="W17" s="26" t="s">
        <v>53</v>
      </c>
      <c r="X17" s="31" t="s">
        <v>138</v>
      </c>
      <c r="Y17" s="32" t="s">
        <v>44</v>
      </c>
      <c r="Z17" s="32" t="s">
        <v>53</v>
      </c>
      <c r="AA17" s="32" t="s">
        <v>53</v>
      </c>
      <c r="AB17" s="25" t="s">
        <v>116</v>
      </c>
      <c r="AC17" s="26" t="s">
        <v>101</v>
      </c>
      <c r="AD17" s="26" t="s">
        <v>53</v>
      </c>
      <c r="AE17" s="26" t="s">
        <v>43</v>
      </c>
      <c r="AF17" s="26" t="s">
        <v>90</v>
      </c>
      <c r="AG17" s="25" t="s">
        <v>15</v>
      </c>
      <c r="AH17" s="26" t="s">
        <v>41</v>
      </c>
      <c r="AI17" s="26" t="s">
        <v>53</v>
      </c>
      <c r="AJ17" s="25" t="s">
        <v>53</v>
      </c>
      <c r="AK17" s="26" t="s">
        <v>53</v>
      </c>
      <c r="AL17" s="26" t="s">
        <v>53</v>
      </c>
      <c r="AM17" s="26" t="s">
        <v>53</v>
      </c>
      <c r="AN17" s="26" t="s">
        <v>53</v>
      </c>
      <c r="AO17" s="26" t="s">
        <v>53</v>
      </c>
      <c r="AP17" s="26" t="s">
        <v>53</v>
      </c>
      <c r="AQ17" s="26" t="s">
        <v>53</v>
      </c>
      <c r="AR17" s="26" t="s">
        <v>53</v>
      </c>
      <c r="AS17" s="26" t="s">
        <v>53</v>
      </c>
      <c r="AT17" s="26" t="s">
        <v>221</v>
      </c>
      <c r="AU17" s="26" t="s">
        <v>348</v>
      </c>
      <c r="AV17" s="26" t="s">
        <v>53</v>
      </c>
      <c r="AW17" s="26" t="s">
        <v>53</v>
      </c>
      <c r="AX17" s="26" t="s">
        <v>53</v>
      </c>
      <c r="AY17" s="26" t="s">
        <v>53</v>
      </c>
      <c r="AZ17" s="26" t="s">
        <v>53</v>
      </c>
      <c r="BA17" s="26" t="s">
        <v>53</v>
      </c>
      <c r="BB17" s="26" t="s">
        <v>53</v>
      </c>
      <c r="BC17" s="26" t="s">
        <v>53</v>
      </c>
    </row>
    <row r="18">
      <c r="A18" s="25" t="s">
        <v>349</v>
      </c>
      <c r="B18" s="25" t="s">
        <v>350</v>
      </c>
      <c r="C18" s="25" t="s">
        <v>71</v>
      </c>
      <c r="D18" s="25" t="s">
        <v>25</v>
      </c>
      <c r="E18" s="25" t="s">
        <v>351</v>
      </c>
      <c r="F18" s="25" t="s">
        <v>52</v>
      </c>
      <c r="G18" s="25" t="s">
        <v>85</v>
      </c>
      <c r="H18" s="25" t="s">
        <v>58</v>
      </c>
      <c r="I18" s="26" t="s">
        <v>59</v>
      </c>
      <c r="J18" s="26" t="s">
        <v>53</v>
      </c>
      <c r="K18" s="27" t="s">
        <v>352</v>
      </c>
      <c r="L18" s="28">
        <v>6600808.0</v>
      </c>
      <c r="M18" s="30" t="str">
        <f>HYPERLINK("mailto:ceer@banrep.gov.co","ceer@banrep.gov.co")</f>
        <v>ceer@banrep.gov.co</v>
      </c>
      <c r="N18" s="30" t="str">
        <f>HYPERLINK("http://www.banrep.gov.co/","www.banrep.gov.co")</f>
        <v>www.banrep.gov.co</v>
      </c>
      <c r="O18" s="28" t="s">
        <v>353</v>
      </c>
      <c r="P18" s="25" t="s">
        <v>35</v>
      </c>
      <c r="Q18" s="26" t="s">
        <v>23</v>
      </c>
      <c r="R18" s="26" t="s">
        <v>24</v>
      </c>
      <c r="S18" s="25" t="s">
        <v>95</v>
      </c>
      <c r="T18" s="26" t="s">
        <v>105</v>
      </c>
      <c r="U18" s="26" t="s">
        <v>136</v>
      </c>
      <c r="V18" s="26" t="s">
        <v>53</v>
      </c>
      <c r="W18" s="26" t="s">
        <v>53</v>
      </c>
      <c r="X18" s="31" t="s">
        <v>97</v>
      </c>
      <c r="Y18" s="32" t="s">
        <v>102</v>
      </c>
      <c r="Z18" s="32" t="s">
        <v>91</v>
      </c>
      <c r="AA18" s="32" t="s">
        <v>53</v>
      </c>
      <c r="AB18" s="25" t="s">
        <v>43</v>
      </c>
      <c r="AC18" s="26" t="s">
        <v>90</v>
      </c>
      <c r="AD18" s="26" t="s">
        <v>101</v>
      </c>
      <c r="AE18" s="26" t="s">
        <v>74</v>
      </c>
      <c r="AF18" s="26" t="s">
        <v>30</v>
      </c>
      <c r="AG18" s="25" t="s">
        <v>41</v>
      </c>
      <c r="AH18" s="26" t="s">
        <v>53</v>
      </c>
      <c r="AI18" s="26" t="s">
        <v>53</v>
      </c>
      <c r="AJ18" s="25" t="s">
        <v>354</v>
      </c>
      <c r="AK18" s="26" t="s">
        <v>355</v>
      </c>
      <c r="AL18" s="26" t="s">
        <v>53</v>
      </c>
      <c r="AM18" s="26" t="s">
        <v>53</v>
      </c>
      <c r="AN18" s="26" t="s">
        <v>53</v>
      </c>
      <c r="AO18" s="26" t="s">
        <v>53</v>
      </c>
      <c r="AP18" s="26" t="s">
        <v>53</v>
      </c>
      <c r="AQ18" s="26" t="s">
        <v>53</v>
      </c>
      <c r="AR18" s="26" t="s">
        <v>53</v>
      </c>
      <c r="AS18" s="26" t="s">
        <v>53</v>
      </c>
      <c r="AT18" s="26" t="s">
        <v>356</v>
      </c>
      <c r="AU18" s="26" t="s">
        <v>279</v>
      </c>
      <c r="AV18" s="26" t="s">
        <v>53</v>
      </c>
      <c r="AW18" s="26" t="s">
        <v>53</v>
      </c>
      <c r="AX18" s="26" t="s">
        <v>53</v>
      </c>
      <c r="AY18" s="26" t="s">
        <v>53</v>
      </c>
      <c r="AZ18" s="26" t="s">
        <v>53</v>
      </c>
      <c r="BA18" s="26" t="s">
        <v>53</v>
      </c>
      <c r="BB18" s="26" t="s">
        <v>53</v>
      </c>
      <c r="BC18" s="26" t="s">
        <v>53</v>
      </c>
    </row>
    <row r="19">
      <c r="A19" s="25" t="s">
        <v>357</v>
      </c>
      <c r="B19" s="25" t="s">
        <v>318</v>
      </c>
      <c r="C19" s="25" t="s">
        <v>61</v>
      </c>
      <c r="D19" s="25" t="s">
        <v>38</v>
      </c>
      <c r="E19" s="25" t="s">
        <v>126</v>
      </c>
      <c r="F19" s="25" t="s">
        <v>52</v>
      </c>
      <c r="G19" s="25" t="s">
        <v>45</v>
      </c>
      <c r="H19" s="25" t="s">
        <v>99</v>
      </c>
      <c r="I19" s="26" t="s">
        <v>34</v>
      </c>
      <c r="J19" s="26" t="s">
        <v>53</v>
      </c>
      <c r="K19" s="27" t="s">
        <v>358</v>
      </c>
      <c r="L19" s="28">
        <v>6370453.0</v>
      </c>
      <c r="M19" s="29" t="str">
        <f>HYPERLINK("mailto:cega@mail.cega.org.co","cega@mail.cega.org.co")</f>
        <v>cega@mail.cega.org.co</v>
      </c>
      <c r="N19" s="37" t="s">
        <v>126</v>
      </c>
      <c r="O19" s="28" t="s">
        <v>359</v>
      </c>
      <c r="P19" s="25" t="s">
        <v>22</v>
      </c>
      <c r="Q19" s="26" t="s">
        <v>36</v>
      </c>
      <c r="R19" s="26" t="s">
        <v>37</v>
      </c>
      <c r="S19" s="25" t="s">
        <v>136</v>
      </c>
      <c r="T19" s="26" t="s">
        <v>105</v>
      </c>
      <c r="U19" s="26" t="s">
        <v>53</v>
      </c>
      <c r="V19" s="26" t="s">
        <v>53</v>
      </c>
      <c r="W19" s="26" t="s">
        <v>53</v>
      </c>
      <c r="X19" s="31" t="s">
        <v>44</v>
      </c>
      <c r="Y19" s="32" t="s">
        <v>66</v>
      </c>
      <c r="Z19" s="32" t="s">
        <v>53</v>
      </c>
      <c r="AA19" s="32" t="s">
        <v>53</v>
      </c>
      <c r="AB19" s="25" t="s">
        <v>43</v>
      </c>
      <c r="AC19" s="26" t="s">
        <v>90</v>
      </c>
      <c r="AD19" s="26" t="s">
        <v>74</v>
      </c>
      <c r="AE19" s="26" t="s">
        <v>53</v>
      </c>
      <c r="AF19" s="26" t="s">
        <v>53</v>
      </c>
      <c r="AG19" s="25" t="s">
        <v>41</v>
      </c>
      <c r="AH19" s="26" t="s">
        <v>28</v>
      </c>
      <c r="AI19" s="26" t="s">
        <v>53</v>
      </c>
      <c r="AJ19" s="25" t="s">
        <v>360</v>
      </c>
      <c r="AK19" s="26" t="s">
        <v>361</v>
      </c>
      <c r="AL19" s="26" t="s">
        <v>362</v>
      </c>
      <c r="AM19" s="26" t="s">
        <v>53</v>
      </c>
      <c r="AN19" s="26" t="s">
        <v>53</v>
      </c>
      <c r="AO19" s="26" t="s">
        <v>53</v>
      </c>
      <c r="AP19" s="26" t="s">
        <v>53</v>
      </c>
      <c r="AQ19" s="26" t="s">
        <v>53</v>
      </c>
      <c r="AR19" s="26" t="s">
        <v>53</v>
      </c>
      <c r="AS19" s="26" t="s">
        <v>53</v>
      </c>
      <c r="AT19" s="26" t="s">
        <v>363</v>
      </c>
      <c r="AU19" s="26" t="s">
        <v>364</v>
      </c>
      <c r="AV19" s="26" t="s">
        <v>53</v>
      </c>
      <c r="AW19" s="26" t="s">
        <v>53</v>
      </c>
      <c r="AX19" s="26" t="s">
        <v>53</v>
      </c>
      <c r="AY19" s="26" t="s">
        <v>53</v>
      </c>
      <c r="AZ19" s="26" t="s">
        <v>53</v>
      </c>
      <c r="BA19" s="26" t="s">
        <v>53</v>
      </c>
      <c r="BB19" s="26" t="s">
        <v>53</v>
      </c>
      <c r="BC19" s="26" t="s">
        <v>53</v>
      </c>
    </row>
    <row r="20">
      <c r="A20" s="25" t="s">
        <v>271</v>
      </c>
      <c r="B20" s="25" t="s">
        <v>267</v>
      </c>
      <c r="C20" s="25" t="s">
        <v>71</v>
      </c>
      <c r="D20" s="25" t="s">
        <v>25</v>
      </c>
      <c r="E20" s="25" t="s">
        <v>365</v>
      </c>
      <c r="F20" s="25" t="s">
        <v>40</v>
      </c>
      <c r="G20" s="25" t="s">
        <v>103</v>
      </c>
      <c r="H20" s="25" t="s">
        <v>68</v>
      </c>
      <c r="I20" s="26" t="s">
        <v>21</v>
      </c>
      <c r="J20" s="26" t="s">
        <v>53</v>
      </c>
      <c r="K20" s="27" t="s">
        <v>366</v>
      </c>
      <c r="L20" s="28" t="s">
        <v>367</v>
      </c>
      <c r="M20" s="30" t="str">
        <f>HYPERLINK("mailto:manizales@cinde.org.co","manizales@cinde.org.co")</f>
        <v>manizales@cinde.org.co</v>
      </c>
      <c r="N20" s="30" t="str">
        <f>HYPERLINK("http://www.cinde.org.co/sitio/","http://www.cinde.org.co/sitio/")</f>
        <v>http://www.cinde.org.co/sitio/</v>
      </c>
      <c r="O20" s="28" t="s">
        <v>368</v>
      </c>
      <c r="P20" s="25" t="s">
        <v>35</v>
      </c>
      <c r="Q20" s="26" t="s">
        <v>23</v>
      </c>
      <c r="R20" s="26" t="s">
        <v>24</v>
      </c>
      <c r="S20" s="25" t="s">
        <v>15</v>
      </c>
      <c r="T20" s="26" t="s">
        <v>143</v>
      </c>
      <c r="U20" s="26" t="s">
        <v>64</v>
      </c>
      <c r="V20" s="26" t="s">
        <v>110</v>
      </c>
      <c r="W20" s="26" t="s">
        <v>53</v>
      </c>
      <c r="X20" s="31" t="s">
        <v>75</v>
      </c>
      <c r="Y20" s="32" t="s">
        <v>44</v>
      </c>
      <c r="Z20" s="32" t="s">
        <v>138</v>
      </c>
      <c r="AA20" s="32" t="s">
        <v>53</v>
      </c>
      <c r="AB20" s="25" t="s">
        <v>116</v>
      </c>
      <c r="AC20" s="26" t="s">
        <v>101</v>
      </c>
      <c r="AD20" s="26" t="s">
        <v>43</v>
      </c>
      <c r="AE20" s="26" t="s">
        <v>90</v>
      </c>
      <c r="AF20" s="26" t="s">
        <v>111</v>
      </c>
      <c r="AG20" s="25" t="s">
        <v>15</v>
      </c>
      <c r="AH20" s="26" t="s">
        <v>41</v>
      </c>
      <c r="AI20" s="26" t="s">
        <v>63</v>
      </c>
      <c r="AJ20" s="25" t="s">
        <v>322</v>
      </c>
      <c r="AK20" s="26" t="s">
        <v>369</v>
      </c>
      <c r="AL20" s="26" t="s">
        <v>370</v>
      </c>
      <c r="AM20" s="26" t="s">
        <v>371</v>
      </c>
      <c r="AN20" s="26" t="s">
        <v>372</v>
      </c>
      <c r="AO20" s="26" t="s">
        <v>373</v>
      </c>
      <c r="AP20" s="26" t="s">
        <v>374</v>
      </c>
      <c r="AQ20" s="26" t="s">
        <v>53</v>
      </c>
      <c r="AR20" s="26" t="s">
        <v>53</v>
      </c>
      <c r="AS20" s="26" t="s">
        <v>53</v>
      </c>
      <c r="AT20" s="26" t="s">
        <v>375</v>
      </c>
      <c r="AU20" s="26" t="s">
        <v>376</v>
      </c>
      <c r="AV20" s="26" t="s">
        <v>377</v>
      </c>
      <c r="AW20" s="26" t="s">
        <v>378</v>
      </c>
      <c r="AX20" s="26" t="s">
        <v>379</v>
      </c>
      <c r="AY20" s="26" t="s">
        <v>380</v>
      </c>
      <c r="AZ20" s="26" t="s">
        <v>381</v>
      </c>
      <c r="BA20" s="26" t="s">
        <v>382</v>
      </c>
      <c r="BB20" s="26" t="s">
        <v>383</v>
      </c>
      <c r="BC20" s="26" t="s">
        <v>384</v>
      </c>
    </row>
    <row r="21">
      <c r="A21" s="25" t="s">
        <v>385</v>
      </c>
      <c r="B21" s="25" t="s">
        <v>318</v>
      </c>
      <c r="C21" s="25" t="s">
        <v>61</v>
      </c>
      <c r="D21" s="25" t="s">
        <v>25</v>
      </c>
      <c r="E21" s="25" t="s">
        <v>386</v>
      </c>
      <c r="F21" s="25" t="s">
        <v>27</v>
      </c>
      <c r="G21" s="25" t="s">
        <v>108</v>
      </c>
      <c r="H21" s="25" t="s">
        <v>33</v>
      </c>
      <c r="I21" s="26" t="s">
        <v>21</v>
      </c>
      <c r="J21" s="26" t="s">
        <v>53</v>
      </c>
      <c r="K21" s="27" t="s">
        <v>387</v>
      </c>
      <c r="L21" s="28">
        <v>5698420.0</v>
      </c>
      <c r="M21" s="29" t="str">
        <f>HYPERLINK("mailto:ipc@corporacionpp.org.co","ipc@corporacionpp.org.co ")</f>
        <v>ipc@corporacionpp.org.co </v>
      </c>
      <c r="N21" s="29" t="str">
        <f>HYPERLINK("http://www.ipc.org.co/","http://www.ipc.org.co")</f>
        <v>http://www.ipc.org.co</v>
      </c>
      <c r="O21" s="28" t="s">
        <v>388</v>
      </c>
      <c r="P21" s="25" t="s">
        <v>35</v>
      </c>
      <c r="Q21" s="26" t="s">
        <v>36</v>
      </c>
      <c r="R21" s="26" t="s">
        <v>37</v>
      </c>
      <c r="S21" s="25" t="s">
        <v>140</v>
      </c>
      <c r="T21" s="26" t="s">
        <v>64</v>
      </c>
      <c r="U21" s="26" t="s">
        <v>42</v>
      </c>
      <c r="V21" s="26" t="s">
        <v>125</v>
      </c>
      <c r="W21" s="26" t="s">
        <v>53</v>
      </c>
      <c r="X21" s="31" t="s">
        <v>138</v>
      </c>
      <c r="Y21" s="32" t="s">
        <v>44</v>
      </c>
      <c r="Z21" s="32" t="s">
        <v>53</v>
      </c>
      <c r="AA21" s="32" t="s">
        <v>53</v>
      </c>
      <c r="AB21" s="25" t="s">
        <v>90</v>
      </c>
      <c r="AC21" s="26" t="s">
        <v>43</v>
      </c>
      <c r="AD21" s="26" t="s">
        <v>96</v>
      </c>
      <c r="AE21" s="26" t="s">
        <v>83</v>
      </c>
      <c r="AF21" s="26" t="s">
        <v>53</v>
      </c>
      <c r="AG21" s="25" t="s">
        <v>15</v>
      </c>
      <c r="AH21" s="26" t="s">
        <v>41</v>
      </c>
      <c r="AI21" s="26" t="s">
        <v>28</v>
      </c>
      <c r="AJ21" s="25" t="s">
        <v>389</v>
      </c>
      <c r="AK21" s="26" t="s">
        <v>325</v>
      </c>
      <c r="AL21" s="26" t="s">
        <v>390</v>
      </c>
      <c r="AM21" s="26" t="s">
        <v>391</v>
      </c>
      <c r="AN21" s="26" t="s">
        <v>392</v>
      </c>
      <c r="AO21" s="26" t="s">
        <v>393</v>
      </c>
      <c r="AP21" s="26" t="s">
        <v>324</v>
      </c>
      <c r="AQ21" s="26" t="s">
        <v>394</v>
      </c>
      <c r="AR21" s="26" t="s">
        <v>373</v>
      </c>
      <c r="AS21" s="26" t="s">
        <v>369</v>
      </c>
      <c r="AT21" s="26" t="s">
        <v>395</v>
      </c>
      <c r="AU21" s="26" t="s">
        <v>396</v>
      </c>
      <c r="AV21" s="26" t="s">
        <v>397</v>
      </c>
      <c r="AW21" s="26" t="s">
        <v>398</v>
      </c>
      <c r="AX21" s="26" t="s">
        <v>399</v>
      </c>
      <c r="AY21" s="26" t="s">
        <v>400</v>
      </c>
      <c r="AZ21" s="26" t="s">
        <v>221</v>
      </c>
      <c r="BA21" s="26" t="s">
        <v>389</v>
      </c>
      <c r="BB21" s="26" t="s">
        <v>401</v>
      </c>
      <c r="BC21" s="26" t="s">
        <v>402</v>
      </c>
    </row>
    <row r="22">
      <c r="A22" s="25" t="s">
        <v>403</v>
      </c>
      <c r="B22" s="25" t="s">
        <v>256</v>
      </c>
      <c r="C22" s="25" t="s">
        <v>61</v>
      </c>
      <c r="D22" s="25" t="s">
        <v>38</v>
      </c>
      <c r="E22" s="25" t="s">
        <v>404</v>
      </c>
      <c r="F22" s="25" t="s">
        <v>52</v>
      </c>
      <c r="G22" s="25" t="s">
        <v>45</v>
      </c>
      <c r="H22" s="25" t="s">
        <v>99</v>
      </c>
      <c r="I22" s="26" t="s">
        <v>34</v>
      </c>
      <c r="J22" s="26" t="s">
        <v>53</v>
      </c>
      <c r="K22" s="27" t="s">
        <v>405</v>
      </c>
      <c r="L22" s="28" t="s">
        <v>406</v>
      </c>
      <c r="M22" s="29" t="str">
        <f>HYPERLINK("mailto:ideade@javeriana.edu.co","ideade@javeriana.edu.co")</f>
        <v>ideade@javeriana.edu.co</v>
      </c>
      <c r="N22" s="30" t="str">
        <f>HYPERLINK("http://fear.javeriana.edu.co/investigacion/institutos/ideade","http://fear.javeriana.edu.co/investigacion/institutos/ideade")</f>
        <v>http://fear.javeriana.edu.co/investigacion/institutos/ideade</v>
      </c>
      <c r="O22" s="28" t="s">
        <v>407</v>
      </c>
      <c r="P22" s="25" t="s">
        <v>35</v>
      </c>
      <c r="Q22" s="26" t="s">
        <v>23</v>
      </c>
      <c r="R22" s="26" t="s">
        <v>24</v>
      </c>
      <c r="S22" s="25" t="s">
        <v>82</v>
      </c>
      <c r="T22" s="26" t="s">
        <v>29</v>
      </c>
      <c r="U22" s="26" t="s">
        <v>53</v>
      </c>
      <c r="V22" s="26" t="s">
        <v>53</v>
      </c>
      <c r="W22" s="26" t="s">
        <v>53</v>
      </c>
      <c r="X22" s="31" t="s">
        <v>66</v>
      </c>
      <c r="Y22" s="32" t="s">
        <v>44</v>
      </c>
      <c r="Z22" s="32" t="s">
        <v>53</v>
      </c>
      <c r="AA22" s="32" t="s">
        <v>53</v>
      </c>
      <c r="AB22" s="25" t="s">
        <v>116</v>
      </c>
      <c r="AC22" s="26" t="s">
        <v>101</v>
      </c>
      <c r="AD22" s="26" t="s">
        <v>83</v>
      </c>
      <c r="AE22" s="26" t="s">
        <v>43</v>
      </c>
      <c r="AF22" s="26" t="s">
        <v>53</v>
      </c>
      <c r="AG22" s="25" t="s">
        <v>41</v>
      </c>
      <c r="AH22" s="26" t="s">
        <v>15</v>
      </c>
      <c r="AI22" s="26" t="s">
        <v>28</v>
      </c>
      <c r="AJ22" s="25" t="s">
        <v>408</v>
      </c>
      <c r="AK22" s="26" t="s">
        <v>409</v>
      </c>
      <c r="AL22" s="26" t="s">
        <v>221</v>
      </c>
      <c r="AM22" s="26" t="s">
        <v>410</v>
      </c>
      <c r="AN22" s="26" t="s">
        <v>411</v>
      </c>
      <c r="AO22" s="26" t="s">
        <v>305</v>
      </c>
      <c r="AP22" s="26" t="s">
        <v>412</v>
      </c>
      <c r="AQ22" s="26" t="s">
        <v>53</v>
      </c>
      <c r="AR22" s="26" t="s">
        <v>53</v>
      </c>
      <c r="AS22" s="26" t="s">
        <v>53</v>
      </c>
      <c r="AT22" s="26" t="s">
        <v>413</v>
      </c>
      <c r="AU22" s="26" t="s">
        <v>53</v>
      </c>
      <c r="AV22" s="26" t="s">
        <v>53</v>
      </c>
      <c r="AW22" s="26" t="s">
        <v>53</v>
      </c>
      <c r="AX22" s="26" t="s">
        <v>53</v>
      </c>
      <c r="AY22" s="26" t="s">
        <v>53</v>
      </c>
      <c r="AZ22" s="26" t="s">
        <v>53</v>
      </c>
      <c r="BA22" s="26" t="s">
        <v>53</v>
      </c>
      <c r="BB22" s="26" t="s">
        <v>53</v>
      </c>
      <c r="BC22" s="26" t="s">
        <v>53</v>
      </c>
    </row>
    <row r="23">
      <c r="A23" s="25" t="s">
        <v>414</v>
      </c>
      <c r="B23" s="25" t="s">
        <v>415</v>
      </c>
      <c r="C23" s="25" t="s">
        <v>61</v>
      </c>
      <c r="D23" s="25" t="s">
        <v>50</v>
      </c>
      <c r="E23" s="25" t="s">
        <v>416</v>
      </c>
      <c r="F23" s="25" t="s">
        <v>52</v>
      </c>
      <c r="G23" s="25" t="s">
        <v>45</v>
      </c>
      <c r="H23" s="25" t="s">
        <v>99</v>
      </c>
      <c r="I23" s="26" t="s">
        <v>34</v>
      </c>
      <c r="J23" s="26" t="s">
        <v>53</v>
      </c>
      <c r="K23" s="27" t="s">
        <v>417</v>
      </c>
      <c r="L23" s="28" t="s">
        <v>418</v>
      </c>
      <c r="M23" s="29" t="str">
        <f>HYPERLINK("mailto:cima@uexternado.edu.co","cima@uexternado.edu.co ")</f>
        <v>cima@uexternado.edu.co </v>
      </c>
      <c r="N23" s="30" t="str">
        <f>HYPERLINK("http://portal.uexternado.edu.co/fderecho/investigacion/c-medio-ambiente/investigadores.html","http://portal.uexternado.edu.co/fderecho/investigacion/c-medio-ambiente/investigadores.html")</f>
        <v>http://portal.uexternado.edu.co/fderecho/investigacion/c-medio-ambiente/investigadores.html</v>
      </c>
      <c r="O23" s="28" t="s">
        <v>419</v>
      </c>
      <c r="P23" s="25" t="s">
        <v>35</v>
      </c>
      <c r="Q23" s="26" t="s">
        <v>23</v>
      </c>
      <c r="R23" s="26" t="s">
        <v>24</v>
      </c>
      <c r="S23" s="25" t="s">
        <v>82</v>
      </c>
      <c r="T23" s="26" t="s">
        <v>29</v>
      </c>
      <c r="U23" s="26" t="s">
        <v>95</v>
      </c>
      <c r="V23" s="26" t="s">
        <v>110</v>
      </c>
      <c r="W23" s="26" t="s">
        <v>53</v>
      </c>
      <c r="X23" s="31" t="s">
        <v>44</v>
      </c>
      <c r="Y23" s="32" t="s">
        <v>53</v>
      </c>
      <c r="Z23" s="32" t="s">
        <v>53</v>
      </c>
      <c r="AA23" s="32" t="s">
        <v>53</v>
      </c>
      <c r="AB23" s="25" t="s">
        <v>83</v>
      </c>
      <c r="AC23" s="26" t="s">
        <v>43</v>
      </c>
      <c r="AD23" s="26" t="s">
        <v>116</v>
      </c>
      <c r="AE23" s="26" t="s">
        <v>101</v>
      </c>
      <c r="AF23" s="26" t="s">
        <v>74</v>
      </c>
      <c r="AG23" s="25" t="s">
        <v>41</v>
      </c>
      <c r="AH23" s="26" t="s">
        <v>28</v>
      </c>
      <c r="AI23" s="26" t="s">
        <v>63</v>
      </c>
      <c r="AJ23" s="25" t="s">
        <v>415</v>
      </c>
      <c r="AK23" s="26" t="s">
        <v>420</v>
      </c>
      <c r="AL23" s="26" t="s">
        <v>53</v>
      </c>
      <c r="AM23" s="26" t="s">
        <v>53</v>
      </c>
      <c r="AN23" s="26" t="s">
        <v>53</v>
      </c>
      <c r="AO23" s="26" t="s">
        <v>53</v>
      </c>
      <c r="AP23" s="26" t="s">
        <v>53</v>
      </c>
      <c r="AQ23" s="26" t="s">
        <v>53</v>
      </c>
      <c r="AR23" s="26" t="s">
        <v>53</v>
      </c>
      <c r="AS23" s="26" t="s">
        <v>53</v>
      </c>
      <c r="AT23" s="26" t="s">
        <v>221</v>
      </c>
      <c r="AU23" s="26" t="s">
        <v>53</v>
      </c>
      <c r="AV23" s="26" t="s">
        <v>53</v>
      </c>
      <c r="AW23" s="26" t="s">
        <v>53</v>
      </c>
      <c r="AX23" s="26" t="s">
        <v>53</v>
      </c>
      <c r="AY23" s="26" t="s">
        <v>53</v>
      </c>
      <c r="AZ23" s="26" t="s">
        <v>53</v>
      </c>
      <c r="BA23" s="26" t="s">
        <v>53</v>
      </c>
      <c r="BB23" s="26" t="s">
        <v>53</v>
      </c>
      <c r="BC23" s="26" t="s">
        <v>53</v>
      </c>
    </row>
    <row r="24">
      <c r="A24" s="25" t="s">
        <v>421</v>
      </c>
      <c r="B24" s="25" t="s">
        <v>422</v>
      </c>
      <c r="C24" s="25" t="s">
        <v>71</v>
      </c>
      <c r="D24" s="25" t="s">
        <v>38</v>
      </c>
      <c r="E24" s="25" t="s">
        <v>423</v>
      </c>
      <c r="F24" s="25" t="s">
        <v>52</v>
      </c>
      <c r="G24" s="25" t="s">
        <v>45</v>
      </c>
      <c r="H24" s="25" t="s">
        <v>99</v>
      </c>
      <c r="I24" s="26" t="s">
        <v>34</v>
      </c>
      <c r="J24" s="26" t="s">
        <v>53</v>
      </c>
      <c r="K24" s="27" t="s">
        <v>424</v>
      </c>
      <c r="L24" s="28" t="s">
        <v>425</v>
      </c>
      <c r="M24" s="29" t="str">
        <f>HYPERLINK("mailto:agomezcruz1@yahoo.es","No hay información disponible")</f>
        <v>No hay información disponible</v>
      </c>
      <c r="N24" s="30" t="str">
        <f>HYPERLINK("http://www.hermes.unal.edu.co/pages/Consultas/Grupo.xhtml;jsessionid=B1EE9228A4AF5DD121D707260389FECD.tomcat4?idGrupo=308&amp;opcion=1","http://www.hermes.unal.edu.co/pages/Consultas/Grupo.xhtml;jsessionid=B1EE9228A4AF5DD121D707260389FECD.tomcat4?idGrupo=308&amp;opcion=1
http://polired.upm.es/index.php/ciur/article/viewFile/925/940")</f>
        <v>http://www.hermes.unal.edu.co/pages/Consultas/Grupo.xhtml;jsessionid=B1EE9228A4AF5DD121D707260389FECD.tomcat4?idGrupo=308&amp;opcion=1
http://polired.upm.es/index.php/ciur/article/viewFile/925/940</v>
      </c>
      <c r="O24" s="28" t="s">
        <v>426</v>
      </c>
      <c r="P24" s="25" t="s">
        <v>22</v>
      </c>
      <c r="Q24" s="26" t="s">
        <v>23</v>
      </c>
      <c r="R24" s="26" t="s">
        <v>37</v>
      </c>
      <c r="S24" s="25" t="s">
        <v>82</v>
      </c>
      <c r="T24" s="26" t="s">
        <v>110</v>
      </c>
      <c r="U24" s="26" t="s">
        <v>95</v>
      </c>
      <c r="V24" s="26" t="s">
        <v>53</v>
      </c>
      <c r="W24" s="26" t="s">
        <v>53</v>
      </c>
      <c r="X24" s="31" t="s">
        <v>142</v>
      </c>
      <c r="Y24" s="32" t="s">
        <v>53</v>
      </c>
      <c r="Z24" s="32" t="s">
        <v>53</v>
      </c>
      <c r="AA24" s="32" t="s">
        <v>53</v>
      </c>
      <c r="AB24" s="25" t="s">
        <v>96</v>
      </c>
      <c r="AC24" s="26" t="s">
        <v>43</v>
      </c>
      <c r="AD24" s="26" t="s">
        <v>74</v>
      </c>
      <c r="AE24" s="26" t="s">
        <v>111</v>
      </c>
      <c r="AF24" s="26" t="s">
        <v>101</v>
      </c>
      <c r="AG24" s="25" t="s">
        <v>41</v>
      </c>
      <c r="AH24" s="26" t="s">
        <v>28</v>
      </c>
      <c r="AI24" s="26" t="s">
        <v>53</v>
      </c>
      <c r="AJ24" s="25" t="s">
        <v>380</v>
      </c>
      <c r="AK24" s="26" t="s">
        <v>427</v>
      </c>
      <c r="AL24" s="26" t="s">
        <v>428</v>
      </c>
      <c r="AM24" s="26" t="s">
        <v>362</v>
      </c>
      <c r="AN24" s="26" t="s">
        <v>429</v>
      </c>
      <c r="AO24" s="26" t="s">
        <v>53</v>
      </c>
      <c r="AP24" s="26" t="s">
        <v>53</v>
      </c>
      <c r="AQ24" s="26" t="s">
        <v>53</v>
      </c>
      <c r="AR24" s="26" t="s">
        <v>53</v>
      </c>
      <c r="AS24" s="26" t="s">
        <v>53</v>
      </c>
      <c r="AT24" s="26" t="s">
        <v>430</v>
      </c>
      <c r="AU24" s="26" t="s">
        <v>431</v>
      </c>
      <c r="AV24" s="26" t="s">
        <v>432</v>
      </c>
      <c r="AW24" s="26" t="s">
        <v>433</v>
      </c>
      <c r="AX24" s="26" t="s">
        <v>53</v>
      </c>
      <c r="AY24" s="26" t="s">
        <v>53</v>
      </c>
      <c r="AZ24" s="26" t="s">
        <v>53</v>
      </c>
      <c r="BA24" s="26" t="s">
        <v>53</v>
      </c>
      <c r="BB24" s="26" t="s">
        <v>53</v>
      </c>
      <c r="BC24" s="26" t="s">
        <v>53</v>
      </c>
    </row>
    <row r="25">
      <c r="A25" s="25" t="s">
        <v>434</v>
      </c>
      <c r="B25" s="25" t="s">
        <v>422</v>
      </c>
      <c r="C25" s="25" t="s">
        <v>71</v>
      </c>
      <c r="D25" s="25" t="s">
        <v>50</v>
      </c>
      <c r="E25" s="25" t="s">
        <v>435</v>
      </c>
      <c r="F25" s="25" t="s">
        <v>40</v>
      </c>
      <c r="G25" s="25" t="s">
        <v>98</v>
      </c>
      <c r="H25" s="25" t="s">
        <v>20</v>
      </c>
      <c r="I25" s="26" t="s">
        <v>47</v>
      </c>
      <c r="J25" s="26" t="s">
        <v>53</v>
      </c>
      <c r="K25" s="27" t="s">
        <v>436</v>
      </c>
      <c r="L25" s="28">
        <v>5927996.0</v>
      </c>
      <c r="M25" s="29" t="str">
        <f>HYPERLINK("mailto:cefranky@unal.edu.co","cefranky@unal.edu.co
cooinv_ama@unal.edu.co")</f>
        <v>cefranky@unal.edu.co
cooinv_ama@unal.edu.co</v>
      </c>
      <c r="N25" s="30" t="str">
        <f>HYPERLINK("http://www.investigacionimani.unal.edu.co/","http://www.investigacionimani.unal.edu.co/
http://www.imani.unal.edu.co/index.php/formacion/posgrados/maestria-y-especializacion#grupos-de-investigación")</f>
        <v>http://www.investigacionimani.unal.edu.co/
http://www.imani.unal.edu.co/index.php/formacion/posgrados/maestria-y-especializacion#grupos-de-investigación</v>
      </c>
      <c r="O25" s="28" t="s">
        <v>437</v>
      </c>
      <c r="P25" s="25" t="s">
        <v>22</v>
      </c>
      <c r="Q25" s="26" t="s">
        <v>23</v>
      </c>
      <c r="R25" s="26" t="s">
        <v>37</v>
      </c>
      <c r="S25" s="25" t="s">
        <v>29</v>
      </c>
      <c r="T25" s="26" t="s">
        <v>105</v>
      </c>
      <c r="U25" s="26" t="s">
        <v>95</v>
      </c>
      <c r="V25" s="26" t="s">
        <v>120</v>
      </c>
      <c r="W25" s="26" t="s">
        <v>15</v>
      </c>
      <c r="X25" s="31" t="s">
        <v>66</v>
      </c>
      <c r="Y25" s="32" t="s">
        <v>138</v>
      </c>
      <c r="Z25" s="32" t="s">
        <v>53</v>
      </c>
      <c r="AA25" s="32" t="s">
        <v>53</v>
      </c>
      <c r="AB25" s="25" t="s">
        <v>43</v>
      </c>
      <c r="AC25" s="26" t="s">
        <v>116</v>
      </c>
      <c r="AD25" s="26" t="s">
        <v>101</v>
      </c>
      <c r="AE25" s="26" t="s">
        <v>90</v>
      </c>
      <c r="AF25" s="26" t="s">
        <v>53</v>
      </c>
      <c r="AG25" s="25" t="s">
        <v>15</v>
      </c>
      <c r="AH25" s="26" t="s">
        <v>63</v>
      </c>
      <c r="AI25" s="26" t="s">
        <v>72</v>
      </c>
      <c r="AJ25" s="25" t="s">
        <v>438</v>
      </c>
      <c r="AK25" s="26" t="s">
        <v>439</v>
      </c>
      <c r="AL25" s="26" t="s">
        <v>440</v>
      </c>
      <c r="AM25" s="26" t="s">
        <v>53</v>
      </c>
      <c r="AN25" s="26" t="s">
        <v>53</v>
      </c>
      <c r="AO25" s="26" t="s">
        <v>53</v>
      </c>
      <c r="AP25" s="26" t="s">
        <v>53</v>
      </c>
      <c r="AQ25" s="26" t="s">
        <v>53</v>
      </c>
      <c r="AR25" s="26" t="s">
        <v>53</v>
      </c>
      <c r="AS25" s="26" t="s">
        <v>53</v>
      </c>
      <c r="AT25" s="26" t="s">
        <v>221</v>
      </c>
      <c r="AU25" s="26" t="s">
        <v>441</v>
      </c>
      <c r="AV25" s="26" t="s">
        <v>442</v>
      </c>
      <c r="AW25" s="26" t="s">
        <v>53</v>
      </c>
      <c r="AX25" s="26" t="s">
        <v>53</v>
      </c>
      <c r="AY25" s="26" t="s">
        <v>53</v>
      </c>
      <c r="AZ25" s="26" t="s">
        <v>53</v>
      </c>
      <c r="BA25" s="26" t="s">
        <v>53</v>
      </c>
      <c r="BB25" s="26" t="s">
        <v>53</v>
      </c>
      <c r="BC25" s="26" t="s">
        <v>53</v>
      </c>
    </row>
    <row r="26">
      <c r="A26" s="25" t="s">
        <v>443</v>
      </c>
      <c r="B26" s="25" t="s">
        <v>422</v>
      </c>
      <c r="C26" s="25" t="s">
        <v>71</v>
      </c>
      <c r="D26" s="25" t="s">
        <v>50</v>
      </c>
      <c r="E26" s="25" t="s">
        <v>444</v>
      </c>
      <c r="F26" s="25" t="s">
        <v>27</v>
      </c>
      <c r="G26" s="25" t="s">
        <v>108</v>
      </c>
      <c r="H26" s="25" t="s">
        <v>33</v>
      </c>
      <c r="I26" s="26" t="s">
        <v>21</v>
      </c>
      <c r="J26" s="26" t="s">
        <v>53</v>
      </c>
      <c r="K26" s="27" t="s">
        <v>445</v>
      </c>
      <c r="L26" s="28" t="s">
        <v>446</v>
      </c>
      <c r="M26" s="29" t="str">
        <f>HYPERLINK("mailto:politicas_med@unal.edu.co","politicas_med@unal.edu.co")</f>
        <v>politicas_med@unal.edu.co</v>
      </c>
      <c r="N26" s="30" t="str">
        <f>HYPERLINK("http://scienti1.colciencias.gov.co:8080/gruplac/jsp/visualiza/visualizagr.jsp?nro=00000000007105","http://scienti1.colciencias.gov.co:8080/gruplac/jsp/visualiza/visualizagr.jsp?nro=00000000007105")</f>
        <v>http://scienti1.colciencias.gov.co:8080/gruplac/jsp/visualiza/visualizagr.jsp?nro=00000000007105</v>
      </c>
      <c r="O26" s="28" t="s">
        <v>447</v>
      </c>
      <c r="P26" s="25" t="s">
        <v>48</v>
      </c>
      <c r="Q26" s="26" t="s">
        <v>23</v>
      </c>
      <c r="R26" s="26" t="s">
        <v>70</v>
      </c>
      <c r="S26" s="25" t="s">
        <v>29</v>
      </c>
      <c r="T26" s="26" t="s">
        <v>110</v>
      </c>
      <c r="U26" s="26" t="s">
        <v>95</v>
      </c>
      <c r="V26" s="26" t="s">
        <v>15</v>
      </c>
      <c r="W26" s="26" t="s">
        <v>73</v>
      </c>
      <c r="X26" s="31" t="s">
        <v>145</v>
      </c>
      <c r="Y26" s="32" t="s">
        <v>53</v>
      </c>
      <c r="Z26" s="32" t="s">
        <v>53</v>
      </c>
      <c r="AA26" s="32" t="s">
        <v>53</v>
      </c>
      <c r="AB26" s="25" t="s">
        <v>90</v>
      </c>
      <c r="AC26" s="26" t="s">
        <v>43</v>
      </c>
      <c r="AD26" s="26" t="s">
        <v>101</v>
      </c>
      <c r="AE26" s="26" t="s">
        <v>53</v>
      </c>
      <c r="AF26" s="26" t="s">
        <v>53</v>
      </c>
      <c r="AG26" s="25" t="s">
        <v>15</v>
      </c>
      <c r="AH26" s="26" t="s">
        <v>41</v>
      </c>
      <c r="AI26" s="26" t="s">
        <v>53</v>
      </c>
      <c r="AJ26" s="25" t="s">
        <v>53</v>
      </c>
      <c r="AK26" s="26" t="s">
        <v>53</v>
      </c>
      <c r="AL26" s="26" t="s">
        <v>53</v>
      </c>
      <c r="AM26" s="26" t="s">
        <v>53</v>
      </c>
      <c r="AN26" s="26" t="s">
        <v>53</v>
      </c>
      <c r="AO26" s="26" t="s">
        <v>53</v>
      </c>
      <c r="AP26" s="26" t="s">
        <v>53</v>
      </c>
      <c r="AQ26" s="26" t="s">
        <v>53</v>
      </c>
      <c r="AR26" s="26" t="s">
        <v>53</v>
      </c>
      <c r="AS26" s="26" t="s">
        <v>53</v>
      </c>
      <c r="AT26" s="26" t="s">
        <v>221</v>
      </c>
      <c r="AU26" s="26" t="s">
        <v>53</v>
      </c>
      <c r="AV26" s="26" t="s">
        <v>53</v>
      </c>
      <c r="AW26" s="26" t="s">
        <v>53</v>
      </c>
      <c r="AX26" s="26" t="s">
        <v>53</v>
      </c>
      <c r="AY26" s="26" t="s">
        <v>53</v>
      </c>
      <c r="AZ26" s="26" t="s">
        <v>53</v>
      </c>
      <c r="BA26" s="26" t="s">
        <v>53</v>
      </c>
      <c r="BB26" s="26" t="s">
        <v>53</v>
      </c>
      <c r="BC26" s="26" t="s">
        <v>53</v>
      </c>
    </row>
    <row r="27">
      <c r="A27" s="25" t="s">
        <v>448</v>
      </c>
      <c r="B27" s="25" t="s">
        <v>422</v>
      </c>
      <c r="C27" s="25" t="s">
        <v>71</v>
      </c>
      <c r="D27" s="25" t="s">
        <v>38</v>
      </c>
      <c r="E27" s="25" t="s">
        <v>449</v>
      </c>
      <c r="F27" s="25" t="s">
        <v>52</v>
      </c>
      <c r="G27" s="25" t="s">
        <v>108</v>
      </c>
      <c r="H27" s="25" t="s">
        <v>33</v>
      </c>
      <c r="I27" s="26" t="s">
        <v>21</v>
      </c>
      <c r="J27" s="26" t="s">
        <v>53</v>
      </c>
      <c r="K27" s="27" t="s">
        <v>445</v>
      </c>
      <c r="L27" s="28" t="s">
        <v>446</v>
      </c>
      <c r="M27" s="29" t="str">
        <f>HYPERLINK("mailto:pbrand@unal.edu.co","No hay información disponible")</f>
        <v>No hay información disponible</v>
      </c>
      <c r="N27" s="29" t="str">
        <f>HYPERLINK("http://scienti.colciencias.gov.co:8080/gruplac/jsp/visualiza/visualizagr.jsp?nro=00000000001597","http://scienti.colciencias.gov.co:8080/gruplac/jsp/visualiza/visualizagr.jsp?nro=00000000001597")</f>
        <v>http://scienti.colciencias.gov.co:8080/gruplac/jsp/visualiza/visualizagr.jsp?nro=00000000001597</v>
      </c>
      <c r="O27" s="28" t="s">
        <v>447</v>
      </c>
      <c r="P27" s="25" t="s">
        <v>35</v>
      </c>
      <c r="Q27" s="26" t="s">
        <v>23</v>
      </c>
      <c r="R27" s="26" t="s">
        <v>24</v>
      </c>
      <c r="S27" s="25" t="s">
        <v>29</v>
      </c>
      <c r="T27" s="26" t="s">
        <v>82</v>
      </c>
      <c r="U27" s="26" t="s">
        <v>95</v>
      </c>
      <c r="V27" s="26" t="s">
        <v>110</v>
      </c>
      <c r="W27" s="26" t="s">
        <v>136</v>
      </c>
      <c r="X27" s="31" t="s">
        <v>75</v>
      </c>
      <c r="Y27" s="32" t="s">
        <v>53</v>
      </c>
      <c r="Z27" s="32" t="s">
        <v>53</v>
      </c>
      <c r="AA27" s="32" t="s">
        <v>53</v>
      </c>
      <c r="AB27" s="25" t="s">
        <v>43</v>
      </c>
      <c r="AC27" s="26" t="s">
        <v>74</v>
      </c>
      <c r="AD27" s="26" t="s">
        <v>96</v>
      </c>
      <c r="AE27" s="26" t="s">
        <v>101</v>
      </c>
      <c r="AF27" s="26" t="s">
        <v>111</v>
      </c>
      <c r="AG27" s="25" t="s">
        <v>41</v>
      </c>
      <c r="AH27" s="26" t="s">
        <v>28</v>
      </c>
      <c r="AI27" s="26" t="s">
        <v>15</v>
      </c>
      <c r="AJ27" s="25" t="s">
        <v>450</v>
      </c>
      <c r="AK27" s="26" t="s">
        <v>391</v>
      </c>
      <c r="AL27" s="26" t="s">
        <v>214</v>
      </c>
      <c r="AM27" s="26" t="s">
        <v>324</v>
      </c>
      <c r="AN27" s="26" t="s">
        <v>53</v>
      </c>
      <c r="AO27" s="26" t="s">
        <v>53</v>
      </c>
      <c r="AP27" s="26" t="s">
        <v>53</v>
      </c>
      <c r="AQ27" s="26" t="s">
        <v>53</v>
      </c>
      <c r="AR27" s="26" t="s">
        <v>53</v>
      </c>
      <c r="AS27" s="26" t="s">
        <v>53</v>
      </c>
      <c r="AT27" s="26" t="s">
        <v>221</v>
      </c>
      <c r="AU27" s="26" t="s">
        <v>451</v>
      </c>
      <c r="AV27" s="26" t="s">
        <v>452</v>
      </c>
      <c r="AW27" s="26" t="s">
        <v>53</v>
      </c>
      <c r="AX27" s="26" t="s">
        <v>53</v>
      </c>
      <c r="AY27" s="26" t="s">
        <v>53</v>
      </c>
      <c r="AZ27" s="26" t="s">
        <v>53</v>
      </c>
      <c r="BA27" s="26" t="s">
        <v>53</v>
      </c>
      <c r="BB27" s="26" t="s">
        <v>53</v>
      </c>
      <c r="BC27" s="26" t="s">
        <v>53</v>
      </c>
    </row>
    <row r="28">
      <c r="A28" s="25" t="s">
        <v>453</v>
      </c>
      <c r="B28" s="25" t="s">
        <v>422</v>
      </c>
      <c r="C28" s="25" t="s">
        <v>71</v>
      </c>
      <c r="D28" s="25" t="s">
        <v>50</v>
      </c>
      <c r="E28" s="25" t="s">
        <v>126</v>
      </c>
      <c r="F28" s="25" t="s">
        <v>52</v>
      </c>
      <c r="G28" s="25" t="s">
        <v>108</v>
      </c>
      <c r="H28" s="25" t="s">
        <v>33</v>
      </c>
      <c r="I28" s="26" t="s">
        <v>21</v>
      </c>
      <c r="J28" s="26" t="s">
        <v>53</v>
      </c>
      <c r="K28" s="27" t="s">
        <v>454</v>
      </c>
      <c r="L28" s="28" t="s">
        <v>455</v>
      </c>
      <c r="M28" s="29" t="str">
        <f>HYPERLINK("mailto:ceaes@unal.edu.co","ceaes@unal.edu.co ")</f>
        <v>ceaes@unal.edu.co </v>
      </c>
      <c r="N28" s="29" t="str">
        <f>HYPERLINK("http://cienciashumanasyeconomicas.medellin.unal.edu.co/index.php/investigacion/ceaes","http://cienciashumanasyeconomicas.medellin.unal.edu.co/index.php/investigacion/ceaes")</f>
        <v>http://cienciashumanasyeconomicas.medellin.unal.edu.co/index.php/investigacion/ceaes</v>
      </c>
      <c r="O28" s="28" t="s">
        <v>447</v>
      </c>
      <c r="P28" s="25" t="s">
        <v>35</v>
      </c>
      <c r="Q28" s="26" t="s">
        <v>23</v>
      </c>
      <c r="R28" s="26" t="s">
        <v>24</v>
      </c>
      <c r="S28" s="25" t="s">
        <v>115</v>
      </c>
      <c r="T28" s="26" t="s">
        <v>105</v>
      </c>
      <c r="U28" s="26" t="s">
        <v>120</v>
      </c>
      <c r="V28" s="26" t="s">
        <v>16</v>
      </c>
      <c r="W28" s="26" t="s">
        <v>53</v>
      </c>
      <c r="X28" s="31" t="s">
        <v>44</v>
      </c>
      <c r="Y28" s="32" t="s">
        <v>53</v>
      </c>
      <c r="Z28" s="32" t="s">
        <v>53</v>
      </c>
      <c r="AA28" s="32" t="s">
        <v>53</v>
      </c>
      <c r="AB28" s="25" t="s">
        <v>43</v>
      </c>
      <c r="AC28" s="26" t="s">
        <v>74</v>
      </c>
      <c r="AD28" s="26" t="s">
        <v>96</v>
      </c>
      <c r="AE28" s="26" t="s">
        <v>101</v>
      </c>
      <c r="AF28" s="26" t="s">
        <v>90</v>
      </c>
      <c r="AG28" s="25" t="s">
        <v>41</v>
      </c>
      <c r="AH28" s="26" t="s">
        <v>28</v>
      </c>
      <c r="AI28" s="26" t="s">
        <v>53</v>
      </c>
      <c r="AJ28" s="25" t="s">
        <v>214</v>
      </c>
      <c r="AK28" s="26" t="s">
        <v>53</v>
      </c>
      <c r="AL28" s="26" t="s">
        <v>53</v>
      </c>
      <c r="AM28" s="26" t="s">
        <v>53</v>
      </c>
      <c r="AN28" s="26" t="s">
        <v>53</v>
      </c>
      <c r="AO28" s="26" t="s">
        <v>53</v>
      </c>
      <c r="AP28" s="26" t="s">
        <v>53</v>
      </c>
      <c r="AQ28" s="26" t="s">
        <v>53</v>
      </c>
      <c r="AR28" s="26" t="s">
        <v>53</v>
      </c>
      <c r="AS28" s="26" t="s">
        <v>53</v>
      </c>
      <c r="AT28" s="26" t="s">
        <v>221</v>
      </c>
      <c r="AU28" s="26" t="s">
        <v>53</v>
      </c>
      <c r="AV28" s="26" t="s">
        <v>53</v>
      </c>
      <c r="AW28" s="26" t="s">
        <v>53</v>
      </c>
      <c r="AX28" s="26" t="s">
        <v>53</v>
      </c>
      <c r="AY28" s="26" t="s">
        <v>53</v>
      </c>
      <c r="AZ28" s="26" t="s">
        <v>53</v>
      </c>
      <c r="BA28" s="26" t="s">
        <v>53</v>
      </c>
      <c r="BB28" s="26" t="s">
        <v>53</v>
      </c>
      <c r="BC28" s="26" t="s">
        <v>53</v>
      </c>
    </row>
    <row r="29">
      <c r="A29" s="25" t="s">
        <v>456</v>
      </c>
      <c r="B29" s="25" t="s">
        <v>422</v>
      </c>
      <c r="C29" s="25" t="s">
        <v>71</v>
      </c>
      <c r="D29" s="25" t="s">
        <v>38</v>
      </c>
      <c r="E29" s="25" t="s">
        <v>457</v>
      </c>
      <c r="F29" s="25" t="s">
        <v>52</v>
      </c>
      <c r="G29" s="25" t="s">
        <v>45</v>
      </c>
      <c r="H29" s="25" t="s">
        <v>99</v>
      </c>
      <c r="I29" s="26" t="s">
        <v>34</v>
      </c>
      <c r="J29" s="26" t="s">
        <v>53</v>
      </c>
      <c r="K29" s="27" t="s">
        <v>458</v>
      </c>
      <c r="L29" s="28" t="s">
        <v>459</v>
      </c>
      <c r="M29" s="29" t="str">
        <f>HYPERLINK("mailto:ces_bog@unal.edu.co","ces_bog@unal.edu.co")</f>
        <v>ces_bog@unal.edu.co</v>
      </c>
      <c r="N29" s="30" t="str">
        <f>HYPERLINK("http://www.unal.edu.co/ces/","http://www.unal.edu.co/ces/")</f>
        <v>http://www.unal.edu.co/ces/</v>
      </c>
      <c r="O29" s="28" t="s">
        <v>460</v>
      </c>
      <c r="P29" s="25" t="s">
        <v>22</v>
      </c>
      <c r="Q29" s="26" t="s">
        <v>36</v>
      </c>
      <c r="R29" s="26" t="s">
        <v>88</v>
      </c>
      <c r="S29" s="25" t="s">
        <v>42</v>
      </c>
      <c r="T29" s="26" t="s">
        <v>110</v>
      </c>
      <c r="U29" s="26" t="s">
        <v>125</v>
      </c>
      <c r="V29" s="26" t="s">
        <v>120</v>
      </c>
      <c r="W29" s="26" t="s">
        <v>143</v>
      </c>
      <c r="X29" s="31" t="s">
        <v>102</v>
      </c>
      <c r="Y29" s="32" t="s">
        <v>66</v>
      </c>
      <c r="Z29" s="32" t="s">
        <v>97</v>
      </c>
      <c r="AA29" s="32" t="s">
        <v>53</v>
      </c>
      <c r="AB29" s="25" t="s">
        <v>43</v>
      </c>
      <c r="AC29" s="26" t="s">
        <v>96</v>
      </c>
      <c r="AD29" s="26" t="s">
        <v>101</v>
      </c>
      <c r="AE29" s="26" t="s">
        <v>90</v>
      </c>
      <c r="AF29" s="26" t="s">
        <v>116</v>
      </c>
      <c r="AG29" s="25" t="s">
        <v>41</v>
      </c>
      <c r="AH29" s="26" t="s">
        <v>28</v>
      </c>
      <c r="AI29" s="26" t="s">
        <v>15</v>
      </c>
      <c r="AJ29" s="25" t="s">
        <v>439</v>
      </c>
      <c r="AK29" s="26" t="s">
        <v>224</v>
      </c>
      <c r="AL29" s="26" t="s">
        <v>53</v>
      </c>
      <c r="AM29" s="26" t="s">
        <v>53</v>
      </c>
      <c r="AN29" s="26" t="s">
        <v>53</v>
      </c>
      <c r="AO29" s="26" t="s">
        <v>53</v>
      </c>
      <c r="AP29" s="26" t="s">
        <v>53</v>
      </c>
      <c r="AQ29" s="26" t="s">
        <v>53</v>
      </c>
      <c r="AR29" s="26" t="s">
        <v>53</v>
      </c>
      <c r="AS29" s="26" t="s">
        <v>53</v>
      </c>
      <c r="AT29" s="26" t="s">
        <v>221</v>
      </c>
      <c r="AU29" s="26" t="s">
        <v>461</v>
      </c>
      <c r="AV29" s="26" t="s">
        <v>53</v>
      </c>
      <c r="AW29" s="26" t="s">
        <v>53</v>
      </c>
      <c r="AX29" s="26" t="s">
        <v>53</v>
      </c>
      <c r="AY29" s="26" t="s">
        <v>53</v>
      </c>
      <c r="AZ29" s="26" t="s">
        <v>53</v>
      </c>
      <c r="BA29" s="26" t="s">
        <v>53</v>
      </c>
      <c r="BB29" s="26" t="s">
        <v>53</v>
      </c>
      <c r="BC29" s="26" t="s">
        <v>53</v>
      </c>
    </row>
    <row r="30">
      <c r="A30" s="25" t="s">
        <v>462</v>
      </c>
      <c r="B30" s="25" t="s">
        <v>463</v>
      </c>
      <c r="C30" s="25" t="s">
        <v>61</v>
      </c>
      <c r="D30" s="25" t="s">
        <v>50</v>
      </c>
      <c r="E30" s="25" t="s">
        <v>126</v>
      </c>
      <c r="F30" s="25" t="s">
        <v>14</v>
      </c>
      <c r="G30" s="25" t="s">
        <v>85</v>
      </c>
      <c r="H30" s="25" t="s">
        <v>58</v>
      </c>
      <c r="I30" s="26" t="s">
        <v>59</v>
      </c>
      <c r="J30" s="26" t="s">
        <v>53</v>
      </c>
      <c r="K30" s="27" t="s">
        <v>464</v>
      </c>
      <c r="L30" s="28">
        <v>6535555.0</v>
      </c>
      <c r="M30" s="29" t="str">
        <f>HYPERLINK("mailto:gides.usbcartagena@gmail.com","gides.usbcartagena@gmail.com")</f>
        <v>gides.usbcartagena@gmail.com</v>
      </c>
      <c r="N30" s="30" t="str">
        <f>HYPERLINK("http://investigaciones.usbcartagena.edu.co/grupos/centro-de-investigaciones","http://investigaciones.usbcartagena.edu.co/grupos/centro-de-investigaciones
http://gidesusbcartagena.blogspot.com")</f>
        <v>http://investigaciones.usbcartagena.edu.co/grupos/centro-de-investigaciones
http://gidesusbcartagena.blogspot.com</v>
      </c>
      <c r="O30" s="28" t="s">
        <v>465</v>
      </c>
      <c r="P30" s="25" t="s">
        <v>35</v>
      </c>
      <c r="Q30" s="26" t="s">
        <v>23</v>
      </c>
      <c r="R30" s="26" t="s">
        <v>24</v>
      </c>
      <c r="S30" s="25" t="s">
        <v>95</v>
      </c>
      <c r="T30" s="26" t="s">
        <v>136</v>
      </c>
      <c r="U30" s="26" t="s">
        <v>42</v>
      </c>
      <c r="V30" s="26" t="s">
        <v>120</v>
      </c>
      <c r="W30" s="26" t="s">
        <v>54</v>
      </c>
      <c r="X30" s="31" t="s">
        <v>53</v>
      </c>
      <c r="Y30" s="32" t="s">
        <v>53</v>
      </c>
      <c r="Z30" s="32" t="s">
        <v>53</v>
      </c>
      <c r="AA30" s="32" t="s">
        <v>53</v>
      </c>
      <c r="AB30" s="25" t="s">
        <v>43</v>
      </c>
      <c r="AC30" s="26" t="s">
        <v>53</v>
      </c>
      <c r="AD30" s="26" t="s">
        <v>90</v>
      </c>
      <c r="AE30" s="26" t="s">
        <v>101</v>
      </c>
      <c r="AF30" s="26" t="s">
        <v>116</v>
      </c>
      <c r="AG30" s="25" t="s">
        <v>41</v>
      </c>
      <c r="AH30" s="26" t="s">
        <v>28</v>
      </c>
      <c r="AI30" s="26" t="s">
        <v>15</v>
      </c>
      <c r="AJ30" s="25" t="s">
        <v>412</v>
      </c>
      <c r="AK30" s="26" t="s">
        <v>466</v>
      </c>
      <c r="AL30" s="26" t="s">
        <v>53</v>
      </c>
      <c r="AM30" s="26" t="s">
        <v>53</v>
      </c>
      <c r="AN30" s="26" t="s">
        <v>53</v>
      </c>
      <c r="AO30" s="26" t="s">
        <v>53</v>
      </c>
      <c r="AP30" s="26" t="s">
        <v>53</v>
      </c>
      <c r="AQ30" s="26" t="s">
        <v>53</v>
      </c>
      <c r="AR30" s="26" t="s">
        <v>53</v>
      </c>
      <c r="AS30" s="26" t="s">
        <v>53</v>
      </c>
      <c r="AT30" s="26" t="s">
        <v>221</v>
      </c>
      <c r="AU30" s="26" t="s">
        <v>467</v>
      </c>
      <c r="AV30" s="26" t="s">
        <v>53</v>
      </c>
      <c r="AW30" s="26" t="s">
        <v>53</v>
      </c>
      <c r="AX30" s="26" t="s">
        <v>53</v>
      </c>
      <c r="AY30" s="26" t="s">
        <v>53</v>
      </c>
      <c r="AZ30" s="26" t="s">
        <v>53</v>
      </c>
      <c r="BA30" s="26" t="s">
        <v>53</v>
      </c>
      <c r="BB30" s="26" t="s">
        <v>53</v>
      </c>
      <c r="BC30" s="26" t="s">
        <v>53</v>
      </c>
    </row>
    <row r="31">
      <c r="A31" s="25" t="s">
        <v>468</v>
      </c>
      <c r="B31" s="25" t="s">
        <v>469</v>
      </c>
      <c r="C31" s="25" t="s">
        <v>71</v>
      </c>
      <c r="D31" s="25" t="s">
        <v>25</v>
      </c>
      <c r="E31" s="25" t="s">
        <v>470</v>
      </c>
      <c r="F31" s="25" t="s">
        <v>40</v>
      </c>
      <c r="G31" s="25" t="s">
        <v>133</v>
      </c>
      <c r="H31" s="25" t="s">
        <v>77</v>
      </c>
      <c r="I31" s="26" t="s">
        <v>78</v>
      </c>
      <c r="J31" s="26" t="s">
        <v>53</v>
      </c>
      <c r="K31" s="27" t="s">
        <v>471</v>
      </c>
      <c r="L31" s="28" t="s">
        <v>472</v>
      </c>
      <c r="M31" s="29" t="str">
        <f>HYPERLINK("mailto:cipca@emtel.net.co","cipca@emtel.net.co")</f>
        <v>cipca@emtel.net.co</v>
      </c>
      <c r="N31" s="29" t="str">
        <f>HYPERLINK("http://www.crepic.org.co/index.php/es/","http://www.crepic.org.co/index.php/es/ y http://www.crepic.org.co/nuestra_experiencia/index.html")</f>
        <v>http://www.crepic.org.co/index.php/es/ y http://www.crepic.org.co/nuestra_experiencia/index.html</v>
      </c>
      <c r="O31" s="28" t="s">
        <v>473</v>
      </c>
      <c r="P31" s="25" t="s">
        <v>22</v>
      </c>
      <c r="Q31" s="26" t="s">
        <v>36</v>
      </c>
      <c r="R31" s="26" t="s">
        <v>37</v>
      </c>
      <c r="S31" s="25" t="s">
        <v>105</v>
      </c>
      <c r="T31" s="26" t="s">
        <v>54</v>
      </c>
      <c r="U31" s="26" t="s">
        <v>15</v>
      </c>
      <c r="V31" s="26" t="s">
        <v>136</v>
      </c>
      <c r="W31" s="26" t="s">
        <v>53</v>
      </c>
      <c r="X31" s="31" t="s">
        <v>134</v>
      </c>
      <c r="Y31" s="32" t="s">
        <v>138</v>
      </c>
      <c r="Z31" s="32" t="s">
        <v>122</v>
      </c>
      <c r="AA31" s="32" t="s">
        <v>56</v>
      </c>
      <c r="AB31" s="25" t="s">
        <v>43</v>
      </c>
      <c r="AC31" s="26" t="s">
        <v>90</v>
      </c>
      <c r="AD31" s="26" t="s">
        <v>74</v>
      </c>
      <c r="AE31" s="26" t="s">
        <v>101</v>
      </c>
      <c r="AF31" s="26" t="s">
        <v>144</v>
      </c>
      <c r="AG31" s="25" t="s">
        <v>41</v>
      </c>
      <c r="AH31" s="26" t="s">
        <v>28</v>
      </c>
      <c r="AI31" s="26" t="s">
        <v>53</v>
      </c>
      <c r="AJ31" s="25" t="s">
        <v>474</v>
      </c>
      <c r="AK31" s="26" t="s">
        <v>475</v>
      </c>
      <c r="AL31" s="26" t="s">
        <v>476</v>
      </c>
      <c r="AM31" s="26" t="s">
        <v>477</v>
      </c>
      <c r="AN31" s="26" t="s">
        <v>325</v>
      </c>
      <c r="AO31" s="26" t="s">
        <v>478</v>
      </c>
      <c r="AP31" s="26" t="s">
        <v>479</v>
      </c>
      <c r="AQ31" s="26" t="s">
        <v>480</v>
      </c>
      <c r="AR31" s="26" t="s">
        <v>53</v>
      </c>
      <c r="AS31" s="26" t="s">
        <v>53</v>
      </c>
      <c r="AT31" s="26" t="s">
        <v>481</v>
      </c>
      <c r="AU31" s="26" t="s">
        <v>482</v>
      </c>
      <c r="AV31" s="26" t="s">
        <v>483</v>
      </c>
      <c r="AW31" s="26" t="s">
        <v>484</v>
      </c>
      <c r="AX31" s="26" t="s">
        <v>485</v>
      </c>
      <c r="AY31" s="26" t="s">
        <v>486</v>
      </c>
      <c r="AZ31" s="26" t="s">
        <v>487</v>
      </c>
      <c r="BA31" s="26" t="s">
        <v>488</v>
      </c>
      <c r="BB31" s="26" t="s">
        <v>489</v>
      </c>
      <c r="BC31" s="26" t="s">
        <v>221</v>
      </c>
    </row>
    <row r="32">
      <c r="A32" s="25" t="s">
        <v>490</v>
      </c>
      <c r="B32" s="25" t="s">
        <v>491</v>
      </c>
      <c r="C32" s="25" t="s">
        <v>71</v>
      </c>
      <c r="D32" s="25" t="s">
        <v>25</v>
      </c>
      <c r="E32" s="25" t="s">
        <v>492</v>
      </c>
      <c r="F32" s="25" t="s">
        <v>52</v>
      </c>
      <c r="G32" s="25" t="s">
        <v>45</v>
      </c>
      <c r="H32" s="25" t="s">
        <v>99</v>
      </c>
      <c r="I32" s="26" t="s">
        <v>34</v>
      </c>
      <c r="J32" s="26" t="s">
        <v>53</v>
      </c>
      <c r="K32" s="27" t="s">
        <v>493</v>
      </c>
      <c r="L32" s="28">
        <v>4440544.0</v>
      </c>
      <c r="M32" s="29" t="str">
        <f>HYPERLINK("mailto:direccion@icanh.gov.co","direccion@icanh.gov.co")</f>
        <v>direccion@icanh.gov.co</v>
      </c>
      <c r="N32" s="29" t="str">
        <f>HYPERLINK("http://www.icanh.gov.co/","http://www.icanh.gov.co")</f>
        <v>http://www.icanh.gov.co</v>
      </c>
      <c r="O32" s="28" t="s">
        <v>494</v>
      </c>
      <c r="P32" s="25" t="s">
        <v>22</v>
      </c>
      <c r="Q32" s="26" t="s">
        <v>23</v>
      </c>
      <c r="R32" s="26" t="s">
        <v>37</v>
      </c>
      <c r="S32" s="25" t="s">
        <v>89</v>
      </c>
      <c r="T32" s="26" t="s">
        <v>120</v>
      </c>
      <c r="U32" s="26" t="s">
        <v>110</v>
      </c>
      <c r="V32" s="26" t="s">
        <v>53</v>
      </c>
      <c r="W32" s="26" t="s">
        <v>53</v>
      </c>
      <c r="X32" s="31" t="s">
        <v>44</v>
      </c>
      <c r="Y32" s="32" t="s">
        <v>53</v>
      </c>
      <c r="Z32" s="32" t="s">
        <v>53</v>
      </c>
      <c r="AA32" s="32" t="s">
        <v>53</v>
      </c>
      <c r="AB32" s="25" t="s">
        <v>43</v>
      </c>
      <c r="AC32" s="26" t="s">
        <v>111</v>
      </c>
      <c r="AD32" s="26" t="s">
        <v>101</v>
      </c>
      <c r="AE32" s="26" t="s">
        <v>116</v>
      </c>
      <c r="AF32" s="26" t="s">
        <v>90</v>
      </c>
      <c r="AG32" s="25" t="s">
        <v>41</v>
      </c>
      <c r="AH32" s="26" t="s">
        <v>53</v>
      </c>
      <c r="AI32" s="26" t="s">
        <v>53</v>
      </c>
      <c r="AJ32" s="25" t="s">
        <v>439</v>
      </c>
      <c r="AK32" s="26" t="s">
        <v>325</v>
      </c>
      <c r="AL32" s="26" t="s">
        <v>53</v>
      </c>
      <c r="AM32" s="26" t="s">
        <v>53</v>
      </c>
      <c r="AN32" s="26" t="s">
        <v>53</v>
      </c>
      <c r="AO32" s="26" t="s">
        <v>53</v>
      </c>
      <c r="AP32" s="26" t="s">
        <v>53</v>
      </c>
      <c r="AQ32" s="26" t="s">
        <v>53</v>
      </c>
      <c r="AR32" s="26" t="s">
        <v>53</v>
      </c>
      <c r="AS32" s="26" t="s">
        <v>53</v>
      </c>
      <c r="AT32" s="26" t="s">
        <v>495</v>
      </c>
      <c r="AU32" s="26" t="s">
        <v>496</v>
      </c>
      <c r="AV32" s="26" t="s">
        <v>497</v>
      </c>
      <c r="AW32" s="26" t="s">
        <v>498</v>
      </c>
      <c r="AX32" s="26" t="s">
        <v>499</v>
      </c>
      <c r="AY32" s="26" t="s">
        <v>500</v>
      </c>
      <c r="AZ32" s="26" t="s">
        <v>53</v>
      </c>
      <c r="BA32" s="26" t="s">
        <v>53</v>
      </c>
      <c r="BB32" s="26" t="s">
        <v>53</v>
      </c>
      <c r="BC32" s="26" t="s">
        <v>53</v>
      </c>
    </row>
    <row r="33">
      <c r="A33" s="25" t="s">
        <v>501</v>
      </c>
      <c r="B33" s="25" t="s">
        <v>256</v>
      </c>
      <c r="C33" s="25" t="s">
        <v>61</v>
      </c>
      <c r="D33" s="25" t="s">
        <v>25</v>
      </c>
      <c r="E33" s="25" t="s">
        <v>126</v>
      </c>
      <c r="F33" s="25" t="s">
        <v>52</v>
      </c>
      <c r="G33" s="25" t="s">
        <v>45</v>
      </c>
      <c r="H33" s="25" t="s">
        <v>99</v>
      </c>
      <c r="I33" s="26" t="s">
        <v>34</v>
      </c>
      <c r="J33" s="26" t="s">
        <v>53</v>
      </c>
      <c r="K33" s="27" t="s">
        <v>502</v>
      </c>
      <c r="L33" s="28" t="s">
        <v>503</v>
      </c>
      <c r="M33" s="29" t="str">
        <f>HYPERLINK("mailto:fear@javeriana.edu.co","fear@javeriana.edu.co")</f>
        <v>fear@javeriana.edu.co</v>
      </c>
      <c r="N33" s="29" t="str">
        <f>HYPERLINK("http://www.javeriana.edu.co/ear/d_des_rur/inicio.htm","http://www.javeriana.edu.co/ear/d_des_rur/inicio.htm")</f>
        <v>http://www.javeriana.edu.co/ear/d_des_rur/inicio.htm</v>
      </c>
      <c r="O33" s="28" t="s">
        <v>407</v>
      </c>
      <c r="P33" s="25" t="s">
        <v>22</v>
      </c>
      <c r="Q33" s="26" t="s">
        <v>23</v>
      </c>
      <c r="R33" s="26" t="s">
        <v>88</v>
      </c>
      <c r="S33" s="25" t="s">
        <v>136</v>
      </c>
      <c r="T33" s="26" t="s">
        <v>16</v>
      </c>
      <c r="U33" s="26" t="s">
        <v>82</v>
      </c>
      <c r="V33" s="26" t="s">
        <v>42</v>
      </c>
      <c r="W33" s="26" t="s">
        <v>110</v>
      </c>
      <c r="X33" s="31" t="s">
        <v>75</v>
      </c>
      <c r="Y33" s="32" t="s">
        <v>66</v>
      </c>
      <c r="Z33" s="32" t="s">
        <v>84</v>
      </c>
      <c r="AA33" s="32" t="s">
        <v>18</v>
      </c>
      <c r="AB33" s="25" t="s">
        <v>96</v>
      </c>
      <c r="AC33" s="26" t="s">
        <v>101</v>
      </c>
      <c r="AD33" s="26" t="s">
        <v>116</v>
      </c>
      <c r="AE33" s="26" t="s">
        <v>90</v>
      </c>
      <c r="AF33" s="26" t="s">
        <v>43</v>
      </c>
      <c r="AG33" s="25" t="s">
        <v>41</v>
      </c>
      <c r="AH33" s="26" t="s">
        <v>28</v>
      </c>
      <c r="AI33" s="26" t="s">
        <v>15</v>
      </c>
      <c r="AJ33" s="25" t="s">
        <v>504</v>
      </c>
      <c r="AK33" s="26" t="s">
        <v>380</v>
      </c>
      <c r="AL33" s="26" t="s">
        <v>505</v>
      </c>
      <c r="AM33" s="26" t="s">
        <v>506</v>
      </c>
      <c r="AN33" s="26" t="s">
        <v>410</v>
      </c>
      <c r="AO33" s="26" t="s">
        <v>507</v>
      </c>
      <c r="AP33" s="26" t="s">
        <v>508</v>
      </c>
      <c r="AQ33" s="26" t="s">
        <v>53</v>
      </c>
      <c r="AR33" s="26" t="s">
        <v>53</v>
      </c>
      <c r="AS33" s="26" t="s">
        <v>53</v>
      </c>
      <c r="AT33" s="26" t="s">
        <v>509</v>
      </c>
      <c r="AU33" s="26" t="s">
        <v>510</v>
      </c>
      <c r="AV33" s="26" t="s">
        <v>511</v>
      </c>
      <c r="AW33" s="26" t="s">
        <v>221</v>
      </c>
      <c r="AX33" s="26" t="s">
        <v>512</v>
      </c>
      <c r="AY33" s="26" t="s">
        <v>513</v>
      </c>
      <c r="AZ33" s="26" t="s">
        <v>514</v>
      </c>
      <c r="BA33" s="26" t="s">
        <v>279</v>
      </c>
      <c r="BB33" s="26" t="s">
        <v>515</v>
      </c>
      <c r="BC33" s="26" t="s">
        <v>516</v>
      </c>
    </row>
    <row r="34">
      <c r="A34" s="25" t="s">
        <v>517</v>
      </c>
      <c r="B34" s="25" t="s">
        <v>318</v>
      </c>
      <c r="C34" s="25" t="s">
        <v>61</v>
      </c>
      <c r="D34" s="25" t="s">
        <v>38</v>
      </c>
      <c r="E34" s="25" t="s">
        <v>518</v>
      </c>
      <c r="F34" s="25" t="s">
        <v>40</v>
      </c>
      <c r="G34" s="25" t="s">
        <v>103</v>
      </c>
      <c r="H34" s="25" t="s">
        <v>68</v>
      </c>
      <c r="I34" s="26" t="s">
        <v>21</v>
      </c>
      <c r="J34" s="26" t="s">
        <v>53</v>
      </c>
      <c r="K34" s="27" t="s">
        <v>519</v>
      </c>
      <c r="L34" s="28" t="s">
        <v>520</v>
      </c>
      <c r="M34" s="29" t="str">
        <f>HYPERLINK("mailto:crece@crece.org.co","crece@crece.org.co")</f>
        <v>crece@crece.org.co</v>
      </c>
      <c r="N34" s="30" t="str">
        <f>HYPERLINK("http://www.crece.org.co/crece/","http://www.crece.org.co/crece/")</f>
        <v>http://www.crece.org.co/crece/</v>
      </c>
      <c r="O34" s="28" t="s">
        <v>521</v>
      </c>
      <c r="P34" s="25" t="s">
        <v>35</v>
      </c>
      <c r="Q34" s="26" t="s">
        <v>36</v>
      </c>
      <c r="R34" s="26" t="s">
        <v>37</v>
      </c>
      <c r="S34" s="25" t="s">
        <v>54</v>
      </c>
      <c r="T34" s="26" t="s">
        <v>105</v>
      </c>
      <c r="U34" s="26" t="s">
        <v>15</v>
      </c>
      <c r="V34" s="26" t="s">
        <v>136</v>
      </c>
      <c r="W34" s="26" t="s">
        <v>53</v>
      </c>
      <c r="X34" s="31" t="s">
        <v>138</v>
      </c>
      <c r="Y34" s="32" t="s">
        <v>134</v>
      </c>
      <c r="Z34" s="32" t="s">
        <v>66</v>
      </c>
      <c r="AA34" s="32" t="s">
        <v>53</v>
      </c>
      <c r="AB34" s="25" t="s">
        <v>43</v>
      </c>
      <c r="AC34" s="26" t="s">
        <v>74</v>
      </c>
      <c r="AD34" s="26" t="s">
        <v>90</v>
      </c>
      <c r="AE34" s="26" t="s">
        <v>101</v>
      </c>
      <c r="AF34" s="26" t="s">
        <v>83</v>
      </c>
      <c r="AG34" s="25" t="s">
        <v>41</v>
      </c>
      <c r="AH34" s="26" t="s">
        <v>28</v>
      </c>
      <c r="AI34" s="26" t="s">
        <v>53</v>
      </c>
      <c r="AJ34" s="25" t="s">
        <v>522</v>
      </c>
      <c r="AK34" s="26" t="s">
        <v>523</v>
      </c>
      <c r="AL34" s="26" t="s">
        <v>380</v>
      </c>
      <c r="AM34" s="26" t="s">
        <v>524</v>
      </c>
      <c r="AN34" s="26" t="s">
        <v>525</v>
      </c>
      <c r="AO34" s="26" t="s">
        <v>526</v>
      </c>
      <c r="AP34" s="26" t="s">
        <v>527</v>
      </c>
      <c r="AQ34" s="26" t="s">
        <v>478</v>
      </c>
      <c r="AR34" s="26" t="s">
        <v>350</v>
      </c>
      <c r="AS34" s="26" t="s">
        <v>528</v>
      </c>
      <c r="AT34" s="26" t="s">
        <v>221</v>
      </c>
      <c r="AU34" s="26" t="s">
        <v>529</v>
      </c>
      <c r="AV34" s="26" t="s">
        <v>530</v>
      </c>
      <c r="AW34" s="26" t="s">
        <v>531</v>
      </c>
      <c r="AX34" s="26" t="s">
        <v>532</v>
      </c>
      <c r="AY34" s="26" t="s">
        <v>533</v>
      </c>
      <c r="AZ34" s="26" t="s">
        <v>534</v>
      </c>
      <c r="BA34" s="26" t="s">
        <v>535</v>
      </c>
      <c r="BB34" s="26" t="s">
        <v>536</v>
      </c>
      <c r="BC34" s="26" t="s">
        <v>537</v>
      </c>
    </row>
    <row r="35">
      <c r="A35" s="25" t="s">
        <v>538</v>
      </c>
      <c r="B35" s="25" t="s">
        <v>422</v>
      </c>
      <c r="C35" s="25" t="s">
        <v>71</v>
      </c>
      <c r="D35" s="25" t="s">
        <v>38</v>
      </c>
      <c r="E35" s="25" t="s">
        <v>539</v>
      </c>
      <c r="F35" s="25" t="s">
        <v>52</v>
      </c>
      <c r="G35" s="25" t="s">
        <v>45</v>
      </c>
      <c r="H35" s="25" t="s">
        <v>99</v>
      </c>
      <c r="I35" s="26" t="s">
        <v>34</v>
      </c>
      <c r="J35" s="26" t="s">
        <v>53</v>
      </c>
      <c r="K35" s="27" t="s">
        <v>540</v>
      </c>
      <c r="L35" s="28" t="s">
        <v>541</v>
      </c>
      <c r="M35" s="29" t="str">
        <f>HYPERLINK("mailto:ceninvdes_bog@unal.edu.co","ceninvdes_bog@unal.edu.co")</f>
        <v>ceninvdes_bog@unal.edu.co</v>
      </c>
      <c r="N35" s="29" t="str">
        <f>HYPERLINK("http://www.cid.unal.edu.co/cidnews/","http://www.cid.unal.edu.co/cidnews/")</f>
        <v>http://www.cid.unal.edu.co/cidnews/</v>
      </c>
      <c r="O35" s="28" t="s">
        <v>460</v>
      </c>
      <c r="P35" s="25" t="s">
        <v>22</v>
      </c>
      <c r="Q35" s="26" t="s">
        <v>36</v>
      </c>
      <c r="R35" s="26" t="s">
        <v>88</v>
      </c>
      <c r="S35" s="25" t="s">
        <v>110</v>
      </c>
      <c r="T35" s="26" t="s">
        <v>136</v>
      </c>
      <c r="U35" s="26" t="s">
        <v>82</v>
      </c>
      <c r="V35" s="26" t="s">
        <v>105</v>
      </c>
      <c r="W35" s="26" t="s">
        <v>53</v>
      </c>
      <c r="X35" s="31" t="s">
        <v>117</v>
      </c>
      <c r="Y35" s="32" t="s">
        <v>44</v>
      </c>
      <c r="Z35" s="32" t="s">
        <v>53</v>
      </c>
      <c r="AA35" s="32" t="s">
        <v>53</v>
      </c>
      <c r="AB35" s="25" t="s">
        <v>43</v>
      </c>
      <c r="AC35" s="26" t="s">
        <v>96</v>
      </c>
      <c r="AD35" s="26" t="s">
        <v>90</v>
      </c>
      <c r="AE35" s="26" t="s">
        <v>101</v>
      </c>
      <c r="AF35" s="26" t="s">
        <v>83</v>
      </c>
      <c r="AG35" s="25" t="s">
        <v>41</v>
      </c>
      <c r="AH35" s="26" t="s">
        <v>28</v>
      </c>
      <c r="AI35" s="26" t="s">
        <v>15</v>
      </c>
      <c r="AJ35" s="25" t="s">
        <v>439</v>
      </c>
      <c r="AK35" s="26" t="s">
        <v>53</v>
      </c>
      <c r="AL35" s="26" t="s">
        <v>53</v>
      </c>
      <c r="AM35" s="26" t="s">
        <v>53</v>
      </c>
      <c r="AN35" s="26" t="s">
        <v>53</v>
      </c>
      <c r="AO35" s="26" t="s">
        <v>53</v>
      </c>
      <c r="AP35" s="26" t="s">
        <v>53</v>
      </c>
      <c r="AQ35" s="26" t="s">
        <v>53</v>
      </c>
      <c r="AR35" s="26" t="s">
        <v>53</v>
      </c>
      <c r="AS35" s="26" t="s">
        <v>53</v>
      </c>
      <c r="AT35" s="26" t="s">
        <v>221</v>
      </c>
      <c r="AU35" s="26" t="s">
        <v>53</v>
      </c>
      <c r="AV35" s="26" t="s">
        <v>53</v>
      </c>
      <c r="AW35" s="26" t="s">
        <v>53</v>
      </c>
      <c r="AX35" s="26" t="s">
        <v>53</v>
      </c>
      <c r="AY35" s="26" t="s">
        <v>53</v>
      </c>
      <c r="AZ35" s="26" t="s">
        <v>53</v>
      </c>
      <c r="BA35" s="26" t="s">
        <v>53</v>
      </c>
      <c r="BB35" s="26" t="s">
        <v>53</v>
      </c>
      <c r="BC35" s="26" t="s">
        <v>53</v>
      </c>
    </row>
    <row r="36">
      <c r="A36" s="25" t="s">
        <v>542</v>
      </c>
      <c r="B36" s="25" t="s">
        <v>318</v>
      </c>
      <c r="C36" s="25" t="s">
        <v>61</v>
      </c>
      <c r="D36" s="25" t="s">
        <v>38</v>
      </c>
      <c r="E36" s="25" t="s">
        <v>543</v>
      </c>
      <c r="F36" s="25" t="s">
        <v>62</v>
      </c>
      <c r="G36" s="25" t="s">
        <v>45</v>
      </c>
      <c r="H36" s="25" t="s">
        <v>99</v>
      </c>
      <c r="I36" s="26" t="s">
        <v>34</v>
      </c>
      <c r="J36" s="26" t="s">
        <v>53</v>
      </c>
      <c r="K36" s="27" t="s">
        <v>544</v>
      </c>
      <c r="L36" s="28">
        <v>2558550.0</v>
      </c>
      <c r="M36" s="37" t="s">
        <v>126</v>
      </c>
      <c r="N36" s="30" t="str">
        <f>HYPERLINK("http://ceelat.org/","http://ceelat.org/")</f>
        <v>http://ceelat.org/</v>
      </c>
      <c r="O36" s="28" t="s">
        <v>545</v>
      </c>
      <c r="P36" s="25" t="s">
        <v>22</v>
      </c>
      <c r="Q36" s="26" t="s">
        <v>23</v>
      </c>
      <c r="R36" s="26" t="s">
        <v>88</v>
      </c>
      <c r="S36" s="25" t="s">
        <v>73</v>
      </c>
      <c r="T36" s="26" t="s">
        <v>146</v>
      </c>
      <c r="U36" s="26" t="s">
        <v>82</v>
      </c>
      <c r="V36" s="26" t="s">
        <v>95</v>
      </c>
      <c r="W36" s="26" t="s">
        <v>53</v>
      </c>
      <c r="X36" s="31" t="s">
        <v>75</v>
      </c>
      <c r="Y36" s="32" t="s">
        <v>44</v>
      </c>
      <c r="Z36" s="32" t="s">
        <v>84</v>
      </c>
      <c r="AA36" s="32" t="s">
        <v>53</v>
      </c>
      <c r="AB36" s="25" t="s">
        <v>43</v>
      </c>
      <c r="AC36" s="26" t="s">
        <v>96</v>
      </c>
      <c r="AD36" s="26" t="s">
        <v>83</v>
      </c>
      <c r="AE36" s="26" t="s">
        <v>53</v>
      </c>
      <c r="AF36" s="26" t="s">
        <v>53</v>
      </c>
      <c r="AG36" s="25" t="s">
        <v>41</v>
      </c>
      <c r="AH36" s="26" t="s">
        <v>28</v>
      </c>
      <c r="AI36" s="26" t="s">
        <v>53</v>
      </c>
      <c r="AJ36" s="25" t="s">
        <v>505</v>
      </c>
      <c r="AK36" s="26" t="s">
        <v>325</v>
      </c>
      <c r="AL36" s="26" t="s">
        <v>546</v>
      </c>
      <c r="AM36" s="26" t="s">
        <v>53</v>
      </c>
      <c r="AN36" s="26" t="s">
        <v>53</v>
      </c>
      <c r="AO36" s="26" t="s">
        <v>53</v>
      </c>
      <c r="AP36" s="26" t="s">
        <v>53</v>
      </c>
      <c r="AQ36" s="26" t="s">
        <v>53</v>
      </c>
      <c r="AR36" s="26" t="s">
        <v>53</v>
      </c>
      <c r="AS36" s="26" t="s">
        <v>53</v>
      </c>
      <c r="AT36" s="26" t="s">
        <v>547</v>
      </c>
      <c r="AU36" s="26" t="s">
        <v>548</v>
      </c>
      <c r="AV36" s="26" t="s">
        <v>549</v>
      </c>
      <c r="AW36" s="26" t="s">
        <v>550</v>
      </c>
      <c r="AX36" s="26" t="s">
        <v>53</v>
      </c>
      <c r="AY36" s="26" t="s">
        <v>53</v>
      </c>
      <c r="AZ36" s="26" t="s">
        <v>53</v>
      </c>
      <c r="BA36" s="26" t="s">
        <v>53</v>
      </c>
      <c r="BB36" s="26" t="s">
        <v>53</v>
      </c>
      <c r="BC36" s="26" t="s">
        <v>53</v>
      </c>
    </row>
    <row r="37">
      <c r="A37" s="25" t="s">
        <v>551</v>
      </c>
      <c r="B37" s="25" t="s">
        <v>318</v>
      </c>
      <c r="C37" s="25" t="s">
        <v>61</v>
      </c>
      <c r="D37" s="25" t="s">
        <v>25</v>
      </c>
      <c r="E37" s="25" t="s">
        <v>552</v>
      </c>
      <c r="F37" s="25" t="s">
        <v>52</v>
      </c>
      <c r="G37" s="25" t="s">
        <v>45</v>
      </c>
      <c r="H37" s="25" t="s">
        <v>99</v>
      </c>
      <c r="I37" s="26" t="s">
        <v>34</v>
      </c>
      <c r="J37" s="26" t="s">
        <v>53</v>
      </c>
      <c r="K37" s="27" t="s">
        <v>553</v>
      </c>
      <c r="L37" s="28" t="s">
        <v>554</v>
      </c>
      <c r="M37" s="29" t="str">
        <f>HYPERLINK("mailto:cenac@cenac.org.co","cenac@cenac.org.co")</f>
        <v>cenac@cenac.org.co</v>
      </c>
      <c r="N37" s="30" t="str">
        <f>HYPERLINK("http://www.cenac.org.co/","http://www.cenac.org.co/")</f>
        <v>http://www.cenac.org.co/</v>
      </c>
      <c r="O37" s="28" t="s">
        <v>555</v>
      </c>
      <c r="P37" s="25" t="s">
        <v>35</v>
      </c>
      <c r="Q37" s="26" t="s">
        <v>23</v>
      </c>
      <c r="R37" s="26" t="s">
        <v>24</v>
      </c>
      <c r="S37" s="25" t="s">
        <v>29</v>
      </c>
      <c r="T37" s="26" t="s">
        <v>95</v>
      </c>
      <c r="U37" s="26" t="s">
        <v>105</v>
      </c>
      <c r="V37" s="26" t="s">
        <v>53</v>
      </c>
      <c r="W37" s="26" t="s">
        <v>53</v>
      </c>
      <c r="X37" s="31" t="s">
        <v>44</v>
      </c>
      <c r="Y37" s="32" t="s">
        <v>53</v>
      </c>
      <c r="Z37" s="32" t="s">
        <v>53</v>
      </c>
      <c r="AA37" s="32" t="s">
        <v>53</v>
      </c>
      <c r="AB37" s="25" t="s">
        <v>43</v>
      </c>
      <c r="AC37" s="26" t="s">
        <v>96</v>
      </c>
      <c r="AD37" s="26" t="s">
        <v>83</v>
      </c>
      <c r="AE37" s="26" t="s">
        <v>116</v>
      </c>
      <c r="AF37" s="26" t="s">
        <v>101</v>
      </c>
      <c r="AG37" s="25" t="s">
        <v>41</v>
      </c>
      <c r="AH37" s="26" t="s">
        <v>28</v>
      </c>
      <c r="AI37" s="26" t="s">
        <v>53</v>
      </c>
      <c r="AJ37" s="25" t="s">
        <v>325</v>
      </c>
      <c r="AK37" s="26" t="s">
        <v>370</v>
      </c>
      <c r="AL37" s="26" t="s">
        <v>505</v>
      </c>
      <c r="AM37" s="26" t="s">
        <v>556</v>
      </c>
      <c r="AN37" s="26" t="s">
        <v>557</v>
      </c>
      <c r="AO37" s="26" t="s">
        <v>558</v>
      </c>
      <c r="AP37" s="26" t="s">
        <v>380</v>
      </c>
      <c r="AQ37" s="26" t="s">
        <v>559</v>
      </c>
      <c r="AR37" s="26" t="s">
        <v>560</v>
      </c>
      <c r="AS37" s="26" t="s">
        <v>546</v>
      </c>
      <c r="AT37" s="26" t="s">
        <v>561</v>
      </c>
      <c r="AU37" s="26" t="s">
        <v>562</v>
      </c>
      <c r="AV37" s="26" t="s">
        <v>563</v>
      </c>
      <c r="AW37" s="26" t="s">
        <v>564</v>
      </c>
      <c r="AX37" s="26" t="s">
        <v>565</v>
      </c>
      <c r="AY37" s="26" t="s">
        <v>256</v>
      </c>
      <c r="AZ37" s="26" t="s">
        <v>495</v>
      </c>
      <c r="BA37" s="26" t="s">
        <v>566</v>
      </c>
      <c r="BB37" s="26" t="s">
        <v>567</v>
      </c>
      <c r="BC37" s="26" t="s">
        <v>279</v>
      </c>
    </row>
    <row r="38">
      <c r="A38" s="25" t="s">
        <v>568</v>
      </c>
      <c r="B38" s="25" t="s">
        <v>318</v>
      </c>
      <c r="C38" s="25" t="s">
        <v>39</v>
      </c>
      <c r="D38" s="25" t="s">
        <v>25</v>
      </c>
      <c r="E38" s="25" t="s">
        <v>126</v>
      </c>
      <c r="F38" s="25" t="s">
        <v>52</v>
      </c>
      <c r="G38" s="25" t="s">
        <v>76</v>
      </c>
      <c r="H38" s="25" t="s">
        <v>129</v>
      </c>
      <c r="I38" s="26" t="s">
        <v>78</v>
      </c>
      <c r="J38" s="26" t="s">
        <v>53</v>
      </c>
      <c r="K38" s="27" t="s">
        <v>569</v>
      </c>
      <c r="L38" s="28">
        <v>6550905.0</v>
      </c>
      <c r="M38" s="29" t="str">
        <f>HYPERLINK("mailto:cnp@cnp.org.co","cnp@cnp.org.co")</f>
        <v>cnp@cnp.org.co</v>
      </c>
      <c r="N38" s="30" t="str">
        <f>HYPERLINK("http://www.cnp.org.co/","http://www.cnp.org.co/")</f>
        <v>http://www.cnp.org.co/</v>
      </c>
      <c r="O38" s="28" t="s">
        <v>570</v>
      </c>
      <c r="P38" s="25" t="s">
        <v>22</v>
      </c>
      <c r="Q38" s="26" t="s">
        <v>36</v>
      </c>
      <c r="R38" s="26" t="s">
        <v>88</v>
      </c>
      <c r="S38" s="25" t="s">
        <v>29</v>
      </c>
      <c r="T38" s="26" t="s">
        <v>105</v>
      </c>
      <c r="U38" s="26" t="s">
        <v>54</v>
      </c>
      <c r="V38" s="26" t="s">
        <v>110</v>
      </c>
      <c r="W38" s="26" t="s">
        <v>53</v>
      </c>
      <c r="X38" s="31" t="s">
        <v>142</v>
      </c>
      <c r="Y38" s="32" t="s">
        <v>44</v>
      </c>
      <c r="Z38" s="32" t="s">
        <v>107</v>
      </c>
      <c r="AA38" s="32" t="s">
        <v>53</v>
      </c>
      <c r="AB38" s="25" t="s">
        <v>43</v>
      </c>
      <c r="AC38" s="26" t="s">
        <v>83</v>
      </c>
      <c r="AD38" s="26" t="s">
        <v>96</v>
      </c>
      <c r="AE38" s="26" t="s">
        <v>111</v>
      </c>
      <c r="AF38" s="26" t="s">
        <v>53</v>
      </c>
      <c r="AG38" s="25" t="s">
        <v>41</v>
      </c>
      <c r="AH38" s="26" t="s">
        <v>15</v>
      </c>
      <c r="AI38" s="26" t="s">
        <v>28</v>
      </c>
      <c r="AJ38" s="25" t="s">
        <v>571</v>
      </c>
      <c r="AK38" s="26" t="s">
        <v>572</v>
      </c>
      <c r="AL38" s="26" t="s">
        <v>573</v>
      </c>
      <c r="AM38" s="26" t="s">
        <v>439</v>
      </c>
      <c r="AN38" s="26" t="s">
        <v>370</v>
      </c>
      <c r="AO38" s="26" t="s">
        <v>574</v>
      </c>
      <c r="AP38" s="26" t="s">
        <v>575</v>
      </c>
      <c r="AQ38" s="26" t="s">
        <v>485</v>
      </c>
      <c r="AR38" s="26" t="s">
        <v>53</v>
      </c>
      <c r="AS38" s="26" t="s">
        <v>53</v>
      </c>
      <c r="AT38" s="26" t="s">
        <v>576</v>
      </c>
      <c r="AU38" s="26" t="s">
        <v>577</v>
      </c>
      <c r="AV38" s="26" t="s">
        <v>256</v>
      </c>
      <c r="AW38" s="26" t="s">
        <v>578</v>
      </c>
      <c r="AX38" s="26" t="s">
        <v>579</v>
      </c>
      <c r="AY38" s="26" t="s">
        <v>528</v>
      </c>
      <c r="AZ38" s="26" t="s">
        <v>221</v>
      </c>
      <c r="BA38" s="26" t="s">
        <v>580</v>
      </c>
      <c r="BB38" s="26" t="s">
        <v>53</v>
      </c>
      <c r="BC38" s="26" t="s">
        <v>53</v>
      </c>
    </row>
    <row r="39">
      <c r="A39" s="25" t="s">
        <v>581</v>
      </c>
      <c r="B39" s="25" t="s">
        <v>318</v>
      </c>
      <c r="C39" s="25" t="s">
        <v>61</v>
      </c>
      <c r="D39" s="25" t="s">
        <v>25</v>
      </c>
      <c r="E39" s="25" t="s">
        <v>582</v>
      </c>
      <c r="F39" s="25" t="s">
        <v>52</v>
      </c>
      <c r="G39" s="25" t="s">
        <v>45</v>
      </c>
      <c r="H39" s="25" t="s">
        <v>99</v>
      </c>
      <c r="I39" s="26" t="s">
        <v>34</v>
      </c>
      <c r="J39" s="26" t="s">
        <v>53</v>
      </c>
      <c r="K39" s="27" t="s">
        <v>583</v>
      </c>
      <c r="L39" s="28">
        <v>7427413.0</v>
      </c>
      <c r="M39" s="37" t="s">
        <v>126</v>
      </c>
      <c r="N39" s="30" t="str">
        <f>HYPERLINK("http://www.compite.com.co/","http://www.compite.com.co/")</f>
        <v>http://www.compite.com.co/</v>
      </c>
      <c r="O39" s="28" t="s">
        <v>584</v>
      </c>
      <c r="P39" s="25" t="s">
        <v>22</v>
      </c>
      <c r="Q39" s="26" t="s">
        <v>23</v>
      </c>
      <c r="R39" s="26" t="s">
        <v>88</v>
      </c>
      <c r="S39" s="25" t="s">
        <v>110</v>
      </c>
      <c r="T39" s="26" t="s">
        <v>105</v>
      </c>
      <c r="U39" s="26" t="s">
        <v>54</v>
      </c>
      <c r="V39" s="26" t="s">
        <v>53</v>
      </c>
      <c r="W39" s="26" t="s">
        <v>53</v>
      </c>
      <c r="X39" s="31" t="s">
        <v>84</v>
      </c>
      <c r="Y39" s="32" t="s">
        <v>147</v>
      </c>
      <c r="Z39" s="32" t="s">
        <v>66</v>
      </c>
      <c r="AA39" s="32" t="s">
        <v>53</v>
      </c>
      <c r="AB39" s="25" t="s">
        <v>43</v>
      </c>
      <c r="AC39" s="26" t="s">
        <v>83</v>
      </c>
      <c r="AD39" s="26" t="s">
        <v>111</v>
      </c>
      <c r="AE39" s="26" t="s">
        <v>96</v>
      </c>
      <c r="AF39" s="26" t="s">
        <v>74</v>
      </c>
      <c r="AG39" s="25" t="s">
        <v>41</v>
      </c>
      <c r="AH39" s="26" t="s">
        <v>28</v>
      </c>
      <c r="AI39" s="26" t="s">
        <v>53</v>
      </c>
      <c r="AJ39" s="25" t="s">
        <v>579</v>
      </c>
      <c r="AK39" s="26" t="s">
        <v>488</v>
      </c>
      <c r="AL39" s="26" t="s">
        <v>585</v>
      </c>
      <c r="AM39" s="26" t="s">
        <v>586</v>
      </c>
      <c r="AN39" s="26" t="s">
        <v>587</v>
      </c>
      <c r="AO39" s="26" t="s">
        <v>588</v>
      </c>
      <c r="AP39" s="26" t="s">
        <v>485</v>
      </c>
      <c r="AQ39" s="26" t="s">
        <v>53</v>
      </c>
      <c r="AR39" s="26" t="s">
        <v>53</v>
      </c>
      <c r="AS39" s="26" t="s">
        <v>53</v>
      </c>
      <c r="AT39" s="26" t="s">
        <v>589</v>
      </c>
      <c r="AU39" s="26" t="s">
        <v>590</v>
      </c>
      <c r="AV39" s="26" t="s">
        <v>591</v>
      </c>
      <c r="AW39" s="26" t="s">
        <v>592</v>
      </c>
      <c r="AX39" s="26" t="s">
        <v>593</v>
      </c>
      <c r="AY39" s="26" t="s">
        <v>594</v>
      </c>
      <c r="AZ39" s="26" t="s">
        <v>495</v>
      </c>
      <c r="BA39" s="26" t="s">
        <v>578</v>
      </c>
      <c r="BB39" s="26" t="s">
        <v>595</v>
      </c>
      <c r="BC39" s="26" t="s">
        <v>256</v>
      </c>
    </row>
    <row r="40">
      <c r="A40" s="25" t="s">
        <v>596</v>
      </c>
      <c r="B40" s="25" t="s">
        <v>591</v>
      </c>
      <c r="C40" s="25" t="s">
        <v>61</v>
      </c>
      <c r="D40" s="25" t="s">
        <v>38</v>
      </c>
      <c r="E40" s="25" t="s">
        <v>597</v>
      </c>
      <c r="F40" s="25" t="s">
        <v>52</v>
      </c>
      <c r="G40" s="25" t="s">
        <v>45</v>
      </c>
      <c r="H40" s="25" t="s">
        <v>99</v>
      </c>
      <c r="I40" s="26" t="s">
        <v>34</v>
      </c>
      <c r="J40" s="26" t="s">
        <v>53</v>
      </c>
      <c r="K40" s="27" t="s">
        <v>598</v>
      </c>
      <c r="L40" s="28" t="s">
        <v>599</v>
      </c>
      <c r="M40" s="29" t="str">
        <f>HYPERLINK("mailto:cepec@urosario.edu.co","cepec@urosario.edu.co")</f>
        <v>cepec@urosario.edu.co</v>
      </c>
      <c r="N40" s="29" t="str">
        <f>HYPERLINK("http://www.urosario.edu.co/competitividad/","http://www.urosario.edu.co/competitividad/
http://www.urosario.edu.co/guia-ur/Servicios-Academicos/Extension/ur/CEPEC/")</f>
        <v>http://www.urosario.edu.co/competitividad/
http://www.urosario.edu.co/guia-ur/Servicios-Academicos/Extension/ur/CEPEC/</v>
      </c>
      <c r="O40" s="28" t="s">
        <v>600</v>
      </c>
      <c r="P40" s="25" t="s">
        <v>48</v>
      </c>
      <c r="Q40" s="26" t="s">
        <v>23</v>
      </c>
      <c r="R40" s="26" t="s">
        <v>88</v>
      </c>
      <c r="S40" s="25" t="s">
        <v>110</v>
      </c>
      <c r="T40" s="26" t="s">
        <v>105</v>
      </c>
      <c r="U40" s="26" t="s">
        <v>146</v>
      </c>
      <c r="V40" s="26" t="s">
        <v>82</v>
      </c>
      <c r="W40" s="26" t="s">
        <v>53</v>
      </c>
      <c r="X40" s="31" t="s">
        <v>147</v>
      </c>
      <c r="Y40" s="32" t="s">
        <v>18</v>
      </c>
      <c r="Z40" s="32" t="s">
        <v>53</v>
      </c>
      <c r="AA40" s="32" t="s">
        <v>53</v>
      </c>
      <c r="AB40" s="25" t="s">
        <v>43</v>
      </c>
      <c r="AC40" s="26" t="s">
        <v>116</v>
      </c>
      <c r="AD40" s="26" t="s">
        <v>101</v>
      </c>
      <c r="AE40" s="26" t="s">
        <v>53</v>
      </c>
      <c r="AF40" s="26" t="s">
        <v>53</v>
      </c>
      <c r="AG40" s="25" t="s">
        <v>41</v>
      </c>
      <c r="AH40" s="26" t="s">
        <v>15</v>
      </c>
      <c r="AI40" s="26" t="s">
        <v>28</v>
      </c>
      <c r="AJ40" s="25" t="s">
        <v>581</v>
      </c>
      <c r="AK40" s="26" t="s">
        <v>585</v>
      </c>
      <c r="AL40" s="26" t="s">
        <v>601</v>
      </c>
      <c r="AM40" s="26" t="s">
        <v>53</v>
      </c>
      <c r="AN40" s="26" t="s">
        <v>53</v>
      </c>
      <c r="AO40" s="26" t="s">
        <v>53</v>
      </c>
      <c r="AP40" s="26" t="s">
        <v>53</v>
      </c>
      <c r="AQ40" s="26" t="s">
        <v>53</v>
      </c>
      <c r="AR40" s="26" t="s">
        <v>53</v>
      </c>
      <c r="AS40" s="26" t="s">
        <v>53</v>
      </c>
      <c r="AT40" s="26" t="s">
        <v>602</v>
      </c>
      <c r="AU40" s="26" t="s">
        <v>603</v>
      </c>
      <c r="AV40" s="26" t="s">
        <v>604</v>
      </c>
      <c r="AW40" s="26" t="s">
        <v>53</v>
      </c>
      <c r="AX40" s="26" t="s">
        <v>53</v>
      </c>
      <c r="AY40" s="26" t="s">
        <v>53</v>
      </c>
      <c r="AZ40" s="26" t="s">
        <v>53</v>
      </c>
      <c r="BA40" s="26" t="s">
        <v>53</v>
      </c>
      <c r="BB40" s="26" t="s">
        <v>53</v>
      </c>
      <c r="BC40" s="26" t="s">
        <v>53</v>
      </c>
    </row>
    <row r="41">
      <c r="A41" s="25" t="s">
        <v>605</v>
      </c>
      <c r="B41" s="25" t="s">
        <v>606</v>
      </c>
      <c r="C41" s="25" t="s">
        <v>71</v>
      </c>
      <c r="D41" s="25" t="s">
        <v>50</v>
      </c>
      <c r="E41" s="25" t="s">
        <v>126</v>
      </c>
      <c r="F41" s="25" t="s">
        <v>40</v>
      </c>
      <c r="G41" s="25" t="s">
        <v>113</v>
      </c>
      <c r="H41" s="25" t="s">
        <v>114</v>
      </c>
      <c r="I41" s="26" t="s">
        <v>47</v>
      </c>
      <c r="J41" s="26" t="s">
        <v>53</v>
      </c>
      <c r="K41" s="27" t="s">
        <v>607</v>
      </c>
      <c r="L41" s="28" t="s">
        <v>608</v>
      </c>
      <c r="M41" s="29" t="str">
        <f>HYPERLINK("mailto:correspondencia@corpoamazonia.gov.co","correspondencia@corpoamazonia.gov.co")</f>
        <v>correspondencia@corpoamazonia.gov.co</v>
      </c>
      <c r="N41" s="29" t="str">
        <f>HYPERLINK("http://www.corpoamazonia.gov.co/","http://www.corpoamazonia.gov.co/")</f>
        <v>http://www.corpoamazonia.gov.co/</v>
      </c>
      <c r="O41" s="28" t="s">
        <v>609</v>
      </c>
      <c r="P41" s="25" t="s">
        <v>35</v>
      </c>
      <c r="Q41" s="26" t="s">
        <v>36</v>
      </c>
      <c r="R41" s="26" t="s">
        <v>24</v>
      </c>
      <c r="S41" s="25" t="s">
        <v>29</v>
      </c>
      <c r="T41" s="26" t="s">
        <v>82</v>
      </c>
      <c r="U41" s="26" t="s">
        <v>53</v>
      </c>
      <c r="V41" s="26" t="s">
        <v>53</v>
      </c>
      <c r="W41" s="26" t="s">
        <v>53</v>
      </c>
      <c r="X41" s="31" t="s">
        <v>97</v>
      </c>
      <c r="Y41" s="32" t="s">
        <v>138</v>
      </c>
      <c r="Z41" s="32" t="s">
        <v>75</v>
      </c>
      <c r="AA41" s="32" t="s">
        <v>44</v>
      </c>
      <c r="AB41" s="25" t="s">
        <v>43</v>
      </c>
      <c r="AC41" s="26" t="s">
        <v>55</v>
      </c>
      <c r="AD41" s="26" t="s">
        <v>74</v>
      </c>
      <c r="AE41" s="26" t="s">
        <v>53</v>
      </c>
      <c r="AF41" s="26" t="s">
        <v>53</v>
      </c>
      <c r="AG41" s="25" t="s">
        <v>41</v>
      </c>
      <c r="AH41" s="26" t="s">
        <v>53</v>
      </c>
      <c r="AI41" s="26" t="s">
        <v>53</v>
      </c>
      <c r="AJ41" s="25" t="s">
        <v>610</v>
      </c>
      <c r="AK41" s="26" t="s">
        <v>611</v>
      </c>
      <c r="AL41" s="26" t="s">
        <v>612</v>
      </c>
      <c r="AM41" s="26" t="s">
        <v>53</v>
      </c>
      <c r="AN41" s="26" t="s">
        <v>53</v>
      </c>
      <c r="AO41" s="26" t="s">
        <v>53</v>
      </c>
      <c r="AP41" s="26" t="s">
        <v>53</v>
      </c>
      <c r="AQ41" s="26" t="s">
        <v>53</v>
      </c>
      <c r="AR41" s="26" t="s">
        <v>53</v>
      </c>
      <c r="AS41" s="26" t="s">
        <v>53</v>
      </c>
      <c r="AT41" s="26" t="s">
        <v>613</v>
      </c>
      <c r="AU41" s="26" t="s">
        <v>614</v>
      </c>
      <c r="AV41" s="26" t="s">
        <v>615</v>
      </c>
      <c r="AW41" s="26" t="s">
        <v>616</v>
      </c>
      <c r="AX41" s="26" t="s">
        <v>617</v>
      </c>
      <c r="AY41" s="26" t="s">
        <v>618</v>
      </c>
      <c r="AZ41" s="26" t="s">
        <v>53</v>
      </c>
      <c r="BA41" s="26" t="s">
        <v>53</v>
      </c>
      <c r="BB41" s="26" t="s">
        <v>53</v>
      </c>
      <c r="BC41" s="26" t="s">
        <v>53</v>
      </c>
    </row>
    <row r="42">
      <c r="A42" s="25" t="s">
        <v>619</v>
      </c>
      <c r="B42" s="25" t="s">
        <v>318</v>
      </c>
      <c r="C42" s="25" t="s">
        <v>51</v>
      </c>
      <c r="D42" s="25" t="s">
        <v>38</v>
      </c>
      <c r="E42" s="25" t="s">
        <v>386</v>
      </c>
      <c r="F42" s="25" t="s">
        <v>52</v>
      </c>
      <c r="G42" s="25" t="s">
        <v>45</v>
      </c>
      <c r="H42" s="25" t="s">
        <v>99</v>
      </c>
      <c r="I42" s="26" t="s">
        <v>34</v>
      </c>
      <c r="J42" s="26" t="s">
        <v>53</v>
      </c>
      <c r="K42" s="27" t="s">
        <v>620</v>
      </c>
      <c r="L42" s="28">
        <v>6760815.0</v>
      </c>
      <c r="M42" s="29" t="str">
        <f>HYPERLINK("mailto:ceidcorp_gr@ceidcolombia.org","ceidcorp_gr@ceidcolombia.org")</f>
        <v>ceidcorp_gr@ceidcolombia.org</v>
      </c>
      <c r="N42" s="30" t="str">
        <f>HYPERLINK("http://www.ceidcolombia.org/","http://www.ceidcolombia.org/")</f>
        <v>http://www.ceidcolombia.org/</v>
      </c>
      <c r="O42" s="28" t="s">
        <v>621</v>
      </c>
      <c r="P42" s="25" t="s">
        <v>35</v>
      </c>
      <c r="Q42" s="26" t="s">
        <v>23</v>
      </c>
      <c r="R42" s="26" t="s">
        <v>37</v>
      </c>
      <c r="S42" s="25" t="s">
        <v>110</v>
      </c>
      <c r="T42" s="26" t="s">
        <v>82</v>
      </c>
      <c r="U42" s="26" t="s">
        <v>125</v>
      </c>
      <c r="V42" s="26" t="s">
        <v>53</v>
      </c>
      <c r="W42" s="26" t="s">
        <v>53</v>
      </c>
      <c r="X42" s="31" t="s">
        <v>142</v>
      </c>
      <c r="Y42" s="32" t="s">
        <v>107</v>
      </c>
      <c r="Z42" s="32" t="s">
        <v>53</v>
      </c>
      <c r="AA42" s="32" t="s">
        <v>53</v>
      </c>
      <c r="AB42" s="25" t="s">
        <v>96</v>
      </c>
      <c r="AC42" s="26" t="s">
        <v>111</v>
      </c>
      <c r="AD42" s="26" t="s">
        <v>43</v>
      </c>
      <c r="AE42" s="26" t="s">
        <v>90</v>
      </c>
      <c r="AF42" s="26" t="s">
        <v>53</v>
      </c>
      <c r="AG42" s="25" t="s">
        <v>28</v>
      </c>
      <c r="AH42" s="26" t="s">
        <v>15</v>
      </c>
      <c r="AI42" s="26" t="s">
        <v>63</v>
      </c>
      <c r="AJ42" s="25" t="s">
        <v>622</v>
      </c>
      <c r="AK42" s="26" t="s">
        <v>623</v>
      </c>
      <c r="AL42" s="26" t="s">
        <v>624</v>
      </c>
      <c r="AM42" s="26" t="s">
        <v>53</v>
      </c>
      <c r="AN42" s="26" t="s">
        <v>53</v>
      </c>
      <c r="AO42" s="26" t="s">
        <v>53</v>
      </c>
      <c r="AP42" s="26" t="s">
        <v>53</v>
      </c>
      <c r="AQ42" s="26" t="s">
        <v>53</v>
      </c>
      <c r="AR42" s="26" t="s">
        <v>53</v>
      </c>
      <c r="AS42" s="26" t="s">
        <v>53</v>
      </c>
      <c r="AT42" s="26" t="s">
        <v>625</v>
      </c>
      <c r="AU42" s="26" t="s">
        <v>626</v>
      </c>
      <c r="AV42" s="26" t="s">
        <v>627</v>
      </c>
      <c r="AW42" s="26" t="s">
        <v>628</v>
      </c>
      <c r="AX42" s="26" t="s">
        <v>629</v>
      </c>
      <c r="AY42" s="26" t="s">
        <v>630</v>
      </c>
      <c r="AZ42" s="26" t="s">
        <v>53</v>
      </c>
      <c r="BA42" s="26" t="s">
        <v>53</v>
      </c>
      <c r="BB42" s="26" t="s">
        <v>53</v>
      </c>
      <c r="BC42" s="26" t="s">
        <v>53</v>
      </c>
    </row>
    <row r="43">
      <c r="A43" s="25" t="s">
        <v>631</v>
      </c>
      <c r="B43" s="25" t="s">
        <v>575</v>
      </c>
      <c r="C43" s="25" t="s">
        <v>71</v>
      </c>
      <c r="D43" s="25" t="s">
        <v>50</v>
      </c>
      <c r="E43" s="25" t="s">
        <v>632</v>
      </c>
      <c r="F43" s="25" t="s">
        <v>52</v>
      </c>
      <c r="G43" s="25" t="s">
        <v>76</v>
      </c>
      <c r="H43" s="25" t="s">
        <v>129</v>
      </c>
      <c r="I43" s="26" t="s">
        <v>78</v>
      </c>
      <c r="J43" s="26" t="s">
        <v>53</v>
      </c>
      <c r="K43" s="27" t="s">
        <v>633</v>
      </c>
      <c r="L43" s="28" t="s">
        <v>634</v>
      </c>
      <c r="M43" s="29" t="str">
        <f>HYPERLINK("mailto:genero@correounivalle.edu.co","genero@correounivalle.edu.co")</f>
        <v>genero@correounivalle.edu.co</v>
      </c>
      <c r="N43" s="29" t="str">
        <f>HYPERLINK("http://genero.univalle.edu.co/","http://genero.univalle.edu.co/")</f>
        <v>http://genero.univalle.edu.co/</v>
      </c>
      <c r="O43" s="28" t="s">
        <v>635</v>
      </c>
      <c r="P43" s="25" t="s">
        <v>22</v>
      </c>
      <c r="Q43" s="26" t="s">
        <v>23</v>
      </c>
      <c r="R43" s="26" t="s">
        <v>37</v>
      </c>
      <c r="S43" s="25" t="s">
        <v>16</v>
      </c>
      <c r="T43" s="26" t="s">
        <v>100</v>
      </c>
      <c r="U43" s="26" t="s">
        <v>53</v>
      </c>
      <c r="V43" s="26" t="s">
        <v>53</v>
      </c>
      <c r="W43" s="26" t="s">
        <v>53</v>
      </c>
      <c r="X43" s="31" t="s">
        <v>44</v>
      </c>
      <c r="Y43" s="32" t="s">
        <v>53</v>
      </c>
      <c r="Z43" s="32" t="s">
        <v>53</v>
      </c>
      <c r="AA43" s="32" t="s">
        <v>53</v>
      </c>
      <c r="AB43" s="25" t="s">
        <v>101</v>
      </c>
      <c r="AC43" s="26" t="s">
        <v>116</v>
      </c>
      <c r="AD43" s="26" t="s">
        <v>111</v>
      </c>
      <c r="AE43" s="26" t="s">
        <v>43</v>
      </c>
      <c r="AF43" s="26" t="s">
        <v>53</v>
      </c>
      <c r="AG43" s="25" t="s">
        <v>41</v>
      </c>
      <c r="AH43" s="26" t="s">
        <v>15</v>
      </c>
      <c r="AI43" s="26" t="s">
        <v>63</v>
      </c>
      <c r="AJ43" s="25" t="s">
        <v>573</v>
      </c>
      <c r="AK43" s="26" t="s">
        <v>636</v>
      </c>
      <c r="AL43" s="26" t="s">
        <v>53</v>
      </c>
      <c r="AM43" s="26" t="s">
        <v>53</v>
      </c>
      <c r="AN43" s="26" t="s">
        <v>53</v>
      </c>
      <c r="AO43" s="26" t="s">
        <v>53</v>
      </c>
      <c r="AP43" s="26" t="s">
        <v>53</v>
      </c>
      <c r="AQ43" s="26" t="s">
        <v>53</v>
      </c>
      <c r="AR43" s="26" t="s">
        <v>53</v>
      </c>
      <c r="AS43" s="26" t="s">
        <v>53</v>
      </c>
      <c r="AT43" s="26" t="s">
        <v>53</v>
      </c>
      <c r="AU43" s="26" t="s">
        <v>53</v>
      </c>
      <c r="AV43" s="26" t="s">
        <v>53</v>
      </c>
      <c r="AW43" s="26" t="s">
        <v>53</v>
      </c>
      <c r="AX43" s="26" t="s">
        <v>53</v>
      </c>
      <c r="AY43" s="26" t="s">
        <v>53</v>
      </c>
      <c r="AZ43" s="26" t="s">
        <v>53</v>
      </c>
      <c r="BA43" s="26" t="s">
        <v>53</v>
      </c>
      <c r="BB43" s="26" t="s">
        <v>53</v>
      </c>
      <c r="BC43" s="26" t="s">
        <v>53</v>
      </c>
    </row>
    <row r="44">
      <c r="A44" s="25" t="s">
        <v>637</v>
      </c>
      <c r="B44" s="25" t="s">
        <v>207</v>
      </c>
      <c r="C44" s="25" t="s">
        <v>71</v>
      </c>
      <c r="D44" s="25" t="s">
        <v>50</v>
      </c>
      <c r="E44" s="25" t="s">
        <v>638</v>
      </c>
      <c r="F44" s="25" t="s">
        <v>40</v>
      </c>
      <c r="G44" s="25" t="s">
        <v>108</v>
      </c>
      <c r="H44" s="25" t="s">
        <v>33</v>
      </c>
      <c r="I44" s="26" t="s">
        <v>21</v>
      </c>
      <c r="J44" s="26" t="s">
        <v>53</v>
      </c>
      <c r="K44" s="27" t="s">
        <v>639</v>
      </c>
      <c r="L44" s="28">
        <v>2196480.0</v>
      </c>
      <c r="M44" s="29" t="str">
        <f>HYPERLINK("mailto:grupomaso@udea.edu.co","grupomaso@udea.edu.co")</f>
        <v>grupomaso@udea.edu.co</v>
      </c>
      <c r="N44" s="29" t="str">
        <f>HYPERLINK("http://grupomasoudea.blogspot.com/","http://grupomasoudea.blogspot.com/")</f>
        <v>http://grupomasoudea.blogspot.com/</v>
      </c>
      <c r="O44" s="28" t="s">
        <v>640</v>
      </c>
      <c r="P44" s="25" t="s">
        <v>22</v>
      </c>
      <c r="Q44" s="26" t="s">
        <v>23</v>
      </c>
      <c r="R44" s="26" t="s">
        <v>88</v>
      </c>
      <c r="S44" s="25" t="s">
        <v>29</v>
      </c>
      <c r="T44" s="26" t="s">
        <v>95</v>
      </c>
      <c r="U44" s="26" t="s">
        <v>149</v>
      </c>
      <c r="V44" s="26" t="s">
        <v>82</v>
      </c>
      <c r="W44" s="26" t="s">
        <v>15</v>
      </c>
      <c r="X44" s="31" t="s">
        <v>138</v>
      </c>
      <c r="Y44" s="32" t="s">
        <v>102</v>
      </c>
      <c r="Z44" s="32" t="s">
        <v>66</v>
      </c>
      <c r="AA44" s="32" t="s">
        <v>53</v>
      </c>
      <c r="AB44" s="25" t="s">
        <v>74</v>
      </c>
      <c r="AC44" s="26" t="s">
        <v>101</v>
      </c>
      <c r="AD44" s="26" t="s">
        <v>116</v>
      </c>
      <c r="AE44" s="26" t="s">
        <v>83</v>
      </c>
      <c r="AF44" s="26" t="s">
        <v>43</v>
      </c>
      <c r="AG44" s="25" t="s">
        <v>41</v>
      </c>
      <c r="AH44" s="26" t="s">
        <v>15</v>
      </c>
      <c r="AI44" s="26" t="s">
        <v>53</v>
      </c>
      <c r="AJ44" s="25" t="s">
        <v>641</v>
      </c>
      <c r="AK44" s="26" t="s">
        <v>642</v>
      </c>
      <c r="AL44" s="26" t="s">
        <v>478</v>
      </c>
      <c r="AM44" s="26" t="s">
        <v>53</v>
      </c>
      <c r="AN44" s="26" t="s">
        <v>53</v>
      </c>
      <c r="AO44" s="26" t="s">
        <v>53</v>
      </c>
      <c r="AP44" s="26" t="s">
        <v>53</v>
      </c>
      <c r="AQ44" s="26" t="s">
        <v>53</v>
      </c>
      <c r="AR44" s="26" t="s">
        <v>53</v>
      </c>
      <c r="AS44" s="26" t="s">
        <v>53</v>
      </c>
      <c r="AT44" s="26" t="s">
        <v>643</v>
      </c>
      <c r="AU44" s="26" t="s">
        <v>644</v>
      </c>
      <c r="AV44" s="26" t="s">
        <v>645</v>
      </c>
      <c r="AW44" s="26" t="s">
        <v>53</v>
      </c>
      <c r="AX44" s="26" t="s">
        <v>53</v>
      </c>
      <c r="AY44" s="26" t="s">
        <v>53</v>
      </c>
      <c r="AZ44" s="26" t="s">
        <v>53</v>
      </c>
      <c r="BA44" s="26" t="s">
        <v>53</v>
      </c>
      <c r="BB44" s="26" t="s">
        <v>53</v>
      </c>
      <c r="BC44" s="26" t="s">
        <v>53</v>
      </c>
    </row>
    <row r="45">
      <c r="A45" s="25" t="s">
        <v>646</v>
      </c>
      <c r="B45" s="25" t="s">
        <v>267</v>
      </c>
      <c r="C45" s="25" t="s">
        <v>71</v>
      </c>
      <c r="D45" s="25" t="s">
        <v>38</v>
      </c>
      <c r="E45" s="25" t="s">
        <v>647</v>
      </c>
      <c r="F45" s="25" t="s">
        <v>40</v>
      </c>
      <c r="G45" s="25" t="s">
        <v>103</v>
      </c>
      <c r="H45" s="25" t="s">
        <v>68</v>
      </c>
      <c r="I45" s="26" t="s">
        <v>21</v>
      </c>
      <c r="J45" s="26" t="s">
        <v>53</v>
      </c>
      <c r="K45" s="27" t="s">
        <v>648</v>
      </c>
      <c r="L45" s="28" t="s">
        <v>649</v>
      </c>
      <c r="M45" s="29" t="str">
        <f>HYPERLINK("mailto:recepcionmanizales@cinde.org.co","recepcionmanizales@cinde.org.co")</f>
        <v>recepcionmanizales@cinde.org.co</v>
      </c>
      <c r="N45" s="29" t="str">
        <f>HYPERLINK("http://ceanj.cinde.org.co/","http://ceanj.cinde.org.co/")</f>
        <v>http://ceanj.cinde.org.co/</v>
      </c>
      <c r="O45" s="28" t="s">
        <v>368</v>
      </c>
      <c r="P45" s="25" t="s">
        <v>22</v>
      </c>
      <c r="Q45" s="26" t="s">
        <v>23</v>
      </c>
      <c r="R45" s="26" t="s">
        <v>24</v>
      </c>
      <c r="S45" s="25" t="s">
        <v>143</v>
      </c>
      <c r="T45" s="26" t="s">
        <v>15</v>
      </c>
      <c r="U45" s="26" t="s">
        <v>120</v>
      </c>
      <c r="V45" s="26" t="s">
        <v>110</v>
      </c>
      <c r="W45" s="26" t="s">
        <v>53</v>
      </c>
      <c r="X45" s="31" t="s">
        <v>127</v>
      </c>
      <c r="Y45" s="32" t="s">
        <v>44</v>
      </c>
      <c r="Z45" s="32" t="s">
        <v>97</v>
      </c>
      <c r="AA45" s="32" t="s">
        <v>53</v>
      </c>
      <c r="AB45" s="25" t="s">
        <v>43</v>
      </c>
      <c r="AC45" s="26" t="s">
        <v>101</v>
      </c>
      <c r="AD45" s="26" t="s">
        <v>116</v>
      </c>
      <c r="AE45" s="26" t="s">
        <v>90</v>
      </c>
      <c r="AF45" s="26" t="s">
        <v>53</v>
      </c>
      <c r="AG45" s="25" t="s">
        <v>15</v>
      </c>
      <c r="AH45" s="26" t="s">
        <v>41</v>
      </c>
      <c r="AI45" s="26" t="s">
        <v>53</v>
      </c>
      <c r="AJ45" s="25" t="s">
        <v>380</v>
      </c>
      <c r="AK45" s="26" t="s">
        <v>650</v>
      </c>
      <c r="AL45" s="26" t="s">
        <v>221</v>
      </c>
      <c r="AM45" s="26" t="s">
        <v>651</v>
      </c>
      <c r="AN45" s="26" t="s">
        <v>522</v>
      </c>
      <c r="AO45" s="26" t="s">
        <v>523</v>
      </c>
      <c r="AP45" s="26" t="s">
        <v>53</v>
      </c>
      <c r="AQ45" s="26" t="s">
        <v>53</v>
      </c>
      <c r="AR45" s="26" t="s">
        <v>53</v>
      </c>
      <c r="AS45" s="26" t="s">
        <v>53</v>
      </c>
      <c r="AT45" s="26" t="s">
        <v>53</v>
      </c>
      <c r="AU45" s="26" t="s">
        <v>53</v>
      </c>
      <c r="AV45" s="26" t="s">
        <v>53</v>
      </c>
      <c r="AW45" s="26" t="s">
        <v>53</v>
      </c>
      <c r="AX45" s="26" t="s">
        <v>53</v>
      </c>
      <c r="AY45" s="26" t="s">
        <v>53</v>
      </c>
      <c r="AZ45" s="26" t="s">
        <v>53</v>
      </c>
      <c r="BA45" s="26" t="s">
        <v>53</v>
      </c>
      <c r="BB45" s="26" t="s">
        <v>53</v>
      </c>
      <c r="BC45" s="26" t="s">
        <v>53</v>
      </c>
    </row>
    <row r="46">
      <c r="A46" s="25" t="s">
        <v>652</v>
      </c>
      <c r="B46" s="25" t="s">
        <v>653</v>
      </c>
      <c r="C46" s="25" t="s">
        <v>51</v>
      </c>
      <c r="D46" s="25" t="s">
        <v>25</v>
      </c>
      <c r="E46" s="25" t="s">
        <v>654</v>
      </c>
      <c r="F46" s="25" t="s">
        <v>62</v>
      </c>
      <c r="G46" s="25" t="s">
        <v>45</v>
      </c>
      <c r="H46" s="25" t="s">
        <v>99</v>
      </c>
      <c r="I46" s="26" t="s">
        <v>34</v>
      </c>
      <c r="J46" s="26" t="s">
        <v>53</v>
      </c>
      <c r="K46" s="27" t="s">
        <v>655</v>
      </c>
      <c r="L46" s="28" t="s">
        <v>656</v>
      </c>
      <c r="M46" s="29" t="str">
        <f>HYPERLINK("mailto:cecodes@cecodes.org.co","cecodes@cecodes.org.co")</f>
        <v>cecodes@cecodes.org.co</v>
      </c>
      <c r="N46" s="30" t="str">
        <f>HYPERLINK("http://www.cecodes.org.co/","http://www.cecodes.org.co")</f>
        <v>http://www.cecodes.org.co</v>
      </c>
      <c r="O46" s="28" t="s">
        <v>657</v>
      </c>
      <c r="P46" s="25" t="s">
        <v>22</v>
      </c>
      <c r="Q46" s="26" t="s">
        <v>36</v>
      </c>
      <c r="R46" s="26" t="s">
        <v>88</v>
      </c>
      <c r="S46" s="25" t="s">
        <v>54</v>
      </c>
      <c r="T46" s="26" t="s">
        <v>73</v>
      </c>
      <c r="U46" s="26" t="s">
        <v>105</v>
      </c>
      <c r="V46" s="26" t="s">
        <v>82</v>
      </c>
      <c r="W46" s="26" t="s">
        <v>53</v>
      </c>
      <c r="X46" s="31" t="s">
        <v>84</v>
      </c>
      <c r="Y46" s="32" t="s">
        <v>44</v>
      </c>
      <c r="Z46" s="32" t="s">
        <v>75</v>
      </c>
      <c r="AA46" s="32" t="s">
        <v>97</v>
      </c>
      <c r="AB46" s="25" t="s">
        <v>83</v>
      </c>
      <c r="AC46" s="26" t="s">
        <v>74</v>
      </c>
      <c r="AD46" s="26" t="s">
        <v>53</v>
      </c>
      <c r="AE46" s="26" t="s">
        <v>53</v>
      </c>
      <c r="AF46" s="26" t="s">
        <v>53</v>
      </c>
      <c r="AG46" s="25" t="s">
        <v>28</v>
      </c>
      <c r="AH46" s="26" t="s">
        <v>41</v>
      </c>
      <c r="AI46" s="26" t="s">
        <v>15</v>
      </c>
      <c r="AJ46" s="25" t="s">
        <v>658</v>
      </c>
      <c r="AK46" s="26" t="s">
        <v>420</v>
      </c>
      <c r="AL46" s="26" t="s">
        <v>659</v>
      </c>
      <c r="AM46" s="26" t="s">
        <v>660</v>
      </c>
      <c r="AN46" s="26" t="s">
        <v>661</v>
      </c>
      <c r="AO46" s="26" t="s">
        <v>662</v>
      </c>
      <c r="AP46" s="26" t="s">
        <v>663</v>
      </c>
      <c r="AQ46" s="26" t="s">
        <v>664</v>
      </c>
      <c r="AR46" s="26" t="s">
        <v>665</v>
      </c>
      <c r="AS46" s="26" t="s">
        <v>666</v>
      </c>
      <c r="AT46" s="26" t="s">
        <v>667</v>
      </c>
      <c r="AU46" s="26" t="s">
        <v>668</v>
      </c>
      <c r="AV46" s="26" t="s">
        <v>669</v>
      </c>
      <c r="AW46" s="26" t="s">
        <v>670</v>
      </c>
      <c r="AX46" s="26" t="s">
        <v>671</v>
      </c>
      <c r="AY46" s="26" t="s">
        <v>672</v>
      </c>
      <c r="AZ46" s="26" t="s">
        <v>673</v>
      </c>
      <c r="BA46" s="26" t="s">
        <v>674</v>
      </c>
      <c r="BB46" s="26" t="s">
        <v>675</v>
      </c>
      <c r="BC46" s="26" t="s">
        <v>676</v>
      </c>
    </row>
    <row r="47">
      <c r="A47" s="25" t="s">
        <v>224</v>
      </c>
      <c r="B47" s="25" t="s">
        <v>677</v>
      </c>
      <c r="C47" s="25" t="s">
        <v>678</v>
      </c>
      <c r="D47" s="25" t="s">
        <v>25</v>
      </c>
      <c r="E47" s="25" t="s">
        <v>679</v>
      </c>
      <c r="F47" s="25" t="s">
        <v>52</v>
      </c>
      <c r="G47" s="25" t="s">
        <v>45</v>
      </c>
      <c r="H47" s="25" t="s">
        <v>99</v>
      </c>
      <c r="I47" s="26" t="s">
        <v>34</v>
      </c>
      <c r="J47" s="26" t="s">
        <v>53</v>
      </c>
      <c r="K47" s="27" t="s">
        <v>247</v>
      </c>
      <c r="L47" s="28" t="s">
        <v>126</v>
      </c>
      <c r="M47" s="29" t="str">
        <f>HYPERLINK("mailto:fernan@cinep.org.co","No hay información disponible")</f>
        <v>No hay información disponible</v>
      </c>
      <c r="N47" s="30" t="str">
        <f>HYPERLINK("http://hacialareconstrucciondelpais.com/?page_id=7","http://hacialareconstrucciondelpais.com/?page_id=7")</f>
        <v>http://hacialareconstrucciondelpais.com/?page_id=7</v>
      </c>
      <c r="O47" s="28" t="s">
        <v>680</v>
      </c>
      <c r="P47" s="25" t="s">
        <v>22</v>
      </c>
      <c r="Q47" s="26" t="s">
        <v>23</v>
      </c>
      <c r="R47" s="26" t="s">
        <v>88</v>
      </c>
      <c r="S47" s="25" t="s">
        <v>42</v>
      </c>
      <c r="T47" s="26" t="s">
        <v>100</v>
      </c>
      <c r="U47" s="26" t="s">
        <v>105</v>
      </c>
      <c r="V47" s="26" t="s">
        <v>53</v>
      </c>
      <c r="W47" s="26" t="s">
        <v>53</v>
      </c>
      <c r="X47" s="31" t="s">
        <v>117</v>
      </c>
      <c r="Y47" s="32" t="s">
        <v>84</v>
      </c>
      <c r="Z47" s="32" t="s">
        <v>138</v>
      </c>
      <c r="AA47" s="32" t="s">
        <v>134</v>
      </c>
      <c r="AB47" s="25" t="s">
        <v>43</v>
      </c>
      <c r="AC47" s="26" t="s">
        <v>90</v>
      </c>
      <c r="AD47" s="26" t="s">
        <v>96</v>
      </c>
      <c r="AE47" s="26" t="s">
        <v>53</v>
      </c>
      <c r="AF47" s="26" t="s">
        <v>53</v>
      </c>
      <c r="AG47" s="25" t="s">
        <v>41</v>
      </c>
      <c r="AH47" s="26" t="s">
        <v>63</v>
      </c>
      <c r="AI47" s="26" t="s">
        <v>15</v>
      </c>
      <c r="AJ47" s="25" t="s">
        <v>681</v>
      </c>
      <c r="AK47" s="26" t="s">
        <v>682</v>
      </c>
      <c r="AL47" s="26" t="s">
        <v>410</v>
      </c>
      <c r="AM47" s="26" t="s">
        <v>683</v>
      </c>
      <c r="AN47" s="26" t="s">
        <v>256</v>
      </c>
      <c r="AO47" s="26" t="s">
        <v>684</v>
      </c>
      <c r="AP47" s="26" t="s">
        <v>53</v>
      </c>
      <c r="AQ47" s="26" t="s">
        <v>53</v>
      </c>
      <c r="AR47" s="26" t="s">
        <v>53</v>
      </c>
      <c r="AS47" s="26" t="s">
        <v>53</v>
      </c>
      <c r="AT47" s="26" t="s">
        <v>685</v>
      </c>
      <c r="AU47" s="26" t="s">
        <v>686</v>
      </c>
      <c r="AV47" s="26" t="s">
        <v>687</v>
      </c>
      <c r="AW47" s="26" t="s">
        <v>538</v>
      </c>
      <c r="AX47" s="26" t="s">
        <v>688</v>
      </c>
      <c r="AY47" s="26" t="s">
        <v>221</v>
      </c>
      <c r="AZ47" s="26" t="s">
        <v>689</v>
      </c>
      <c r="BA47" s="26" t="s">
        <v>258</v>
      </c>
      <c r="BB47" s="26" t="s">
        <v>53</v>
      </c>
      <c r="BC47" s="26" t="s">
        <v>53</v>
      </c>
    </row>
    <row r="48">
      <c r="A48" s="25" t="s">
        <v>690</v>
      </c>
      <c r="B48" s="25" t="s">
        <v>691</v>
      </c>
      <c r="C48" s="25" t="s">
        <v>71</v>
      </c>
      <c r="D48" s="25" t="s">
        <v>25</v>
      </c>
      <c r="E48" s="25" t="s">
        <v>692</v>
      </c>
      <c r="F48" s="25" t="s">
        <v>52</v>
      </c>
      <c r="G48" s="25" t="s">
        <v>45</v>
      </c>
      <c r="H48" s="25" t="s">
        <v>99</v>
      </c>
      <c r="I48" s="26" t="s">
        <v>34</v>
      </c>
      <c r="J48" s="26" t="s">
        <v>53</v>
      </c>
      <c r="K48" s="27" t="s">
        <v>693</v>
      </c>
      <c r="L48" s="28">
        <v>6000258.0</v>
      </c>
      <c r="M48" s="37" t="s">
        <v>126</v>
      </c>
      <c r="N48" s="29" t="str">
        <f>HYPERLINK("http://www.colombiaaprende.edu.co/html/home/1592/article-58550.html","http://www.colombiaaprende.edu.co/html/home/1592/article-58550.html")</f>
        <v>http://www.colombiaaprende.edu.co/html/home/1592/article-58550.html</v>
      </c>
      <c r="O48" s="28" t="s">
        <v>694</v>
      </c>
      <c r="P48" s="25" t="s">
        <v>35</v>
      </c>
      <c r="Q48" s="26" t="s">
        <v>36</v>
      </c>
      <c r="R48" s="26" t="s">
        <v>24</v>
      </c>
      <c r="S48" s="25" t="s">
        <v>15</v>
      </c>
      <c r="T48" s="26" t="s">
        <v>53</v>
      </c>
      <c r="U48" s="26" t="s">
        <v>53</v>
      </c>
      <c r="V48" s="26" t="s">
        <v>53</v>
      </c>
      <c r="W48" s="26" t="s">
        <v>53</v>
      </c>
      <c r="X48" s="31" t="s">
        <v>44</v>
      </c>
      <c r="Y48" s="32" t="s">
        <v>132</v>
      </c>
      <c r="Z48" s="32" t="s">
        <v>53</v>
      </c>
      <c r="AA48" s="32" t="s">
        <v>53</v>
      </c>
      <c r="AB48" s="25" t="s">
        <v>106</v>
      </c>
      <c r="AC48" s="26" t="s">
        <v>101</v>
      </c>
      <c r="AD48" s="26" t="s">
        <v>90</v>
      </c>
      <c r="AE48" s="26" t="s">
        <v>53</v>
      </c>
      <c r="AF48" s="26" t="s">
        <v>53</v>
      </c>
      <c r="AG48" s="25" t="s">
        <v>41</v>
      </c>
      <c r="AH48" s="26" t="s">
        <v>53</v>
      </c>
      <c r="AI48" s="26" t="s">
        <v>53</v>
      </c>
      <c r="AJ48" s="25" t="s">
        <v>695</v>
      </c>
      <c r="AK48" s="26" t="s">
        <v>439</v>
      </c>
      <c r="AL48" s="26" t="s">
        <v>380</v>
      </c>
      <c r="AM48" s="26" t="s">
        <v>305</v>
      </c>
      <c r="AN48" s="26" t="s">
        <v>696</v>
      </c>
      <c r="AO48" s="26" t="s">
        <v>53</v>
      </c>
      <c r="AP48" s="26" t="s">
        <v>53</v>
      </c>
      <c r="AQ48" s="26" t="s">
        <v>53</v>
      </c>
      <c r="AR48" s="26" t="s">
        <v>53</v>
      </c>
      <c r="AS48" s="26" t="s">
        <v>53</v>
      </c>
      <c r="AT48" s="26" t="s">
        <v>304</v>
      </c>
      <c r="AU48" s="26" t="s">
        <v>224</v>
      </c>
      <c r="AV48" s="26" t="s">
        <v>697</v>
      </c>
      <c r="AW48" s="26" t="s">
        <v>221</v>
      </c>
      <c r="AX48" s="26" t="s">
        <v>215</v>
      </c>
      <c r="AY48" s="26" t="s">
        <v>228</v>
      </c>
      <c r="AZ48" s="26" t="s">
        <v>53</v>
      </c>
      <c r="BA48" s="26" t="s">
        <v>53</v>
      </c>
      <c r="BB48" s="26" t="s">
        <v>53</v>
      </c>
      <c r="BC48" s="26" t="s">
        <v>53</v>
      </c>
    </row>
    <row r="49">
      <c r="A49" s="25" t="s">
        <v>695</v>
      </c>
      <c r="B49" s="25" t="s">
        <v>318</v>
      </c>
      <c r="C49" s="25" t="s">
        <v>61</v>
      </c>
      <c r="D49" s="25" t="s">
        <v>25</v>
      </c>
      <c r="E49" s="25" t="s">
        <v>698</v>
      </c>
      <c r="F49" s="25" t="s">
        <v>52</v>
      </c>
      <c r="G49" s="25" t="s">
        <v>45</v>
      </c>
      <c r="H49" s="25" t="s">
        <v>99</v>
      </c>
      <c r="I49" s="26" t="s">
        <v>34</v>
      </c>
      <c r="J49" s="26" t="s">
        <v>53</v>
      </c>
      <c r="K49" s="27" t="s">
        <v>699</v>
      </c>
      <c r="L49" s="28">
        <v>3259777.0</v>
      </c>
      <c r="M49" s="37" t="s">
        <v>126</v>
      </c>
      <c r="N49" s="29" t="str">
        <f>HYPERLINK("http://www.fedesarrollo.org.co/","http://www.fedesarrollo.org.co/")</f>
        <v>http://www.fedesarrollo.org.co/</v>
      </c>
      <c r="O49" s="28" t="s">
        <v>700</v>
      </c>
      <c r="P49" s="25" t="s">
        <v>22</v>
      </c>
      <c r="Q49" s="26" t="s">
        <v>23</v>
      </c>
      <c r="R49" s="26" t="s">
        <v>88</v>
      </c>
      <c r="S49" s="25" t="s">
        <v>105</v>
      </c>
      <c r="T49" s="26" t="s">
        <v>115</v>
      </c>
      <c r="U49" s="26" t="s">
        <v>110</v>
      </c>
      <c r="V49" s="26" t="s">
        <v>53</v>
      </c>
      <c r="W49" s="26" t="s">
        <v>53</v>
      </c>
      <c r="X49" s="31" t="s">
        <v>66</v>
      </c>
      <c r="Y49" s="32" t="s">
        <v>102</v>
      </c>
      <c r="Z49" s="32" t="s">
        <v>53</v>
      </c>
      <c r="AA49" s="32" t="s">
        <v>53</v>
      </c>
      <c r="AB49" s="25" t="s">
        <v>83</v>
      </c>
      <c r="AC49" s="26" t="s">
        <v>43</v>
      </c>
      <c r="AD49" s="26" t="s">
        <v>101</v>
      </c>
      <c r="AE49" s="26" t="s">
        <v>90</v>
      </c>
      <c r="AF49" s="26" t="s">
        <v>96</v>
      </c>
      <c r="AG49" s="25" t="s">
        <v>41</v>
      </c>
      <c r="AH49" s="26" t="s">
        <v>53</v>
      </c>
      <c r="AI49" s="26" t="s">
        <v>53</v>
      </c>
      <c r="AJ49" s="25" t="s">
        <v>701</v>
      </c>
      <c r="AK49" s="26" t="s">
        <v>702</v>
      </c>
      <c r="AL49" s="26" t="s">
        <v>703</v>
      </c>
      <c r="AM49" s="26" t="s">
        <v>585</v>
      </c>
      <c r="AN49" s="26" t="s">
        <v>704</v>
      </c>
      <c r="AO49" s="26" t="s">
        <v>705</v>
      </c>
      <c r="AP49" s="26" t="s">
        <v>706</v>
      </c>
      <c r="AQ49" s="26" t="s">
        <v>488</v>
      </c>
      <c r="AR49" s="26" t="s">
        <v>707</v>
      </c>
      <c r="AS49" s="26" t="s">
        <v>53</v>
      </c>
      <c r="AT49" s="26" t="s">
        <v>708</v>
      </c>
      <c r="AU49" s="26" t="s">
        <v>709</v>
      </c>
      <c r="AV49" s="26" t="s">
        <v>710</v>
      </c>
      <c r="AW49" s="26" t="s">
        <v>711</v>
      </c>
      <c r="AX49" s="26" t="s">
        <v>712</v>
      </c>
      <c r="AY49" s="26" t="s">
        <v>221</v>
      </c>
      <c r="AZ49" s="26" t="s">
        <v>53</v>
      </c>
      <c r="BA49" s="26" t="s">
        <v>53</v>
      </c>
      <c r="BB49" s="26" t="s">
        <v>53</v>
      </c>
      <c r="BC49" s="26" t="s">
        <v>53</v>
      </c>
    </row>
    <row r="50">
      <c r="A50" s="25" t="s">
        <v>713</v>
      </c>
      <c r="B50" s="25" t="s">
        <v>318</v>
      </c>
      <c r="C50" s="25" t="s">
        <v>61</v>
      </c>
      <c r="D50" s="25" t="s">
        <v>25</v>
      </c>
      <c r="E50" s="25" t="s">
        <v>714</v>
      </c>
      <c r="F50" s="25" t="s">
        <v>40</v>
      </c>
      <c r="G50" s="25" t="s">
        <v>85</v>
      </c>
      <c r="H50" s="25" t="s">
        <v>58</v>
      </c>
      <c r="I50" s="26" t="s">
        <v>59</v>
      </c>
      <c r="J50" s="26" t="s">
        <v>53</v>
      </c>
      <c r="K50" s="27" t="s">
        <v>715</v>
      </c>
      <c r="L50" s="28" t="s">
        <v>716</v>
      </c>
      <c r="M50" s="29" t="str">
        <f>HYPERLINK("mailto:info@ocaribe.org","info@ocaribe.org")</f>
        <v>info@ocaribe.org</v>
      </c>
      <c r="N50" s="30" t="str">
        <f>HYPERLINK("http://www.ocaribe.org/","http://www.ocaribe.org/")</f>
        <v>http://www.ocaribe.org/</v>
      </c>
      <c r="O50" s="28" t="s">
        <v>717</v>
      </c>
      <c r="P50" s="25" t="s">
        <v>22</v>
      </c>
      <c r="Q50" s="26" t="s">
        <v>23</v>
      </c>
      <c r="R50" s="26" t="s">
        <v>88</v>
      </c>
      <c r="S50" s="25" t="s">
        <v>105</v>
      </c>
      <c r="T50" s="26" t="s">
        <v>110</v>
      </c>
      <c r="U50" s="26" t="s">
        <v>120</v>
      </c>
      <c r="V50" s="26" t="s">
        <v>136</v>
      </c>
      <c r="W50" s="26" t="s">
        <v>15</v>
      </c>
      <c r="X50" s="31" t="s">
        <v>66</v>
      </c>
      <c r="Y50" s="32" t="s">
        <v>138</v>
      </c>
      <c r="Z50" s="32" t="s">
        <v>122</v>
      </c>
      <c r="AA50" s="32" t="s">
        <v>53</v>
      </c>
      <c r="AB50" s="25" t="s">
        <v>43</v>
      </c>
      <c r="AC50" s="26" t="s">
        <v>90</v>
      </c>
      <c r="AD50" s="26" t="s">
        <v>111</v>
      </c>
      <c r="AE50" s="26" t="s">
        <v>96</v>
      </c>
      <c r="AF50" s="26" t="s">
        <v>74</v>
      </c>
      <c r="AG50" s="25" t="s">
        <v>41</v>
      </c>
      <c r="AH50" s="26" t="s">
        <v>53</v>
      </c>
      <c r="AI50" s="26" t="s">
        <v>53</v>
      </c>
      <c r="AJ50" s="25" t="s">
        <v>718</v>
      </c>
      <c r="AK50" s="26" t="s">
        <v>719</v>
      </c>
      <c r="AL50" s="26" t="s">
        <v>720</v>
      </c>
      <c r="AM50" s="26" t="s">
        <v>721</v>
      </c>
      <c r="AN50" s="26" t="s">
        <v>722</v>
      </c>
      <c r="AO50" s="26" t="s">
        <v>723</v>
      </c>
      <c r="AP50" s="26" t="s">
        <v>681</v>
      </c>
      <c r="AQ50" s="26" t="s">
        <v>724</v>
      </c>
      <c r="AR50" s="26" t="s">
        <v>370</v>
      </c>
      <c r="AS50" s="26" t="s">
        <v>725</v>
      </c>
      <c r="AT50" s="26" t="s">
        <v>726</v>
      </c>
      <c r="AU50" s="26" t="s">
        <v>727</v>
      </c>
      <c r="AV50" s="26" t="s">
        <v>382</v>
      </c>
      <c r="AW50" s="26" t="s">
        <v>221</v>
      </c>
      <c r="AX50" s="26" t="s">
        <v>728</v>
      </c>
      <c r="AY50" s="26" t="s">
        <v>729</v>
      </c>
      <c r="AZ50" s="26" t="s">
        <v>730</v>
      </c>
      <c r="BA50" s="26" t="s">
        <v>731</v>
      </c>
      <c r="BB50" s="26" t="s">
        <v>732</v>
      </c>
      <c r="BC50" s="26" t="s">
        <v>733</v>
      </c>
    </row>
    <row r="51">
      <c r="A51" s="25" t="s">
        <v>734</v>
      </c>
      <c r="B51" s="25" t="s">
        <v>691</v>
      </c>
      <c r="C51" s="25" t="s">
        <v>39</v>
      </c>
      <c r="D51" s="25" t="s">
        <v>25</v>
      </c>
      <c r="E51" s="25" t="s">
        <v>735</v>
      </c>
      <c r="F51" s="25" t="s">
        <v>52</v>
      </c>
      <c r="G51" s="25" t="s">
        <v>45</v>
      </c>
      <c r="H51" s="25" t="s">
        <v>99</v>
      </c>
      <c r="I51" s="26" t="s">
        <v>34</v>
      </c>
      <c r="J51" s="26" t="s">
        <v>53</v>
      </c>
      <c r="K51" s="27" t="s">
        <v>736</v>
      </c>
      <c r="L51" s="28" t="s">
        <v>737</v>
      </c>
      <c r="M51" s="29" t="str">
        <f>HYPERLINK("mailto:corpoeducacion@corpoeducacion.org.co","corpoeducacion@corpoeducacion.org.co")</f>
        <v>corpoeducacion@corpoeducacion.org.co</v>
      </c>
      <c r="N51" s="30" t="str">
        <f>HYPERLINK("http://www.corpoeducacion.org.co/somos.html","http://www.corpoeducacion.org.co/somos.html")</f>
        <v>http://www.corpoeducacion.org.co/somos.html</v>
      </c>
      <c r="O51" s="28" t="s">
        <v>738</v>
      </c>
      <c r="P51" s="25" t="s">
        <v>22</v>
      </c>
      <c r="Q51" s="26" t="s">
        <v>36</v>
      </c>
      <c r="R51" s="26" t="s">
        <v>24</v>
      </c>
      <c r="S51" s="25" t="s">
        <v>15</v>
      </c>
      <c r="T51" s="26" t="s">
        <v>105</v>
      </c>
      <c r="U51" s="26" t="s">
        <v>53</v>
      </c>
      <c r="V51" s="26" t="s">
        <v>53</v>
      </c>
      <c r="W51" s="26" t="s">
        <v>53</v>
      </c>
      <c r="X51" s="31" t="s">
        <v>142</v>
      </c>
      <c r="Y51" s="32" t="s">
        <v>44</v>
      </c>
      <c r="Z51" s="32" t="s">
        <v>112</v>
      </c>
      <c r="AA51" s="32" t="s">
        <v>53</v>
      </c>
      <c r="AB51" s="25" t="s">
        <v>43</v>
      </c>
      <c r="AC51" s="26" t="s">
        <v>90</v>
      </c>
      <c r="AD51" s="26" t="s">
        <v>111</v>
      </c>
      <c r="AE51" s="26" t="s">
        <v>96</v>
      </c>
      <c r="AF51" s="26" t="s">
        <v>74</v>
      </c>
      <c r="AG51" s="25" t="s">
        <v>41</v>
      </c>
      <c r="AH51" s="26" t="s">
        <v>28</v>
      </c>
      <c r="AI51" s="26" t="s">
        <v>53</v>
      </c>
      <c r="AJ51" s="25" t="s">
        <v>691</v>
      </c>
      <c r="AK51" s="26" t="s">
        <v>305</v>
      </c>
      <c r="AL51" s="26" t="s">
        <v>329</v>
      </c>
      <c r="AM51" s="26" t="s">
        <v>739</v>
      </c>
      <c r="AN51" s="26" t="s">
        <v>740</v>
      </c>
      <c r="AO51" s="26" t="s">
        <v>741</v>
      </c>
      <c r="AP51" s="26" t="s">
        <v>742</v>
      </c>
      <c r="AQ51" s="26" t="s">
        <v>743</v>
      </c>
      <c r="AR51" s="26" t="s">
        <v>701</v>
      </c>
      <c r="AS51" s="26" t="s">
        <v>744</v>
      </c>
      <c r="AT51" s="26" t="s">
        <v>745</v>
      </c>
      <c r="AU51" s="26" t="s">
        <v>746</v>
      </c>
      <c r="AV51" s="26" t="s">
        <v>747</v>
      </c>
      <c r="AW51" s="26" t="s">
        <v>525</v>
      </c>
      <c r="AX51" s="26" t="s">
        <v>221</v>
      </c>
      <c r="AY51" s="26" t="s">
        <v>53</v>
      </c>
      <c r="AZ51" s="26" t="s">
        <v>53</v>
      </c>
      <c r="BA51" s="26" t="s">
        <v>53</v>
      </c>
      <c r="BB51" s="26" t="s">
        <v>53</v>
      </c>
      <c r="BC51" s="26" t="s">
        <v>53</v>
      </c>
    </row>
    <row r="52">
      <c r="A52" s="25" t="s">
        <v>304</v>
      </c>
      <c r="B52" s="25" t="s">
        <v>309</v>
      </c>
      <c r="C52" s="25" t="s">
        <v>71</v>
      </c>
      <c r="D52" s="25" t="s">
        <v>50</v>
      </c>
      <c r="E52" s="25" t="s">
        <v>748</v>
      </c>
      <c r="F52" s="25" t="s">
        <v>14</v>
      </c>
      <c r="G52" s="25" t="s">
        <v>45</v>
      </c>
      <c r="H52" s="25" t="s">
        <v>99</v>
      </c>
      <c r="I52" s="26" t="s">
        <v>34</v>
      </c>
      <c r="J52" s="26" t="s">
        <v>53</v>
      </c>
      <c r="K52" s="27" t="s">
        <v>749</v>
      </c>
      <c r="L52" s="28">
        <v>4296760.0</v>
      </c>
      <c r="M52" s="29" t="str">
        <f>HYPERLINK("mailto:idep@idep.edu.co","idep@idep.edu.co")</f>
        <v>idep@idep.edu.co</v>
      </c>
      <c r="N52" s="30" t="str">
        <f>HYPERLINK("http://www.idep.edu.co/","http://www.idep.edu.co/")</f>
        <v>http://www.idep.edu.co/</v>
      </c>
      <c r="O52" s="28" t="s">
        <v>750</v>
      </c>
      <c r="P52" s="25" t="s">
        <v>48</v>
      </c>
      <c r="Q52" s="26" t="s">
        <v>36</v>
      </c>
      <c r="R52" s="26" t="s">
        <v>70</v>
      </c>
      <c r="S52" s="25" t="s">
        <v>15</v>
      </c>
      <c r="T52" s="26" t="s">
        <v>105</v>
      </c>
      <c r="U52" s="26" t="s">
        <v>53</v>
      </c>
      <c r="V52" s="26" t="s">
        <v>53</v>
      </c>
      <c r="W52" s="26" t="s">
        <v>53</v>
      </c>
      <c r="X52" s="31" t="s">
        <v>44</v>
      </c>
      <c r="Y52" s="32" t="s">
        <v>102</v>
      </c>
      <c r="Z52" s="32" t="s">
        <v>53</v>
      </c>
      <c r="AA52" s="32" t="s">
        <v>53</v>
      </c>
      <c r="AB52" s="25" t="s">
        <v>43</v>
      </c>
      <c r="AC52" s="26" t="s">
        <v>751</v>
      </c>
      <c r="AD52" s="26" t="s">
        <v>111</v>
      </c>
      <c r="AE52" s="26" t="s">
        <v>53</v>
      </c>
      <c r="AF52" s="26" t="s">
        <v>53</v>
      </c>
      <c r="AG52" s="25" t="s">
        <v>41</v>
      </c>
      <c r="AH52" s="26" t="s">
        <v>53</v>
      </c>
      <c r="AI52" s="26" t="s">
        <v>53</v>
      </c>
      <c r="AJ52" s="25" t="s">
        <v>752</v>
      </c>
      <c r="AK52" s="26" t="s">
        <v>53</v>
      </c>
      <c r="AL52" s="26" t="s">
        <v>53</v>
      </c>
      <c r="AM52" s="26" t="s">
        <v>53</v>
      </c>
      <c r="AN52" s="26" t="s">
        <v>53</v>
      </c>
      <c r="AO52" s="26" t="s">
        <v>53</v>
      </c>
      <c r="AP52" s="26" t="s">
        <v>53</v>
      </c>
      <c r="AQ52" s="26" t="s">
        <v>53</v>
      </c>
      <c r="AR52" s="26" t="s">
        <v>53</v>
      </c>
      <c r="AS52" s="26" t="s">
        <v>53</v>
      </c>
      <c r="AT52" s="26" t="s">
        <v>53</v>
      </c>
      <c r="AU52" s="26" t="s">
        <v>53</v>
      </c>
      <c r="AV52" s="26" t="s">
        <v>53</v>
      </c>
      <c r="AW52" s="26" t="s">
        <v>53</v>
      </c>
      <c r="AX52" s="26" t="s">
        <v>53</v>
      </c>
      <c r="AY52" s="26" t="s">
        <v>53</v>
      </c>
      <c r="AZ52" s="26" t="s">
        <v>53</v>
      </c>
      <c r="BA52" s="26" t="s">
        <v>53</v>
      </c>
      <c r="BB52" s="26" t="s">
        <v>53</v>
      </c>
      <c r="BC52" s="26" t="s">
        <v>53</v>
      </c>
    </row>
    <row r="53">
      <c r="A53" s="25" t="s">
        <v>753</v>
      </c>
      <c r="B53" s="25" t="s">
        <v>422</v>
      </c>
      <c r="C53" s="25" t="s">
        <v>71</v>
      </c>
      <c r="D53" s="25" t="s">
        <v>50</v>
      </c>
      <c r="E53" s="25" t="s">
        <v>754</v>
      </c>
      <c r="F53" s="25" t="s">
        <v>14</v>
      </c>
      <c r="G53" s="25" t="s">
        <v>45</v>
      </c>
      <c r="H53" s="25" t="s">
        <v>99</v>
      </c>
      <c r="I53" s="26" t="s">
        <v>34</v>
      </c>
      <c r="J53" s="26" t="s">
        <v>53</v>
      </c>
      <c r="K53" s="27" t="s">
        <v>126</v>
      </c>
      <c r="L53" s="28" t="s">
        <v>126</v>
      </c>
      <c r="M53" s="37" t="s">
        <v>126</v>
      </c>
      <c r="N53" s="29" t="str">
        <f>HYPERLINK("https://gidest.wordpress.com/","https://gidest.wordpress.com/
http://www.hermes.unal.edu.co/pages/Consultas/Grupo.xhtml;jsessionid=B1EE9228A4AF5DD121D707260389FECD.tomcat4?idGrupo=1528&amp;opcion=1")</f>
        <v>https://gidest.wordpress.com/
http://www.hermes.unal.edu.co/pages/Consultas/Grupo.xhtml;jsessionid=B1EE9228A4AF5DD121D707260389FECD.tomcat4?idGrupo=1528&amp;opcion=1</v>
      </c>
      <c r="O53" s="28" t="s">
        <v>426</v>
      </c>
      <c r="P53" s="25" t="s">
        <v>48</v>
      </c>
      <c r="Q53" s="26" t="s">
        <v>23</v>
      </c>
      <c r="R53" s="26" t="s">
        <v>70</v>
      </c>
      <c r="S53" s="25" t="s">
        <v>29</v>
      </c>
      <c r="T53" s="26" t="s">
        <v>120</v>
      </c>
      <c r="U53" s="26" t="s">
        <v>95</v>
      </c>
      <c r="V53" s="26" t="s">
        <v>89</v>
      </c>
      <c r="W53" s="26" t="s">
        <v>53</v>
      </c>
      <c r="X53" s="31" t="s">
        <v>44</v>
      </c>
      <c r="Y53" s="32" t="s">
        <v>53</v>
      </c>
      <c r="Z53" s="32" t="s">
        <v>53</v>
      </c>
      <c r="AA53" s="32" t="s">
        <v>53</v>
      </c>
      <c r="AB53" s="25" t="s">
        <v>43</v>
      </c>
      <c r="AC53" s="26" t="s">
        <v>101</v>
      </c>
      <c r="AD53" s="26" t="s">
        <v>116</v>
      </c>
      <c r="AE53" s="26" t="s">
        <v>53</v>
      </c>
      <c r="AF53" s="26" t="s">
        <v>53</v>
      </c>
      <c r="AG53" s="25" t="s">
        <v>41</v>
      </c>
      <c r="AH53" s="26" t="s">
        <v>15</v>
      </c>
      <c r="AI53" s="26" t="s">
        <v>53</v>
      </c>
      <c r="AJ53" s="25" t="s">
        <v>755</v>
      </c>
      <c r="AK53" s="26" t="s">
        <v>756</v>
      </c>
      <c r="AL53" s="26" t="s">
        <v>53</v>
      </c>
      <c r="AM53" s="26" t="s">
        <v>53</v>
      </c>
      <c r="AN53" s="26" t="s">
        <v>53</v>
      </c>
      <c r="AO53" s="26" t="s">
        <v>53</v>
      </c>
      <c r="AP53" s="26" t="s">
        <v>53</v>
      </c>
      <c r="AQ53" s="26" t="s">
        <v>53</v>
      </c>
      <c r="AR53" s="26" t="s">
        <v>53</v>
      </c>
      <c r="AS53" s="26" t="s">
        <v>53</v>
      </c>
      <c r="AT53" s="26" t="s">
        <v>757</v>
      </c>
      <c r="AU53" s="26" t="s">
        <v>758</v>
      </c>
      <c r="AV53" s="26" t="s">
        <v>759</v>
      </c>
      <c r="AW53" s="26" t="s">
        <v>760</v>
      </c>
      <c r="AX53" s="26" t="s">
        <v>761</v>
      </c>
      <c r="AY53" s="26" t="s">
        <v>213</v>
      </c>
      <c r="AZ53" s="26" t="s">
        <v>53</v>
      </c>
      <c r="BA53" s="26" t="s">
        <v>53</v>
      </c>
      <c r="BB53" s="26" t="s">
        <v>53</v>
      </c>
      <c r="BC53" s="26" t="s">
        <v>53</v>
      </c>
    </row>
    <row r="54">
      <c r="A54" s="25" t="s">
        <v>762</v>
      </c>
      <c r="B54" s="25" t="s">
        <v>763</v>
      </c>
      <c r="C54" s="25" t="s">
        <v>13</v>
      </c>
      <c r="D54" s="25" t="s">
        <v>25</v>
      </c>
      <c r="E54" s="25" t="s">
        <v>764</v>
      </c>
      <c r="F54" s="25" t="s">
        <v>62</v>
      </c>
      <c r="G54" s="25" t="s">
        <v>45</v>
      </c>
      <c r="H54" s="25" t="s">
        <v>99</v>
      </c>
      <c r="I54" s="26" t="s">
        <v>34</v>
      </c>
      <c r="J54" s="26" t="s">
        <v>53</v>
      </c>
      <c r="K54" s="27" t="s">
        <v>765</v>
      </c>
      <c r="L54" s="28" t="s">
        <v>126</v>
      </c>
      <c r="M54" s="29" t="str">
        <f>HYPERLINK("mailto:cepalbogota@cepal.org","cepalbogota@cepal.org")</f>
        <v>cepalbogota@cepal.org</v>
      </c>
      <c r="N54" s="29" t="str">
        <f>HYPERLINK("http://www.cepal.org/es/sedes-y-oficinas/cepal-bogota","http://www.cepal.org/es/sedes-y-oficinas/cepal-bogota")</f>
        <v>http://www.cepal.org/es/sedes-y-oficinas/cepal-bogota</v>
      </c>
      <c r="O54" s="28" t="s">
        <v>766</v>
      </c>
      <c r="P54" s="25" t="s">
        <v>22</v>
      </c>
      <c r="Q54" s="26" t="s">
        <v>23</v>
      </c>
      <c r="R54" s="26" t="s">
        <v>37</v>
      </c>
      <c r="S54" s="25" t="s">
        <v>42</v>
      </c>
      <c r="T54" s="26" t="s">
        <v>136</v>
      </c>
      <c r="U54" s="26" t="s">
        <v>29</v>
      </c>
      <c r="V54" s="26" t="s">
        <v>146</v>
      </c>
      <c r="W54" s="26" t="s">
        <v>105</v>
      </c>
      <c r="X54" s="31" t="s">
        <v>102</v>
      </c>
      <c r="Y54" s="32" t="s">
        <v>66</v>
      </c>
      <c r="Z54" s="32" t="s">
        <v>97</v>
      </c>
      <c r="AA54" s="32" t="s">
        <v>75</v>
      </c>
      <c r="AB54" s="25" t="s">
        <v>43</v>
      </c>
      <c r="AC54" s="26" t="s">
        <v>30</v>
      </c>
      <c r="AD54" s="26" t="s">
        <v>96</v>
      </c>
      <c r="AE54" s="26" t="s">
        <v>101</v>
      </c>
      <c r="AF54" s="26" t="s">
        <v>53</v>
      </c>
      <c r="AG54" s="25" t="s">
        <v>41</v>
      </c>
      <c r="AH54" s="26" t="s">
        <v>15</v>
      </c>
      <c r="AI54" s="26" t="s">
        <v>63</v>
      </c>
      <c r="AJ54" s="25" t="s">
        <v>439</v>
      </c>
      <c r="AK54" s="26" t="s">
        <v>767</v>
      </c>
      <c r="AL54" s="26" t="s">
        <v>450</v>
      </c>
      <c r="AM54" s="26" t="s">
        <v>768</v>
      </c>
      <c r="AN54" s="26" t="s">
        <v>53</v>
      </c>
      <c r="AO54" s="26" t="s">
        <v>53</v>
      </c>
      <c r="AP54" s="26" t="s">
        <v>53</v>
      </c>
      <c r="AQ54" s="26" t="s">
        <v>53</v>
      </c>
      <c r="AR54" s="26" t="s">
        <v>53</v>
      </c>
      <c r="AS54" s="26" t="s">
        <v>53</v>
      </c>
      <c r="AT54" s="26" t="s">
        <v>769</v>
      </c>
      <c r="AU54" s="26" t="s">
        <v>770</v>
      </c>
      <c r="AV54" s="26" t="s">
        <v>485</v>
      </c>
      <c r="AW54" s="26" t="s">
        <v>53</v>
      </c>
      <c r="AX54" s="26" t="s">
        <v>53</v>
      </c>
      <c r="AY54" s="26" t="s">
        <v>53</v>
      </c>
      <c r="AZ54" s="26" t="s">
        <v>53</v>
      </c>
      <c r="BA54" s="26" t="s">
        <v>53</v>
      </c>
      <c r="BB54" s="26" t="s">
        <v>53</v>
      </c>
      <c r="BC54" s="26" t="s">
        <v>53</v>
      </c>
    </row>
    <row r="55">
      <c r="A55" s="25" t="s">
        <v>771</v>
      </c>
      <c r="B55" s="25" t="s">
        <v>495</v>
      </c>
      <c r="C55" s="25" t="s">
        <v>61</v>
      </c>
      <c r="D55" s="25" t="s">
        <v>25</v>
      </c>
      <c r="E55" s="25" t="s">
        <v>772</v>
      </c>
      <c r="F55" s="25" t="s">
        <v>52</v>
      </c>
      <c r="G55" s="25" t="s">
        <v>45</v>
      </c>
      <c r="H55" s="25" t="s">
        <v>99</v>
      </c>
      <c r="I55" s="26" t="s">
        <v>34</v>
      </c>
      <c r="J55" s="26" t="s">
        <v>53</v>
      </c>
      <c r="K55" s="27" t="s">
        <v>773</v>
      </c>
      <c r="L55" s="28" t="s">
        <v>774</v>
      </c>
      <c r="M55" s="37" t="s">
        <v>126</v>
      </c>
      <c r="N55" s="29" t="str">
        <f>HYPERLINK("https://economia.uniandes.edu.co/centros-de-investigacion/cede","https://economia.uniandes.edu.co/centros-de-investigacion/cede")</f>
        <v>https://economia.uniandes.edu.co/centros-de-investigacion/cede</v>
      </c>
      <c r="O55" s="28" t="s">
        <v>775</v>
      </c>
      <c r="P55" s="25" t="s">
        <v>22</v>
      </c>
      <c r="Q55" s="26" t="s">
        <v>23</v>
      </c>
      <c r="R55" s="26" t="s">
        <v>37</v>
      </c>
      <c r="S55" s="25" t="s">
        <v>105</v>
      </c>
      <c r="T55" s="26" t="s">
        <v>110</v>
      </c>
      <c r="U55" s="26" t="s">
        <v>53</v>
      </c>
      <c r="V55" s="26" t="s">
        <v>53</v>
      </c>
      <c r="W55" s="26" t="s">
        <v>53</v>
      </c>
      <c r="X55" s="31" t="s">
        <v>66</v>
      </c>
      <c r="Y55" s="32" t="s">
        <v>117</v>
      </c>
      <c r="Z55" s="32" t="s">
        <v>53</v>
      </c>
      <c r="AA55" s="32" t="s">
        <v>53</v>
      </c>
      <c r="AB55" s="25" t="s">
        <v>43</v>
      </c>
      <c r="AC55" s="26" t="s">
        <v>83</v>
      </c>
      <c r="AD55" s="26" t="s">
        <v>101</v>
      </c>
      <c r="AE55" s="26" t="s">
        <v>74</v>
      </c>
      <c r="AF55" s="26" t="s">
        <v>53</v>
      </c>
      <c r="AG55" s="25" t="s">
        <v>41</v>
      </c>
      <c r="AH55" s="26" t="s">
        <v>15</v>
      </c>
      <c r="AI55" s="26" t="s">
        <v>28</v>
      </c>
      <c r="AJ55" s="25" t="s">
        <v>354</v>
      </c>
      <c r="AK55" s="26" t="s">
        <v>706</v>
      </c>
      <c r="AL55" s="26" t="s">
        <v>703</v>
      </c>
      <c r="AM55" s="26" t="s">
        <v>776</v>
      </c>
      <c r="AN55" s="26" t="s">
        <v>777</v>
      </c>
      <c r="AO55" s="26" t="s">
        <v>778</v>
      </c>
      <c r="AP55" s="26" t="s">
        <v>779</v>
      </c>
      <c r="AQ55" s="26" t="s">
        <v>780</v>
      </c>
      <c r="AR55" s="26" t="s">
        <v>505</v>
      </c>
      <c r="AS55" s="26" t="s">
        <v>370</v>
      </c>
      <c r="AT55" s="26" t="s">
        <v>478</v>
      </c>
      <c r="AU55" s="26" t="s">
        <v>53</v>
      </c>
      <c r="AV55" s="26" t="s">
        <v>53</v>
      </c>
      <c r="AW55" s="26" t="s">
        <v>53</v>
      </c>
      <c r="AX55" s="26" t="s">
        <v>53</v>
      </c>
      <c r="AY55" s="26" t="s">
        <v>53</v>
      </c>
      <c r="AZ55" s="26" t="s">
        <v>53</v>
      </c>
      <c r="BA55" s="26" t="s">
        <v>53</v>
      </c>
      <c r="BB55" s="26" t="s">
        <v>53</v>
      </c>
      <c r="BC55" s="26" t="s">
        <v>53</v>
      </c>
    </row>
    <row r="56">
      <c r="A56" s="25" t="s">
        <v>781</v>
      </c>
      <c r="B56" s="25" t="s">
        <v>782</v>
      </c>
      <c r="C56" s="25" t="s">
        <v>61</v>
      </c>
      <c r="D56" s="25" t="s">
        <v>25</v>
      </c>
      <c r="E56" s="25" t="s">
        <v>126</v>
      </c>
      <c r="F56" s="25" t="s">
        <v>52</v>
      </c>
      <c r="G56" s="25" t="s">
        <v>45</v>
      </c>
      <c r="H56" s="25" t="s">
        <v>99</v>
      </c>
      <c r="I56" s="26" t="s">
        <v>34</v>
      </c>
      <c r="J56" s="26" t="s">
        <v>53</v>
      </c>
      <c r="K56" s="27" t="s">
        <v>126</v>
      </c>
      <c r="L56" s="28" t="s">
        <v>126</v>
      </c>
      <c r="M56" s="37" t="s">
        <v>126</v>
      </c>
      <c r="N56" s="30" t="str">
        <f>HYPERLINK("http://www.ascer-ascer.org/","http://www.ascer-ascer.org/")</f>
        <v>http://www.ascer-ascer.org/</v>
      </c>
      <c r="O56" s="28" t="s">
        <v>53</v>
      </c>
      <c r="P56" s="25" t="s">
        <v>35</v>
      </c>
      <c r="Q56" s="26" t="s">
        <v>23</v>
      </c>
      <c r="R56" s="26" t="s">
        <v>24</v>
      </c>
      <c r="S56" s="25" t="s">
        <v>105</v>
      </c>
      <c r="T56" s="26" t="s">
        <v>29</v>
      </c>
      <c r="U56" s="26" t="s">
        <v>82</v>
      </c>
      <c r="V56" s="26" t="s">
        <v>110</v>
      </c>
      <c r="W56" s="26" t="s">
        <v>53</v>
      </c>
      <c r="X56" s="31" t="s">
        <v>84</v>
      </c>
      <c r="Y56" s="32" t="s">
        <v>53</v>
      </c>
      <c r="Z56" s="32" t="s">
        <v>53</v>
      </c>
      <c r="AA56" s="32" t="s">
        <v>53</v>
      </c>
      <c r="AB56" s="25" t="s">
        <v>90</v>
      </c>
      <c r="AC56" s="26" t="s">
        <v>111</v>
      </c>
      <c r="AD56" s="26" t="s">
        <v>101</v>
      </c>
      <c r="AE56" s="26" t="s">
        <v>53</v>
      </c>
      <c r="AF56" s="26" t="s">
        <v>53</v>
      </c>
      <c r="AG56" s="25" t="s">
        <v>41</v>
      </c>
      <c r="AH56" s="26" t="s">
        <v>63</v>
      </c>
      <c r="AI56" s="26" t="s">
        <v>53</v>
      </c>
      <c r="AJ56" s="25" t="s">
        <v>228</v>
      </c>
      <c r="AK56" s="26" t="s">
        <v>783</v>
      </c>
      <c r="AL56" s="26" t="s">
        <v>784</v>
      </c>
      <c r="AM56" s="26" t="s">
        <v>349</v>
      </c>
      <c r="AN56" s="26" t="s">
        <v>785</v>
      </c>
      <c r="AO56" s="26" t="s">
        <v>728</v>
      </c>
      <c r="AP56" s="26" t="s">
        <v>786</v>
      </c>
      <c r="AQ56" s="26" t="s">
        <v>787</v>
      </c>
      <c r="AR56" s="26" t="s">
        <v>53</v>
      </c>
      <c r="AS56" s="26" t="s">
        <v>53</v>
      </c>
      <c r="AT56" s="26" t="s">
        <v>256</v>
      </c>
      <c r="AU56" s="26" t="s">
        <v>595</v>
      </c>
      <c r="AV56" s="26" t="s">
        <v>788</v>
      </c>
      <c r="AW56" s="26" t="s">
        <v>288</v>
      </c>
      <c r="AX56" s="26" t="s">
        <v>789</v>
      </c>
      <c r="AY56" s="26" t="s">
        <v>298</v>
      </c>
      <c r="AZ56" s="26" t="s">
        <v>432</v>
      </c>
      <c r="BA56" s="26" t="s">
        <v>279</v>
      </c>
      <c r="BB56" s="26" t="s">
        <v>790</v>
      </c>
      <c r="BC56" s="26" t="s">
        <v>791</v>
      </c>
    </row>
    <row r="57">
      <c r="A57" s="25" t="s">
        <v>792</v>
      </c>
      <c r="B57" s="25" t="s">
        <v>793</v>
      </c>
      <c r="C57" s="25" t="s">
        <v>61</v>
      </c>
      <c r="D57" s="25" t="s">
        <v>38</v>
      </c>
      <c r="E57" s="25" t="s">
        <v>794</v>
      </c>
      <c r="F57" s="25" t="s">
        <v>40</v>
      </c>
      <c r="G57" s="25" t="s">
        <v>76</v>
      </c>
      <c r="H57" s="25" t="s">
        <v>129</v>
      </c>
      <c r="I57" s="26" t="s">
        <v>78</v>
      </c>
      <c r="J57" s="26" t="s">
        <v>53</v>
      </c>
      <c r="K57" s="27" t="s">
        <v>795</v>
      </c>
      <c r="L57" s="28" t="s">
        <v>796</v>
      </c>
      <c r="M57" s="29" t="str">
        <f>HYPERLINK("mailto:cier@uao.edu.co","cier@uao.edu.co")</f>
        <v>cier@uao.edu.co</v>
      </c>
      <c r="N57" s="30" t="str">
        <f>HYPERLINK("http://www.uao.edu.co/investigacion/cier/inicio","http://www.uao.edu.co/investigacion/cier/inicio")</f>
        <v>http://www.uao.edu.co/investigacion/cier/inicio</v>
      </c>
      <c r="O57" s="28" t="s">
        <v>797</v>
      </c>
      <c r="P57" s="25" t="s">
        <v>22</v>
      </c>
      <c r="Q57" s="26" t="s">
        <v>36</v>
      </c>
      <c r="R57" s="26" t="s">
        <v>24</v>
      </c>
      <c r="S57" s="25" t="s">
        <v>82</v>
      </c>
      <c r="T57" s="26" t="s">
        <v>105</v>
      </c>
      <c r="U57" s="26" t="s">
        <v>110</v>
      </c>
      <c r="V57" s="26" t="s">
        <v>148</v>
      </c>
      <c r="W57" s="26" t="s">
        <v>15</v>
      </c>
      <c r="X57" s="31" t="s">
        <v>44</v>
      </c>
      <c r="Y57" s="32" t="s">
        <v>107</v>
      </c>
      <c r="Z57" s="32" t="s">
        <v>122</v>
      </c>
      <c r="AA57" s="32" t="s">
        <v>138</v>
      </c>
      <c r="AB57" s="25" t="s">
        <v>43</v>
      </c>
      <c r="AC57" s="26" t="s">
        <v>111</v>
      </c>
      <c r="AD57" s="26" t="s">
        <v>101</v>
      </c>
      <c r="AE57" s="26" t="s">
        <v>90</v>
      </c>
      <c r="AF57" s="26" t="s">
        <v>53</v>
      </c>
      <c r="AG57" s="25" t="s">
        <v>41</v>
      </c>
      <c r="AH57" s="26" t="s">
        <v>53</v>
      </c>
      <c r="AI57" s="26" t="s">
        <v>53</v>
      </c>
      <c r="AJ57" s="25" t="s">
        <v>798</v>
      </c>
      <c r="AK57" s="26" t="s">
        <v>799</v>
      </c>
      <c r="AL57" s="26" t="s">
        <v>53</v>
      </c>
      <c r="AM57" s="26" t="s">
        <v>53</v>
      </c>
      <c r="AN57" s="26" t="s">
        <v>53</v>
      </c>
      <c r="AO57" s="26" t="s">
        <v>53</v>
      </c>
      <c r="AP57" s="26" t="s">
        <v>53</v>
      </c>
      <c r="AQ57" s="26" t="s">
        <v>53</v>
      </c>
      <c r="AR57" s="26" t="s">
        <v>53</v>
      </c>
      <c r="AS57" s="26" t="s">
        <v>53</v>
      </c>
      <c r="AT57" s="26" t="s">
        <v>227</v>
      </c>
      <c r="AU57" s="26" t="s">
        <v>690</v>
      </c>
      <c r="AV57" s="26" t="s">
        <v>800</v>
      </c>
      <c r="AW57" s="26" t="s">
        <v>801</v>
      </c>
      <c r="AX57" s="26" t="s">
        <v>802</v>
      </c>
      <c r="AY57" s="26" t="s">
        <v>803</v>
      </c>
      <c r="AZ57" s="26" t="s">
        <v>221</v>
      </c>
      <c r="BA57" s="26" t="s">
        <v>53</v>
      </c>
      <c r="BB57" s="26" t="s">
        <v>53</v>
      </c>
      <c r="BC57" s="26" t="s">
        <v>53</v>
      </c>
    </row>
    <row r="58">
      <c r="A58" s="25" t="s">
        <v>804</v>
      </c>
      <c r="B58" s="25" t="s">
        <v>805</v>
      </c>
      <c r="C58" s="25" t="s">
        <v>61</v>
      </c>
      <c r="D58" s="25" t="s">
        <v>38</v>
      </c>
      <c r="E58" s="25" t="s">
        <v>806</v>
      </c>
      <c r="F58" s="25" t="s">
        <v>52</v>
      </c>
      <c r="G58" s="25" t="s">
        <v>45</v>
      </c>
      <c r="H58" s="25" t="s">
        <v>99</v>
      </c>
      <c r="I58" s="26" t="s">
        <v>34</v>
      </c>
      <c r="J58" s="26" t="s">
        <v>53</v>
      </c>
      <c r="K58" s="27" t="s">
        <v>807</v>
      </c>
      <c r="L58" s="28" t="s">
        <v>808</v>
      </c>
      <c r="M58" s="29" t="str">
        <f>HYPERLINK("mailto:internacional@fundes.org","internacional@fundes.org
colombia@fundes.org")</f>
        <v>internacional@fundes.org
colombia@fundes.org</v>
      </c>
      <c r="N58" s="29" t="str">
        <f>HYPERLINK("http://www.fundes.org/","http://www.fundes.org/")</f>
        <v>http://www.fundes.org/</v>
      </c>
      <c r="O58" s="28" t="s">
        <v>809</v>
      </c>
      <c r="P58" s="25" t="s">
        <v>48</v>
      </c>
      <c r="Q58" s="26" t="s">
        <v>23</v>
      </c>
      <c r="R58" s="26" t="s">
        <v>70</v>
      </c>
      <c r="S58" s="25" t="s">
        <v>54</v>
      </c>
      <c r="T58" s="26" t="s">
        <v>105</v>
      </c>
      <c r="U58" s="26" t="s">
        <v>53</v>
      </c>
      <c r="V58" s="26" t="s">
        <v>53</v>
      </c>
      <c r="W58" s="26" t="s">
        <v>53</v>
      </c>
      <c r="X58" s="31" t="s">
        <v>145</v>
      </c>
      <c r="Y58" s="32" t="s">
        <v>44</v>
      </c>
      <c r="Z58" s="32" t="s">
        <v>97</v>
      </c>
      <c r="AA58" s="32" t="s">
        <v>53</v>
      </c>
      <c r="AB58" s="25" t="s">
        <v>43</v>
      </c>
      <c r="AC58" s="26" t="s">
        <v>83</v>
      </c>
      <c r="AD58" s="26" t="s">
        <v>90</v>
      </c>
      <c r="AE58" s="26" t="s">
        <v>53</v>
      </c>
      <c r="AF58" s="26" t="s">
        <v>53</v>
      </c>
      <c r="AG58" s="25" t="s">
        <v>28</v>
      </c>
      <c r="AH58" s="26" t="s">
        <v>41</v>
      </c>
      <c r="AI58" s="26" t="s">
        <v>53</v>
      </c>
      <c r="AJ58" s="25" t="s">
        <v>662</v>
      </c>
      <c r="AK58" s="26" t="s">
        <v>810</v>
      </c>
      <c r="AL58" s="26" t="s">
        <v>811</v>
      </c>
      <c r="AM58" s="26" t="s">
        <v>439</v>
      </c>
      <c r="AN58" s="26" t="s">
        <v>53</v>
      </c>
      <c r="AO58" s="26" t="s">
        <v>53</v>
      </c>
      <c r="AP58" s="26" t="s">
        <v>53</v>
      </c>
      <c r="AQ58" s="26" t="s">
        <v>53</v>
      </c>
      <c r="AR58" s="26" t="s">
        <v>53</v>
      </c>
      <c r="AS58" s="26" t="s">
        <v>53</v>
      </c>
      <c r="AT58" s="26" t="s">
        <v>53</v>
      </c>
      <c r="AU58" s="26" t="s">
        <v>53</v>
      </c>
      <c r="AV58" s="26" t="s">
        <v>53</v>
      </c>
      <c r="AW58" s="26" t="s">
        <v>53</v>
      </c>
      <c r="AX58" s="26" t="s">
        <v>53</v>
      </c>
      <c r="AY58" s="26" t="s">
        <v>53</v>
      </c>
      <c r="AZ58" s="26" t="s">
        <v>53</v>
      </c>
      <c r="BA58" s="26" t="s">
        <v>53</v>
      </c>
      <c r="BB58" s="26" t="s">
        <v>53</v>
      </c>
      <c r="BC58" s="26" t="s">
        <v>53</v>
      </c>
    </row>
    <row r="59">
      <c r="A59" s="25" t="s">
        <v>812</v>
      </c>
      <c r="B59" s="25" t="s">
        <v>318</v>
      </c>
      <c r="C59" s="25" t="s">
        <v>61</v>
      </c>
      <c r="D59" s="25" t="s">
        <v>25</v>
      </c>
      <c r="E59" s="25" t="s">
        <v>813</v>
      </c>
      <c r="F59" s="25" t="s">
        <v>52</v>
      </c>
      <c r="G59" s="25" t="s">
        <v>45</v>
      </c>
      <c r="H59" s="25" t="s">
        <v>99</v>
      </c>
      <c r="I59" s="26" t="s">
        <v>34</v>
      </c>
      <c r="J59" s="26" t="s">
        <v>53</v>
      </c>
      <c r="K59" s="27" t="s">
        <v>814</v>
      </c>
      <c r="L59" s="28">
        <v>2183449.0</v>
      </c>
      <c r="M59" s="29" t="str">
        <f>HYPERLINK("mailto:fip@ideaspaz.org","fip@ideaspaz.org")</f>
        <v>fip@ideaspaz.org</v>
      </c>
      <c r="N59" s="29" t="str">
        <f>HYPERLINK("http://www.ideaspaz.org/","http://www.ideaspaz.org/")</f>
        <v>http://www.ideaspaz.org/</v>
      </c>
      <c r="O59" s="28" t="s">
        <v>815</v>
      </c>
      <c r="P59" s="25" t="s">
        <v>22</v>
      </c>
      <c r="Q59" s="26" t="s">
        <v>36</v>
      </c>
      <c r="R59" s="26" t="s">
        <v>24</v>
      </c>
      <c r="S59" s="25" t="s">
        <v>42</v>
      </c>
      <c r="T59" s="26" t="s">
        <v>64</v>
      </c>
      <c r="U59" s="26" t="s">
        <v>73</v>
      </c>
      <c r="V59" s="26" t="s">
        <v>53</v>
      </c>
      <c r="W59" s="26" t="s">
        <v>53</v>
      </c>
      <c r="X59" s="31" t="s">
        <v>44</v>
      </c>
      <c r="Y59" s="32" t="s">
        <v>66</v>
      </c>
      <c r="Z59" s="32" t="s">
        <v>97</v>
      </c>
      <c r="AA59" s="32" t="s">
        <v>75</v>
      </c>
      <c r="AB59" s="25" t="s">
        <v>43</v>
      </c>
      <c r="AC59" s="26" t="s">
        <v>83</v>
      </c>
      <c r="AD59" s="26" t="s">
        <v>90</v>
      </c>
      <c r="AE59" s="26" t="s">
        <v>90</v>
      </c>
      <c r="AF59" s="26" t="s">
        <v>53</v>
      </c>
      <c r="AG59" s="25" t="s">
        <v>41</v>
      </c>
      <c r="AH59" s="26" t="s">
        <v>28</v>
      </c>
      <c r="AI59" s="26" t="s">
        <v>53</v>
      </c>
      <c r="AJ59" s="25" t="s">
        <v>816</v>
      </c>
      <c r="AK59" s="26" t="s">
        <v>391</v>
      </c>
      <c r="AL59" s="26" t="s">
        <v>817</v>
      </c>
      <c r="AM59" s="26" t="s">
        <v>488</v>
      </c>
      <c r="AN59" s="26" t="s">
        <v>585</v>
      </c>
      <c r="AO59" s="26" t="s">
        <v>818</v>
      </c>
      <c r="AP59" s="26" t="s">
        <v>683</v>
      </c>
      <c r="AQ59" s="26" t="s">
        <v>450</v>
      </c>
      <c r="AR59" s="26" t="s">
        <v>53</v>
      </c>
      <c r="AS59" s="26" t="s">
        <v>53</v>
      </c>
      <c r="AT59" s="26" t="s">
        <v>572</v>
      </c>
      <c r="AU59" s="26" t="s">
        <v>485</v>
      </c>
      <c r="AV59" s="26" t="s">
        <v>819</v>
      </c>
      <c r="AW59" s="26" t="s">
        <v>820</v>
      </c>
      <c r="AX59" s="26" t="s">
        <v>821</v>
      </c>
      <c r="AY59" s="26" t="s">
        <v>822</v>
      </c>
      <c r="AZ59" s="26" t="s">
        <v>682</v>
      </c>
      <c r="BA59" s="26" t="s">
        <v>823</v>
      </c>
      <c r="BB59" s="26" t="s">
        <v>824</v>
      </c>
      <c r="BC59" s="26" t="s">
        <v>495</v>
      </c>
    </row>
    <row r="60">
      <c r="A60" s="25" t="s">
        <v>825</v>
      </c>
      <c r="B60" s="25" t="s">
        <v>826</v>
      </c>
      <c r="C60" s="25" t="s">
        <v>61</v>
      </c>
      <c r="D60" s="25" t="s">
        <v>38</v>
      </c>
      <c r="E60" s="25" t="s">
        <v>827</v>
      </c>
      <c r="F60" s="25" t="s">
        <v>52</v>
      </c>
      <c r="G60" s="25" t="s">
        <v>45</v>
      </c>
      <c r="H60" s="25" t="s">
        <v>99</v>
      </c>
      <c r="I60" s="26" t="s">
        <v>34</v>
      </c>
      <c r="J60" s="26" t="s">
        <v>53</v>
      </c>
      <c r="K60" s="27" t="s">
        <v>828</v>
      </c>
      <c r="L60" s="28" t="s">
        <v>829</v>
      </c>
      <c r="M60" s="30" t="str">
        <f>HYPERLINK("mailto:informacion@fundacioncarolina.es","informacion@fundacioncarolina.es")</f>
        <v>informacion@fundacioncarolina.es</v>
      </c>
      <c r="N60" s="28" t="s">
        <v>830</v>
      </c>
      <c r="O60" s="28" t="s">
        <v>831</v>
      </c>
      <c r="P60" s="25" t="s">
        <v>35</v>
      </c>
      <c r="Q60" s="26" t="s">
        <v>23</v>
      </c>
      <c r="R60" s="26" t="s">
        <v>37</v>
      </c>
      <c r="S60" s="25" t="s">
        <v>73</v>
      </c>
      <c r="T60" s="26" t="s">
        <v>120</v>
      </c>
      <c r="U60" s="26" t="s">
        <v>832</v>
      </c>
      <c r="V60" s="26" t="s">
        <v>73</v>
      </c>
      <c r="W60" s="26" t="s">
        <v>110</v>
      </c>
      <c r="X60" s="31" t="s">
        <v>44</v>
      </c>
      <c r="Y60" s="32" t="s">
        <v>18</v>
      </c>
      <c r="Z60" s="32" t="s">
        <v>53</v>
      </c>
      <c r="AA60" s="32" t="s">
        <v>53</v>
      </c>
      <c r="AB60" s="25" t="s">
        <v>111</v>
      </c>
      <c r="AC60" s="26" t="s">
        <v>101</v>
      </c>
      <c r="AD60" s="26" t="s">
        <v>116</v>
      </c>
      <c r="AE60" s="26" t="s">
        <v>83</v>
      </c>
      <c r="AF60" s="26" t="s">
        <v>90</v>
      </c>
      <c r="AG60" s="25" t="s">
        <v>15</v>
      </c>
      <c r="AH60" s="26" t="s">
        <v>41</v>
      </c>
      <c r="AI60" s="26" t="s">
        <v>63</v>
      </c>
      <c r="AJ60" s="25" t="s">
        <v>410</v>
      </c>
      <c r="AK60" s="26" t="s">
        <v>833</v>
      </c>
      <c r="AL60" s="26" t="s">
        <v>834</v>
      </c>
      <c r="AM60" s="26" t="s">
        <v>53</v>
      </c>
      <c r="AN60" s="26" t="s">
        <v>53</v>
      </c>
      <c r="AO60" s="26" t="s">
        <v>53</v>
      </c>
      <c r="AP60" s="26" t="s">
        <v>53</v>
      </c>
      <c r="AQ60" s="26" t="s">
        <v>53</v>
      </c>
      <c r="AR60" s="26" t="s">
        <v>53</v>
      </c>
      <c r="AS60" s="26" t="s">
        <v>53</v>
      </c>
      <c r="AT60" s="26" t="s">
        <v>256</v>
      </c>
      <c r="AU60" s="26" t="s">
        <v>835</v>
      </c>
      <c r="AV60" s="26" t="s">
        <v>836</v>
      </c>
      <c r="AW60" s="26" t="s">
        <v>837</v>
      </c>
      <c r="AX60" s="26" t="s">
        <v>53</v>
      </c>
      <c r="AY60" s="26" t="s">
        <v>53</v>
      </c>
      <c r="AZ60" s="26" t="s">
        <v>53</v>
      </c>
      <c r="BA60" s="26" t="s">
        <v>53</v>
      </c>
      <c r="BB60" s="26" t="s">
        <v>53</v>
      </c>
      <c r="BC60" s="26" t="s">
        <v>53</v>
      </c>
    </row>
    <row r="61">
      <c r="A61" s="25" t="s">
        <v>838</v>
      </c>
      <c r="B61" s="25" t="s">
        <v>318</v>
      </c>
      <c r="C61" s="25" t="s">
        <v>61</v>
      </c>
      <c r="D61" s="25" t="s">
        <v>25</v>
      </c>
      <c r="E61" s="25" t="s">
        <v>839</v>
      </c>
      <c r="F61" s="25" t="s">
        <v>27</v>
      </c>
      <c r="G61" s="25" t="s">
        <v>108</v>
      </c>
      <c r="H61" s="25" t="s">
        <v>33</v>
      </c>
      <c r="I61" s="26" t="s">
        <v>21</v>
      </c>
      <c r="J61" s="26" t="s">
        <v>53</v>
      </c>
      <c r="K61" s="27" t="s">
        <v>840</v>
      </c>
      <c r="L61" s="28">
        <v>2683000.0</v>
      </c>
      <c r="M61" s="37" t="s">
        <v>126</v>
      </c>
      <c r="N61" s="29" t="str">
        <f>HYPERLINK("http://www.proantioquia.org.co/","http://www.proantioquia.org.co")</f>
        <v>http://www.proantioquia.org.co</v>
      </c>
      <c r="O61" s="28" t="s">
        <v>841</v>
      </c>
      <c r="P61" s="25" t="s">
        <v>48</v>
      </c>
      <c r="Q61" s="26" t="s">
        <v>23</v>
      </c>
      <c r="R61" s="26" t="s">
        <v>49</v>
      </c>
      <c r="S61" s="25" t="s">
        <v>73</v>
      </c>
      <c r="T61" s="26" t="s">
        <v>110</v>
      </c>
      <c r="U61" s="26" t="s">
        <v>15</v>
      </c>
      <c r="V61" s="26" t="s">
        <v>53</v>
      </c>
      <c r="W61" s="26" t="s">
        <v>53</v>
      </c>
      <c r="X61" s="31" t="s">
        <v>75</v>
      </c>
      <c r="Y61" s="32" t="s">
        <v>134</v>
      </c>
      <c r="Z61" s="32" t="s">
        <v>53</v>
      </c>
      <c r="AA61" s="32" t="s">
        <v>53</v>
      </c>
      <c r="AB61" s="25" t="s">
        <v>83</v>
      </c>
      <c r="AC61" s="26" t="s">
        <v>43</v>
      </c>
      <c r="AD61" s="26" t="s">
        <v>74</v>
      </c>
      <c r="AE61" s="26" t="s">
        <v>90</v>
      </c>
      <c r="AF61" s="26" t="s">
        <v>53</v>
      </c>
      <c r="AG61" s="25" t="s">
        <v>15</v>
      </c>
      <c r="AH61" s="26" t="s">
        <v>41</v>
      </c>
      <c r="AI61" s="26" t="s">
        <v>28</v>
      </c>
      <c r="AJ61" s="25" t="s">
        <v>842</v>
      </c>
      <c r="AK61" s="26" t="s">
        <v>843</v>
      </c>
      <c r="AL61" s="26" t="s">
        <v>844</v>
      </c>
      <c r="AM61" s="26" t="s">
        <v>845</v>
      </c>
      <c r="AN61" s="26" t="s">
        <v>846</v>
      </c>
      <c r="AO61" s="26" t="s">
        <v>847</v>
      </c>
      <c r="AP61" s="26" t="s">
        <v>848</v>
      </c>
      <c r="AQ61" s="26" t="s">
        <v>849</v>
      </c>
      <c r="AR61" s="26" t="s">
        <v>850</v>
      </c>
      <c r="AS61" s="26" t="s">
        <v>642</v>
      </c>
      <c r="AT61" s="26" t="s">
        <v>851</v>
      </c>
      <c r="AU61" s="26" t="s">
        <v>852</v>
      </c>
      <c r="AV61" s="26" t="s">
        <v>488</v>
      </c>
      <c r="AW61" s="26" t="s">
        <v>820</v>
      </c>
      <c r="AX61" s="26" t="s">
        <v>853</v>
      </c>
      <c r="AY61" s="26" t="s">
        <v>854</v>
      </c>
      <c r="AZ61" s="26" t="s">
        <v>855</v>
      </c>
      <c r="BA61" s="26" t="s">
        <v>856</v>
      </c>
      <c r="BB61" s="26" t="s">
        <v>857</v>
      </c>
      <c r="BC61" s="26" t="s">
        <v>858</v>
      </c>
    </row>
    <row r="62">
      <c r="A62" s="25" t="s">
        <v>859</v>
      </c>
      <c r="B62" s="25" t="s">
        <v>318</v>
      </c>
      <c r="C62" s="25" t="s">
        <v>51</v>
      </c>
      <c r="D62" s="25" t="s">
        <v>38</v>
      </c>
      <c r="E62" s="25" t="s">
        <v>860</v>
      </c>
      <c r="F62" s="25" t="s">
        <v>52</v>
      </c>
      <c r="G62" s="25" t="s">
        <v>45</v>
      </c>
      <c r="H62" s="25" t="s">
        <v>99</v>
      </c>
      <c r="I62" s="26" t="s">
        <v>34</v>
      </c>
      <c r="J62" s="26" t="s">
        <v>53</v>
      </c>
      <c r="K62" s="27" t="s">
        <v>861</v>
      </c>
      <c r="L62" s="28">
        <v>5335187.0</v>
      </c>
      <c r="M62" s="29" t="str">
        <f>HYPERLINK("mailto:info@azai.co","info@azai.co")</f>
        <v>info@azai.co</v>
      </c>
      <c r="N62" s="29" t="str">
        <f>HYPERLINK("http://www.azai.co/","http://www.azai.co/")</f>
        <v>http://www.azai.co/</v>
      </c>
      <c r="O62" s="28" t="s">
        <v>862</v>
      </c>
      <c r="P62" s="25" t="s">
        <v>22</v>
      </c>
      <c r="Q62" s="26" t="s">
        <v>23</v>
      </c>
      <c r="R62" s="26" t="s">
        <v>79</v>
      </c>
      <c r="S62" s="25" t="s">
        <v>73</v>
      </c>
      <c r="T62" s="26" t="s">
        <v>110</v>
      </c>
      <c r="U62" s="26" t="s">
        <v>146</v>
      </c>
      <c r="V62" s="26" t="s">
        <v>53</v>
      </c>
      <c r="W62" s="26" t="s">
        <v>53</v>
      </c>
      <c r="X62" s="31" t="s">
        <v>84</v>
      </c>
      <c r="Y62" s="32" t="s">
        <v>132</v>
      </c>
      <c r="Z62" s="32" t="s">
        <v>112</v>
      </c>
      <c r="AA62" s="32" t="s">
        <v>53</v>
      </c>
      <c r="AB62" s="25" t="s">
        <v>96</v>
      </c>
      <c r="AC62" s="26" t="s">
        <v>90</v>
      </c>
      <c r="AD62" s="26" t="s">
        <v>83</v>
      </c>
      <c r="AE62" s="26" t="s">
        <v>74</v>
      </c>
      <c r="AF62" s="26" t="s">
        <v>53</v>
      </c>
      <c r="AG62" s="25" t="s">
        <v>28</v>
      </c>
      <c r="AH62" s="26" t="s">
        <v>41</v>
      </c>
      <c r="AI62" s="26" t="s">
        <v>53</v>
      </c>
      <c r="AJ62" s="25" t="s">
        <v>863</v>
      </c>
      <c r="AK62" s="26" t="s">
        <v>450</v>
      </c>
      <c r="AL62" s="26" t="s">
        <v>864</v>
      </c>
      <c r="AM62" s="26" t="s">
        <v>865</v>
      </c>
      <c r="AN62" s="26" t="s">
        <v>866</v>
      </c>
      <c r="AO62" s="26" t="s">
        <v>867</v>
      </c>
      <c r="AP62" s="26" t="s">
        <v>868</v>
      </c>
      <c r="AQ62" s="26" t="s">
        <v>869</v>
      </c>
      <c r="AR62" s="26" t="s">
        <v>870</v>
      </c>
      <c r="AS62" s="26" t="s">
        <v>871</v>
      </c>
      <c r="AT62" s="26" t="s">
        <v>872</v>
      </c>
      <c r="AU62" s="26" t="s">
        <v>53</v>
      </c>
      <c r="AV62" s="26" t="s">
        <v>53</v>
      </c>
      <c r="AW62" s="26" t="s">
        <v>53</v>
      </c>
      <c r="AX62" s="26" t="s">
        <v>53</v>
      </c>
      <c r="AY62" s="26" t="s">
        <v>53</v>
      </c>
      <c r="AZ62" s="26" t="s">
        <v>53</v>
      </c>
      <c r="BA62" s="26" t="s">
        <v>53</v>
      </c>
      <c r="BB62" s="26" t="s">
        <v>53</v>
      </c>
      <c r="BC62" s="26" t="s">
        <v>53</v>
      </c>
    </row>
    <row r="63">
      <c r="A63" s="25" t="s">
        <v>873</v>
      </c>
      <c r="B63" s="25" t="s">
        <v>318</v>
      </c>
      <c r="C63" s="25" t="s">
        <v>61</v>
      </c>
      <c r="D63" s="25" t="s">
        <v>38</v>
      </c>
      <c r="E63" s="25" t="s">
        <v>874</v>
      </c>
      <c r="F63" s="25" t="s">
        <v>40</v>
      </c>
      <c r="G63" s="25" t="s">
        <v>19</v>
      </c>
      <c r="H63" s="25" t="s">
        <v>124</v>
      </c>
      <c r="I63" s="26" t="s">
        <v>87</v>
      </c>
      <c r="J63" s="26" t="s">
        <v>94</v>
      </c>
      <c r="K63" s="27" t="s">
        <v>875</v>
      </c>
      <c r="L63" s="28">
        <v>6024425.0</v>
      </c>
      <c r="M63" s="37" t="s">
        <v>126</v>
      </c>
      <c r="N63" s="29" t="str">
        <f>HYPERLINK("http://cer.org.co/","http://cer.org.co/")</f>
        <v>http://cer.org.co/</v>
      </c>
      <c r="O63" s="28" t="s">
        <v>876</v>
      </c>
      <c r="P63" s="25" t="s">
        <v>22</v>
      </c>
      <c r="Q63" s="26" t="s">
        <v>36</v>
      </c>
      <c r="R63" s="26" t="s">
        <v>88</v>
      </c>
      <c r="S63" s="25" t="s">
        <v>110</v>
      </c>
      <c r="T63" s="26" t="s">
        <v>105</v>
      </c>
      <c r="U63" s="26" t="s">
        <v>54</v>
      </c>
      <c r="V63" s="26" t="s">
        <v>15</v>
      </c>
      <c r="W63" s="26" t="s">
        <v>29</v>
      </c>
      <c r="X63" s="31" t="s">
        <v>134</v>
      </c>
      <c r="Y63" s="32" t="s">
        <v>107</v>
      </c>
      <c r="Z63" s="32" t="s">
        <v>147</v>
      </c>
      <c r="AA63" s="32" t="s">
        <v>75</v>
      </c>
      <c r="AB63" s="25" t="s">
        <v>43</v>
      </c>
      <c r="AC63" s="26" t="s">
        <v>83</v>
      </c>
      <c r="AD63" s="26" t="s">
        <v>90</v>
      </c>
      <c r="AE63" s="26" t="s">
        <v>74</v>
      </c>
      <c r="AF63" s="26" t="s">
        <v>53</v>
      </c>
      <c r="AG63" s="25" t="s">
        <v>28</v>
      </c>
      <c r="AH63" s="26" t="s">
        <v>41</v>
      </c>
      <c r="AI63" s="26" t="s">
        <v>63</v>
      </c>
      <c r="AJ63" s="25" t="s">
        <v>505</v>
      </c>
      <c r="AK63" s="26" t="s">
        <v>681</v>
      </c>
      <c r="AL63" s="26" t="s">
        <v>877</v>
      </c>
      <c r="AM63" s="26" t="s">
        <v>878</v>
      </c>
      <c r="AN63" s="26" t="s">
        <v>879</v>
      </c>
      <c r="AO63" s="26" t="s">
        <v>350</v>
      </c>
      <c r="AP63" s="26" t="s">
        <v>53</v>
      </c>
      <c r="AQ63" s="26" t="s">
        <v>53</v>
      </c>
      <c r="AR63" s="26" t="s">
        <v>53</v>
      </c>
      <c r="AS63" s="26" t="s">
        <v>53</v>
      </c>
      <c r="AT63" s="26" t="s">
        <v>880</v>
      </c>
      <c r="AU63" s="26" t="s">
        <v>881</v>
      </c>
      <c r="AV63" s="26" t="s">
        <v>882</v>
      </c>
      <c r="AW63" s="26" t="s">
        <v>883</v>
      </c>
      <c r="AX63" s="26" t="s">
        <v>221</v>
      </c>
      <c r="AY63" s="26" t="s">
        <v>53</v>
      </c>
      <c r="AZ63" s="26" t="s">
        <v>53</v>
      </c>
      <c r="BA63" s="26" t="s">
        <v>53</v>
      </c>
      <c r="BB63" s="26" t="s">
        <v>53</v>
      </c>
      <c r="BC63" s="26" t="s">
        <v>53</v>
      </c>
    </row>
    <row r="64">
      <c r="A64" s="25" t="s">
        <v>884</v>
      </c>
      <c r="B64" s="25" t="s">
        <v>885</v>
      </c>
      <c r="C64" s="25" t="s">
        <v>71</v>
      </c>
      <c r="D64" s="25" t="s">
        <v>25</v>
      </c>
      <c r="E64" s="25" t="s">
        <v>886</v>
      </c>
      <c r="F64" s="25" t="s">
        <v>27</v>
      </c>
      <c r="G64" s="25" t="s">
        <v>85</v>
      </c>
      <c r="H64" s="25" t="s">
        <v>58</v>
      </c>
      <c r="I64" s="26" t="s">
        <v>59</v>
      </c>
      <c r="J64" s="26" t="s">
        <v>53</v>
      </c>
      <c r="K64" s="27" t="s">
        <v>887</v>
      </c>
      <c r="L64" s="28" t="s">
        <v>888</v>
      </c>
      <c r="M64" s="29" t="str">
        <f>HYPERLINK("mailto:cedec@cccartagena.org.co","cedec@cccartagena.org.co")</f>
        <v>cedec@cccartagena.org.co</v>
      </c>
      <c r="N64" s="29" t="str">
        <f>HYPERLINK("http://www.cccartagena.org.co/investigacioneseconomicas.php","http://www.cccartagena.org.co/investigacioneseconomicas.php
http://scienti.colciencias.gov.co:8080/gruplac/jsp/visualiza/visualizagr.jsp?nro=00000000004644")</f>
        <v>http://www.cccartagena.org.co/investigacioneseconomicas.php
http://scienti.colciencias.gov.co:8080/gruplac/jsp/visualiza/visualizagr.jsp?nro=00000000004644</v>
      </c>
      <c r="O64" s="28" t="s">
        <v>889</v>
      </c>
      <c r="P64" s="25" t="s">
        <v>22</v>
      </c>
      <c r="Q64" s="26" t="s">
        <v>36</v>
      </c>
      <c r="R64" s="26" t="s">
        <v>88</v>
      </c>
      <c r="S64" s="25" t="s">
        <v>105</v>
      </c>
      <c r="T64" s="26" t="s">
        <v>54</v>
      </c>
      <c r="U64" s="26" t="s">
        <v>82</v>
      </c>
      <c r="V64" s="26" t="s">
        <v>53</v>
      </c>
      <c r="W64" s="26" t="s">
        <v>53</v>
      </c>
      <c r="X64" s="31" t="s">
        <v>44</v>
      </c>
      <c r="Y64" s="32" t="s">
        <v>138</v>
      </c>
      <c r="Z64" s="32" t="s">
        <v>102</v>
      </c>
      <c r="AA64" s="32" t="s">
        <v>53</v>
      </c>
      <c r="AB64" s="25" t="s">
        <v>83</v>
      </c>
      <c r="AC64" s="26" t="s">
        <v>90</v>
      </c>
      <c r="AD64" s="26" t="s">
        <v>53</v>
      </c>
      <c r="AE64" s="26" t="s">
        <v>53</v>
      </c>
      <c r="AF64" s="26" t="s">
        <v>53</v>
      </c>
      <c r="AG64" s="25" t="s">
        <v>41</v>
      </c>
      <c r="AH64" s="26" t="s">
        <v>15</v>
      </c>
      <c r="AI64" s="26" t="s">
        <v>53</v>
      </c>
      <c r="AJ64" s="25" t="s">
        <v>890</v>
      </c>
      <c r="AK64" s="26" t="s">
        <v>53</v>
      </c>
      <c r="AL64" s="26" t="s">
        <v>53</v>
      </c>
      <c r="AM64" s="26" t="s">
        <v>53</v>
      </c>
      <c r="AN64" s="26" t="s">
        <v>53</v>
      </c>
      <c r="AO64" s="26" t="s">
        <v>53</v>
      </c>
      <c r="AP64" s="26" t="s">
        <v>53</v>
      </c>
      <c r="AQ64" s="26" t="s">
        <v>53</v>
      </c>
      <c r="AR64" s="26" t="s">
        <v>53</v>
      </c>
      <c r="AS64" s="26" t="s">
        <v>53</v>
      </c>
      <c r="AT64" s="26" t="s">
        <v>576</v>
      </c>
      <c r="AU64" s="26" t="s">
        <v>789</v>
      </c>
      <c r="AV64" s="26" t="s">
        <v>713</v>
      </c>
      <c r="AW64" s="26" t="s">
        <v>836</v>
      </c>
      <c r="AX64" s="26" t="s">
        <v>53</v>
      </c>
      <c r="AY64" s="26" t="s">
        <v>53</v>
      </c>
      <c r="AZ64" s="26" t="s">
        <v>53</v>
      </c>
      <c r="BA64" s="26" t="s">
        <v>53</v>
      </c>
      <c r="BB64" s="26" t="s">
        <v>53</v>
      </c>
      <c r="BC64" s="26" t="s">
        <v>53</v>
      </c>
    </row>
    <row r="65">
      <c r="A65" s="25" t="s">
        <v>891</v>
      </c>
      <c r="B65" s="25" t="s">
        <v>318</v>
      </c>
      <c r="C65" s="25" t="s">
        <v>71</v>
      </c>
      <c r="D65" s="25" t="s">
        <v>25</v>
      </c>
      <c r="E65" s="25" t="s">
        <v>892</v>
      </c>
      <c r="F65" s="25" t="s">
        <v>52</v>
      </c>
      <c r="G65" s="25" t="s">
        <v>45</v>
      </c>
      <c r="H65" s="25" t="s">
        <v>99</v>
      </c>
      <c r="I65" s="26" t="s">
        <v>34</v>
      </c>
      <c r="J65" s="26" t="s">
        <v>53</v>
      </c>
      <c r="K65" s="27" t="s">
        <v>893</v>
      </c>
      <c r="L65" s="28" t="s">
        <v>894</v>
      </c>
      <c r="M65" s="29" t="str">
        <f>HYPERLINK("mailto:confecamaras@confecamaras.org.co","confecamaras@confecamaras.org.co")</f>
        <v>confecamaras@confecamaras.org.co</v>
      </c>
      <c r="N65" s="29" t="str">
        <f>HYPERLINK("http://www.confecamaras.org.co/cooperacion-y-competitividad/10-cooperacion-y-competitividad","http://www.confecamaras.org.co/cooperacion-y-competitividad/10-cooperacion-y-competitividad")</f>
        <v>http://www.confecamaras.org.co/cooperacion-y-competitividad/10-cooperacion-y-competitividad</v>
      </c>
      <c r="O65" s="28" t="s">
        <v>895</v>
      </c>
      <c r="P65" s="25" t="s">
        <v>22</v>
      </c>
      <c r="Q65" s="26" t="s">
        <v>36</v>
      </c>
      <c r="R65" s="26" t="s">
        <v>88</v>
      </c>
      <c r="S65" s="25" t="s">
        <v>105</v>
      </c>
      <c r="T65" s="26" t="s">
        <v>54</v>
      </c>
      <c r="U65" s="26" t="s">
        <v>73</v>
      </c>
      <c r="V65" s="26" t="s">
        <v>53</v>
      </c>
      <c r="W65" s="26" t="s">
        <v>53</v>
      </c>
      <c r="X65" s="31" t="s">
        <v>147</v>
      </c>
      <c r="Y65" s="32" t="s">
        <v>102</v>
      </c>
      <c r="Z65" s="32" t="s">
        <v>44</v>
      </c>
      <c r="AA65" s="32" t="s">
        <v>53</v>
      </c>
      <c r="AB65" s="25" t="s">
        <v>83</v>
      </c>
      <c r="AC65" s="26" t="s">
        <v>90</v>
      </c>
      <c r="AD65" s="26" t="s">
        <v>53</v>
      </c>
      <c r="AE65" s="26" t="s">
        <v>53</v>
      </c>
      <c r="AF65" s="26" t="s">
        <v>53</v>
      </c>
      <c r="AG65" s="25" t="s">
        <v>41</v>
      </c>
      <c r="AH65" s="26" t="s">
        <v>28</v>
      </c>
      <c r="AI65" s="26" t="s">
        <v>15</v>
      </c>
      <c r="AJ65" s="25" t="s">
        <v>884</v>
      </c>
      <c r="AK65" s="26" t="s">
        <v>896</v>
      </c>
      <c r="AL65" s="26" t="s">
        <v>681</v>
      </c>
      <c r="AM65" s="26" t="s">
        <v>706</v>
      </c>
      <c r="AN65" s="26" t="s">
        <v>897</v>
      </c>
      <c r="AO65" s="26" t="s">
        <v>898</v>
      </c>
      <c r="AP65" s="26" t="s">
        <v>899</v>
      </c>
      <c r="AQ65" s="26" t="s">
        <v>53</v>
      </c>
      <c r="AR65" s="26" t="s">
        <v>53</v>
      </c>
      <c r="AS65" s="26" t="s">
        <v>53</v>
      </c>
      <c r="AT65" s="26" t="s">
        <v>900</v>
      </c>
      <c r="AU65" s="26" t="s">
        <v>901</v>
      </c>
      <c r="AV65" s="26" t="s">
        <v>221</v>
      </c>
      <c r="AW65" s="26" t="s">
        <v>902</v>
      </c>
      <c r="AX65" s="26" t="s">
        <v>903</v>
      </c>
      <c r="AY65" s="26" t="s">
        <v>904</v>
      </c>
      <c r="AZ65" s="26" t="s">
        <v>905</v>
      </c>
      <c r="BA65" s="26" t="s">
        <v>906</v>
      </c>
      <c r="BB65" s="26" t="s">
        <v>907</v>
      </c>
      <c r="BC65" s="26" t="s">
        <v>908</v>
      </c>
    </row>
    <row r="66">
      <c r="A66" s="25" t="s">
        <v>701</v>
      </c>
      <c r="B66" s="25" t="s">
        <v>318</v>
      </c>
      <c r="C66" s="25" t="s">
        <v>61</v>
      </c>
      <c r="D66" s="25" t="s">
        <v>25</v>
      </c>
      <c r="E66" s="25" t="s">
        <v>909</v>
      </c>
      <c r="F66" s="25" t="s">
        <v>52</v>
      </c>
      <c r="G66" s="25" t="s">
        <v>45</v>
      </c>
      <c r="H66" s="25" t="s">
        <v>99</v>
      </c>
      <c r="I66" s="26" t="s">
        <v>34</v>
      </c>
      <c r="J66" s="26" t="s">
        <v>53</v>
      </c>
      <c r="K66" s="27" t="s">
        <v>910</v>
      </c>
      <c r="L66" s="28">
        <v>6226282.0</v>
      </c>
      <c r="M66" s="37" t="s">
        <v>126</v>
      </c>
      <c r="N66" s="29" t="str">
        <f>HYPERLINK("http://www.saldarriagaconcha.org/","http://www.saldarriagaconcha.org/")</f>
        <v>http://www.saldarriagaconcha.org/</v>
      </c>
      <c r="O66" s="28" t="s">
        <v>911</v>
      </c>
      <c r="P66" s="25" t="s">
        <v>22</v>
      </c>
      <c r="Q66" s="26" t="s">
        <v>36</v>
      </c>
      <c r="R66" s="26" t="s">
        <v>24</v>
      </c>
      <c r="S66" s="25" t="s">
        <v>54</v>
      </c>
      <c r="T66" s="26" t="s">
        <v>73</v>
      </c>
      <c r="U66" s="26" t="s">
        <v>105</v>
      </c>
      <c r="V66" s="26" t="s">
        <v>15</v>
      </c>
      <c r="W66" s="26" t="s">
        <v>136</v>
      </c>
      <c r="X66" s="31" t="s">
        <v>117</v>
      </c>
      <c r="Y66" s="32" t="s">
        <v>134</v>
      </c>
      <c r="Z66" s="32" t="s">
        <v>102</v>
      </c>
      <c r="AA66" s="32" t="s">
        <v>53</v>
      </c>
      <c r="AB66" s="25" t="s">
        <v>90</v>
      </c>
      <c r="AC66" s="26" t="s">
        <v>43</v>
      </c>
      <c r="AD66" s="26" t="s">
        <v>96</v>
      </c>
      <c r="AE66" s="26" t="s">
        <v>53</v>
      </c>
      <c r="AF66" s="26" t="s">
        <v>53</v>
      </c>
      <c r="AG66" s="25" t="s">
        <v>28</v>
      </c>
      <c r="AH66" s="26" t="s">
        <v>41</v>
      </c>
      <c r="AI66" s="26" t="s">
        <v>53</v>
      </c>
      <c r="AJ66" s="25" t="s">
        <v>691</v>
      </c>
      <c r="AK66" s="26" t="s">
        <v>912</v>
      </c>
      <c r="AL66" s="26" t="s">
        <v>491</v>
      </c>
      <c r="AM66" s="26" t="s">
        <v>913</v>
      </c>
      <c r="AN66" s="26" t="s">
        <v>329</v>
      </c>
      <c r="AO66" s="26" t="s">
        <v>324</v>
      </c>
      <c r="AP66" s="26" t="s">
        <v>322</v>
      </c>
      <c r="AQ66" s="26" t="s">
        <v>371</v>
      </c>
      <c r="AR66" s="26" t="s">
        <v>323</v>
      </c>
      <c r="AS66" s="26" t="s">
        <v>914</v>
      </c>
      <c r="AT66" s="26" t="s">
        <v>745</v>
      </c>
      <c r="AU66" s="26" t="s">
        <v>915</v>
      </c>
      <c r="AV66" s="26" t="s">
        <v>916</v>
      </c>
      <c r="AW66" s="26" t="s">
        <v>495</v>
      </c>
      <c r="AX66" s="26" t="s">
        <v>917</v>
      </c>
      <c r="AY66" s="26" t="s">
        <v>918</v>
      </c>
      <c r="AZ66" s="26" t="s">
        <v>528</v>
      </c>
      <c r="BA66" s="26" t="s">
        <v>919</v>
      </c>
      <c r="BB66" s="26" t="s">
        <v>920</v>
      </c>
      <c r="BC66" s="26" t="s">
        <v>921</v>
      </c>
    </row>
    <row r="67">
      <c r="A67" s="25" t="s">
        <v>922</v>
      </c>
      <c r="B67" s="25" t="s">
        <v>575</v>
      </c>
      <c r="C67" s="25" t="s">
        <v>71</v>
      </c>
      <c r="D67" s="25" t="s">
        <v>38</v>
      </c>
      <c r="E67" s="25" t="s">
        <v>923</v>
      </c>
      <c r="F67" s="25" t="s">
        <v>52</v>
      </c>
      <c r="G67" s="25" t="s">
        <v>76</v>
      </c>
      <c r="H67" s="25" t="s">
        <v>129</v>
      </c>
      <c r="I67" s="26" t="s">
        <v>78</v>
      </c>
      <c r="J67" s="26" t="s">
        <v>53</v>
      </c>
      <c r="K67" s="27" t="s">
        <v>924</v>
      </c>
      <c r="L67" s="28" t="s">
        <v>925</v>
      </c>
      <c r="M67" s="29" t="str">
        <f>HYPERLINK("mailto:cidse@correounivalle.edu.co","cidse@correounivalle.edu.co")</f>
        <v>cidse@correounivalle.edu.co</v>
      </c>
      <c r="N67" s="30" t="str">
        <f>HYPERLINK("http://socioeconomia.univalle.edu.co/index.php/acerca-del-cidse","http://socioeconomia.univalle.edu.co/index.php/acerca-del-cidse")</f>
        <v>http://socioeconomia.univalle.edu.co/index.php/acerca-del-cidse</v>
      </c>
      <c r="O67" s="28" t="s">
        <v>635</v>
      </c>
      <c r="P67" s="25" t="s">
        <v>22</v>
      </c>
      <c r="Q67" s="26" t="s">
        <v>23</v>
      </c>
      <c r="R67" s="26" t="s">
        <v>37</v>
      </c>
      <c r="S67" s="25" t="s">
        <v>82</v>
      </c>
      <c r="T67" s="26" t="s">
        <v>42</v>
      </c>
      <c r="U67" s="26" t="s">
        <v>29</v>
      </c>
      <c r="V67" s="26" t="s">
        <v>105</v>
      </c>
      <c r="W67" s="26" t="s">
        <v>53</v>
      </c>
      <c r="X67" s="31" t="s">
        <v>44</v>
      </c>
      <c r="Y67" s="32" t="s">
        <v>66</v>
      </c>
      <c r="Z67" s="32" t="s">
        <v>53</v>
      </c>
      <c r="AA67" s="32" t="s">
        <v>53</v>
      </c>
      <c r="AB67" s="25" t="s">
        <v>43</v>
      </c>
      <c r="AC67" s="26" t="s">
        <v>83</v>
      </c>
      <c r="AD67" s="26" t="s">
        <v>101</v>
      </c>
      <c r="AE67" s="26" t="s">
        <v>116</v>
      </c>
      <c r="AF67" s="26" t="s">
        <v>53</v>
      </c>
      <c r="AG67" s="25" t="s">
        <v>41</v>
      </c>
      <c r="AH67" s="26" t="s">
        <v>28</v>
      </c>
      <c r="AI67" s="26" t="s">
        <v>53</v>
      </c>
      <c r="AJ67" s="25" t="s">
        <v>780</v>
      </c>
      <c r="AK67" s="26" t="s">
        <v>926</v>
      </c>
      <c r="AL67" s="26" t="s">
        <v>53</v>
      </c>
      <c r="AM67" s="26" t="s">
        <v>53</v>
      </c>
      <c r="AN67" s="26" t="s">
        <v>53</v>
      </c>
      <c r="AO67" s="26" t="s">
        <v>53</v>
      </c>
      <c r="AP67" s="26" t="s">
        <v>53</v>
      </c>
      <c r="AQ67" s="26" t="s">
        <v>53</v>
      </c>
      <c r="AR67" s="26" t="s">
        <v>53</v>
      </c>
      <c r="AS67" s="26" t="s">
        <v>53</v>
      </c>
      <c r="AT67" s="26" t="s">
        <v>213</v>
      </c>
      <c r="AU67" s="26" t="s">
        <v>221</v>
      </c>
      <c r="AV67" s="26" t="s">
        <v>495</v>
      </c>
      <c r="AW67" s="26" t="s">
        <v>927</v>
      </c>
      <c r="AX67" s="26" t="s">
        <v>53</v>
      </c>
      <c r="AY67" s="26" t="s">
        <v>53</v>
      </c>
      <c r="AZ67" s="26" t="s">
        <v>53</v>
      </c>
      <c r="BA67" s="26" t="s">
        <v>53</v>
      </c>
      <c r="BB67" s="26" t="s">
        <v>53</v>
      </c>
      <c r="BC67" s="26" t="s">
        <v>53</v>
      </c>
    </row>
    <row r="68">
      <c r="A68" s="25" t="s">
        <v>928</v>
      </c>
      <c r="B68" s="25" t="s">
        <v>929</v>
      </c>
      <c r="C68" s="25" t="s">
        <v>71</v>
      </c>
      <c r="D68" s="25" t="s">
        <v>38</v>
      </c>
      <c r="E68" s="25" t="s">
        <v>126</v>
      </c>
      <c r="F68" s="25" t="s">
        <v>52</v>
      </c>
      <c r="G68" s="25" t="s">
        <v>57</v>
      </c>
      <c r="H68" s="25" t="s">
        <v>124</v>
      </c>
      <c r="I68" s="26" t="s">
        <v>87</v>
      </c>
      <c r="J68" s="26" t="s">
        <v>53</v>
      </c>
      <c r="K68" s="27" t="s">
        <v>930</v>
      </c>
      <c r="L68" s="28" t="s">
        <v>931</v>
      </c>
      <c r="M68" s="37" t="s">
        <v>126</v>
      </c>
      <c r="N68" s="29" t="str">
        <f>HYPERLINK("http://www.compite360.com/website/Quienes-somos","http://www.compite360.com/website/Quienes-somos")</f>
        <v>http://www.compite360.com/website/Quienes-somos</v>
      </c>
      <c r="O68" s="28" t="s">
        <v>932</v>
      </c>
      <c r="P68" s="25" t="s">
        <v>35</v>
      </c>
      <c r="Q68" s="26" t="s">
        <v>23</v>
      </c>
      <c r="R68" s="26" t="s">
        <v>70</v>
      </c>
      <c r="S68" s="25" t="s">
        <v>105</v>
      </c>
      <c r="T68" s="26" t="s">
        <v>54</v>
      </c>
      <c r="U68" s="26" t="s">
        <v>53</v>
      </c>
      <c r="V68" s="26" t="s">
        <v>53</v>
      </c>
      <c r="W68" s="26" t="s">
        <v>53</v>
      </c>
      <c r="X68" s="31" t="s">
        <v>102</v>
      </c>
      <c r="Y68" s="32" t="s">
        <v>147</v>
      </c>
      <c r="Z68" s="32" t="s">
        <v>53</v>
      </c>
      <c r="AA68" s="32" t="s">
        <v>53</v>
      </c>
      <c r="AB68" s="25" t="s">
        <v>83</v>
      </c>
      <c r="AC68" s="26" t="s">
        <v>53</v>
      </c>
      <c r="AD68" s="26" t="s">
        <v>53</v>
      </c>
      <c r="AE68" s="26" t="s">
        <v>53</v>
      </c>
      <c r="AF68" s="26" t="s">
        <v>53</v>
      </c>
      <c r="AG68" s="25" t="s">
        <v>41</v>
      </c>
      <c r="AH68" s="26" t="s">
        <v>72</v>
      </c>
      <c r="AI68" s="26" t="s">
        <v>53</v>
      </c>
      <c r="AJ68" s="25" t="s">
        <v>933</v>
      </c>
      <c r="AK68" s="26" t="s">
        <v>934</v>
      </c>
      <c r="AL68" s="26" t="s">
        <v>935</v>
      </c>
      <c r="AM68" s="26" t="s">
        <v>936</v>
      </c>
      <c r="AN68" s="26" t="s">
        <v>937</v>
      </c>
      <c r="AO68" s="26" t="s">
        <v>938</v>
      </c>
      <c r="AP68" s="26" t="s">
        <v>939</v>
      </c>
      <c r="AQ68" s="26" t="s">
        <v>940</v>
      </c>
      <c r="AR68" s="26" t="s">
        <v>941</v>
      </c>
      <c r="AS68" s="26" t="s">
        <v>942</v>
      </c>
      <c r="AT68" s="26" t="s">
        <v>53</v>
      </c>
      <c r="AU68" s="26" t="s">
        <v>53</v>
      </c>
      <c r="AV68" s="26" t="s">
        <v>53</v>
      </c>
      <c r="AW68" s="26" t="s">
        <v>53</v>
      </c>
      <c r="AX68" s="26" t="s">
        <v>53</v>
      </c>
      <c r="AY68" s="26" t="s">
        <v>53</v>
      </c>
      <c r="AZ68" s="26" t="s">
        <v>53</v>
      </c>
      <c r="BA68" s="26" t="s">
        <v>53</v>
      </c>
      <c r="BB68" s="26" t="s">
        <v>53</v>
      </c>
      <c r="BC68" s="26" t="s">
        <v>53</v>
      </c>
    </row>
    <row r="69">
      <c r="A69" s="25" t="s">
        <v>943</v>
      </c>
      <c r="B69" s="25" t="s">
        <v>318</v>
      </c>
      <c r="C69" s="25" t="s">
        <v>61</v>
      </c>
      <c r="D69" s="25" t="s">
        <v>25</v>
      </c>
      <c r="E69" s="25" t="s">
        <v>944</v>
      </c>
      <c r="F69" s="25" t="s">
        <v>52</v>
      </c>
      <c r="G69" s="25" t="s">
        <v>45</v>
      </c>
      <c r="H69" s="25" t="s">
        <v>99</v>
      </c>
      <c r="I69" s="26" t="s">
        <v>34</v>
      </c>
      <c r="J69" s="26" t="s">
        <v>53</v>
      </c>
      <c r="K69" s="27" t="s">
        <v>945</v>
      </c>
      <c r="L69" s="28">
        <v>3177979.0</v>
      </c>
      <c r="M69" s="29" t="str">
        <f>HYPERLINK("mailto:info@icpcolombia.org","info@icpcolombia.org")</f>
        <v>info@icpcolombia.org</v>
      </c>
      <c r="N69" s="29" t="str">
        <f>HYPERLINK("http://www.icpcolombia.org/","http://www.icpcolombia.org/")</f>
        <v>http://www.icpcolombia.org/</v>
      </c>
      <c r="O69" s="28" t="s">
        <v>946</v>
      </c>
      <c r="P69" s="25" t="s">
        <v>35</v>
      </c>
      <c r="Q69" s="26" t="s">
        <v>23</v>
      </c>
      <c r="R69" s="26" t="s">
        <v>88</v>
      </c>
      <c r="S69" s="25" t="s">
        <v>100</v>
      </c>
      <c r="T69" s="26" t="s">
        <v>110</v>
      </c>
      <c r="U69" s="26" t="s">
        <v>125</v>
      </c>
      <c r="V69" s="26" t="s">
        <v>130</v>
      </c>
      <c r="W69" s="26" t="s">
        <v>146</v>
      </c>
      <c r="X69" s="31" t="s">
        <v>44</v>
      </c>
      <c r="Y69" s="32" t="s">
        <v>134</v>
      </c>
      <c r="Z69" s="32" t="s">
        <v>53</v>
      </c>
      <c r="AA69" s="32" t="s">
        <v>53</v>
      </c>
      <c r="AB69" s="25" t="s">
        <v>83</v>
      </c>
      <c r="AC69" s="26" t="s">
        <v>90</v>
      </c>
      <c r="AD69" s="26" t="s">
        <v>17</v>
      </c>
      <c r="AE69" s="26" t="s">
        <v>30</v>
      </c>
      <c r="AF69" s="26" t="s">
        <v>101</v>
      </c>
      <c r="AG69" s="25" t="s">
        <v>41</v>
      </c>
      <c r="AH69" s="26" t="s">
        <v>63</v>
      </c>
      <c r="AI69" s="26" t="s">
        <v>53</v>
      </c>
      <c r="AJ69" s="25" t="s">
        <v>947</v>
      </c>
      <c r="AK69" s="26" t="s">
        <v>948</v>
      </c>
      <c r="AL69" s="26" t="s">
        <v>949</v>
      </c>
      <c r="AM69" s="26" t="s">
        <v>950</v>
      </c>
      <c r="AN69" s="26" t="s">
        <v>951</v>
      </c>
      <c r="AO69" s="26" t="s">
        <v>952</v>
      </c>
      <c r="AP69" s="26" t="s">
        <v>953</v>
      </c>
      <c r="AQ69" s="26" t="s">
        <v>954</v>
      </c>
      <c r="AR69" s="26" t="s">
        <v>955</v>
      </c>
      <c r="AS69" s="26" t="s">
        <v>956</v>
      </c>
      <c r="AT69" s="26" t="s">
        <v>957</v>
      </c>
      <c r="AU69" s="26" t="s">
        <v>958</v>
      </c>
      <c r="AV69" s="26" t="s">
        <v>959</v>
      </c>
      <c r="AW69" s="26" t="s">
        <v>960</v>
      </c>
      <c r="AX69" s="26" t="s">
        <v>961</v>
      </c>
      <c r="AY69" s="26" t="s">
        <v>962</v>
      </c>
      <c r="AZ69" s="26" t="s">
        <v>963</v>
      </c>
      <c r="BA69" s="26" t="s">
        <v>964</v>
      </c>
      <c r="BB69" s="26" t="s">
        <v>682</v>
      </c>
      <c r="BC69" s="26" t="s">
        <v>965</v>
      </c>
    </row>
    <row r="70">
      <c r="A70" s="25" t="s">
        <v>966</v>
      </c>
      <c r="B70" s="25" t="s">
        <v>495</v>
      </c>
      <c r="C70" s="25" t="s">
        <v>61</v>
      </c>
      <c r="D70" s="25" t="s">
        <v>50</v>
      </c>
      <c r="E70" s="25" t="s">
        <v>967</v>
      </c>
      <c r="F70" s="25" t="s">
        <v>52</v>
      </c>
      <c r="G70" s="25" t="s">
        <v>45</v>
      </c>
      <c r="H70" s="25" t="s">
        <v>99</v>
      </c>
      <c r="I70" s="26" t="s">
        <v>34</v>
      </c>
      <c r="J70" s="26" t="s">
        <v>53</v>
      </c>
      <c r="K70" s="27" t="s">
        <v>968</v>
      </c>
      <c r="L70" s="28" t="s">
        <v>969</v>
      </c>
      <c r="M70" s="37" t="s">
        <v>126</v>
      </c>
      <c r="N70" s="29" t="str">
        <f>HYPERLINK("https://egob.uniandes.edu.co/index.php/es/me-investigacion/me-gmpp","https://egob.uniandes.edu.co/index.php/es/me-investigacion/me-gmpp
http://scienti1.colciencias.gov.co:8080/gruplac/jsp/visualiza/visualizagr.jsp?nro=00000000010226")</f>
        <v>https://egob.uniandes.edu.co/index.php/es/me-investigacion/me-gmpp
http://scienti1.colciencias.gov.co:8080/gruplac/jsp/visualiza/visualizagr.jsp?nro=00000000010226</v>
      </c>
      <c r="O70" s="28" t="s">
        <v>970</v>
      </c>
      <c r="P70" s="25" t="s">
        <v>22</v>
      </c>
      <c r="Q70" s="26" t="s">
        <v>23</v>
      </c>
      <c r="R70" s="26" t="s">
        <v>37</v>
      </c>
      <c r="S70" s="25" t="s">
        <v>110</v>
      </c>
      <c r="T70" s="26" t="s">
        <v>125</v>
      </c>
      <c r="U70" s="26" t="s">
        <v>105</v>
      </c>
      <c r="V70" s="26" t="s">
        <v>120</v>
      </c>
      <c r="W70" s="26" t="s">
        <v>53</v>
      </c>
      <c r="X70" s="31" t="s">
        <v>134</v>
      </c>
      <c r="Y70" s="32" t="s">
        <v>44</v>
      </c>
      <c r="Z70" s="32" t="s">
        <v>53</v>
      </c>
      <c r="AA70" s="32" t="s">
        <v>53</v>
      </c>
      <c r="AB70" s="25" t="s">
        <v>101</v>
      </c>
      <c r="AC70" s="26" t="s">
        <v>116</v>
      </c>
      <c r="AD70" s="26" t="s">
        <v>90</v>
      </c>
      <c r="AE70" s="26" t="s">
        <v>43</v>
      </c>
      <c r="AF70" s="26" t="s">
        <v>53</v>
      </c>
      <c r="AG70" s="25" t="s">
        <v>41</v>
      </c>
      <c r="AH70" s="26" t="s">
        <v>15</v>
      </c>
      <c r="AI70" s="26" t="s">
        <v>28</v>
      </c>
      <c r="AJ70" s="25" t="s">
        <v>322</v>
      </c>
      <c r="AK70" s="26" t="s">
        <v>971</v>
      </c>
      <c r="AL70" s="26" t="s">
        <v>53</v>
      </c>
      <c r="AM70" s="26" t="s">
        <v>53</v>
      </c>
      <c r="AN70" s="26" t="s">
        <v>53</v>
      </c>
      <c r="AO70" s="26" t="s">
        <v>53</v>
      </c>
      <c r="AP70" s="26" t="s">
        <v>53</v>
      </c>
      <c r="AQ70" s="26" t="s">
        <v>53</v>
      </c>
      <c r="AR70" s="26" t="s">
        <v>53</v>
      </c>
      <c r="AS70" s="26" t="s">
        <v>53</v>
      </c>
      <c r="AT70" s="26" t="s">
        <v>916</v>
      </c>
      <c r="AU70" s="26" t="s">
        <v>972</v>
      </c>
      <c r="AV70" s="26" t="s">
        <v>973</v>
      </c>
      <c r="AW70" s="26" t="s">
        <v>974</v>
      </c>
      <c r="AX70" s="26" t="s">
        <v>975</v>
      </c>
      <c r="AY70" s="26" t="s">
        <v>221</v>
      </c>
      <c r="AZ70" s="26" t="s">
        <v>53</v>
      </c>
      <c r="BA70" s="26" t="s">
        <v>53</v>
      </c>
      <c r="BB70" s="26" t="s">
        <v>53</v>
      </c>
      <c r="BC70" s="26" t="s">
        <v>53</v>
      </c>
    </row>
    <row r="71">
      <c r="A71" s="25" t="s">
        <v>976</v>
      </c>
      <c r="B71" s="25" t="s">
        <v>495</v>
      </c>
      <c r="C71" s="25" t="s">
        <v>61</v>
      </c>
      <c r="D71" s="25" t="s">
        <v>50</v>
      </c>
      <c r="E71" s="25" t="s">
        <v>977</v>
      </c>
      <c r="F71" s="25" t="s">
        <v>52</v>
      </c>
      <c r="G71" s="25" t="s">
        <v>45</v>
      </c>
      <c r="H71" s="25" t="s">
        <v>99</v>
      </c>
      <c r="I71" s="26" t="s">
        <v>34</v>
      </c>
      <c r="J71" s="26" t="s">
        <v>53</v>
      </c>
      <c r="K71" s="27" t="s">
        <v>978</v>
      </c>
      <c r="L71" s="28" t="s">
        <v>979</v>
      </c>
      <c r="M71" s="37" t="s">
        <v>126</v>
      </c>
      <c r="N71" s="29" t="str">
        <f>HYPERLINK("http://ceper.uniandes.edu.co/","http://ceper.uniandes.edu.co/")</f>
        <v>http://ceper.uniandes.edu.co/</v>
      </c>
      <c r="O71" s="28" t="s">
        <v>980</v>
      </c>
      <c r="P71" s="25" t="s">
        <v>35</v>
      </c>
      <c r="Q71" s="26" t="s">
        <v>23</v>
      </c>
      <c r="R71" s="26" t="s">
        <v>37</v>
      </c>
      <c r="S71" s="25" t="s">
        <v>100</v>
      </c>
      <c r="T71" s="26" t="s">
        <v>125</v>
      </c>
      <c r="U71" s="26" t="s">
        <v>981</v>
      </c>
      <c r="V71" s="26" t="s">
        <v>53</v>
      </c>
      <c r="W71" s="26" t="s">
        <v>53</v>
      </c>
      <c r="X71" s="31" t="s">
        <v>18</v>
      </c>
      <c r="Y71" s="32" t="s">
        <v>44</v>
      </c>
      <c r="Z71" s="32" t="s">
        <v>53</v>
      </c>
      <c r="AA71" s="32" t="s">
        <v>53</v>
      </c>
      <c r="AB71" s="25" t="s">
        <v>101</v>
      </c>
      <c r="AC71" s="26" t="s">
        <v>116</v>
      </c>
      <c r="AD71" s="26" t="s">
        <v>90</v>
      </c>
      <c r="AE71" s="26" t="s">
        <v>43</v>
      </c>
      <c r="AF71" s="26" t="s">
        <v>53</v>
      </c>
      <c r="AG71" s="25" t="s">
        <v>41</v>
      </c>
      <c r="AH71" s="26" t="s">
        <v>15</v>
      </c>
      <c r="AI71" s="26" t="s">
        <v>53</v>
      </c>
      <c r="AJ71" s="25" t="s">
        <v>53</v>
      </c>
      <c r="AK71" s="26" t="s">
        <v>53</v>
      </c>
      <c r="AL71" s="26" t="s">
        <v>53</v>
      </c>
      <c r="AM71" s="26" t="s">
        <v>53</v>
      </c>
      <c r="AN71" s="26" t="s">
        <v>53</v>
      </c>
      <c r="AO71" s="26" t="s">
        <v>53</v>
      </c>
      <c r="AP71" s="26" t="s">
        <v>53</v>
      </c>
      <c r="AQ71" s="26" t="s">
        <v>53</v>
      </c>
      <c r="AR71" s="26" t="s">
        <v>53</v>
      </c>
      <c r="AS71" s="26" t="s">
        <v>53</v>
      </c>
      <c r="AT71" s="26" t="s">
        <v>982</v>
      </c>
      <c r="AU71" s="26" t="s">
        <v>983</v>
      </c>
      <c r="AV71" s="26" t="s">
        <v>984</v>
      </c>
      <c r="AW71" s="26" t="s">
        <v>985</v>
      </c>
      <c r="AX71" s="26" t="s">
        <v>986</v>
      </c>
      <c r="AY71" s="26" t="s">
        <v>987</v>
      </c>
      <c r="AZ71" s="26" t="s">
        <v>53</v>
      </c>
      <c r="BA71" s="26" t="s">
        <v>53</v>
      </c>
      <c r="BB71" s="26" t="s">
        <v>53</v>
      </c>
      <c r="BC71" s="26" t="s">
        <v>53</v>
      </c>
    </row>
    <row r="72">
      <c r="A72" s="25" t="s">
        <v>988</v>
      </c>
      <c r="B72" s="25" t="s">
        <v>495</v>
      </c>
      <c r="C72" s="25" t="s">
        <v>61</v>
      </c>
      <c r="D72" s="25" t="s">
        <v>38</v>
      </c>
      <c r="E72" s="25" t="s">
        <v>989</v>
      </c>
      <c r="F72" s="25" t="s">
        <v>40</v>
      </c>
      <c r="G72" s="25" t="s">
        <v>45</v>
      </c>
      <c r="H72" s="25" t="s">
        <v>99</v>
      </c>
      <c r="I72" s="26" t="s">
        <v>34</v>
      </c>
      <c r="J72" s="26" t="s">
        <v>53</v>
      </c>
      <c r="K72" s="27" t="s">
        <v>990</v>
      </c>
      <c r="L72" s="28" t="s">
        <v>991</v>
      </c>
      <c r="M72" s="29" t="str">
        <f>HYPERLINK("mailto:ceo@uniandes.edu.co","ceo@uniandes.edu.co")</f>
        <v>ceo@uniandes.edu.co</v>
      </c>
      <c r="N72" s="29" t="str">
        <f>HYPERLINK("http://ceo.uniandes.edu.co/","http://ceo.uniandes.edu.co/")</f>
        <v>http://ceo.uniandes.edu.co/</v>
      </c>
      <c r="O72" s="28" t="s">
        <v>992</v>
      </c>
      <c r="P72" s="25" t="s">
        <v>22</v>
      </c>
      <c r="Q72" s="26" t="s">
        <v>23</v>
      </c>
      <c r="R72" s="26" t="s">
        <v>37</v>
      </c>
      <c r="S72" s="25" t="s">
        <v>110</v>
      </c>
      <c r="T72" s="26" t="s">
        <v>136</v>
      </c>
      <c r="U72" s="26" t="s">
        <v>15</v>
      </c>
      <c r="V72" s="26" t="s">
        <v>105</v>
      </c>
      <c r="W72" s="26" t="s">
        <v>82</v>
      </c>
      <c r="X72" s="31" t="s">
        <v>134</v>
      </c>
      <c r="Y72" s="32" t="s">
        <v>138</v>
      </c>
      <c r="Z72" s="32" t="s">
        <v>66</v>
      </c>
      <c r="AA72" s="32" t="s">
        <v>53</v>
      </c>
      <c r="AB72" s="25" t="s">
        <v>43</v>
      </c>
      <c r="AC72" s="26" t="s">
        <v>111</v>
      </c>
      <c r="AD72" s="26" t="s">
        <v>90</v>
      </c>
      <c r="AE72" s="26" t="s">
        <v>83</v>
      </c>
      <c r="AF72" s="26" t="s">
        <v>101</v>
      </c>
      <c r="AG72" s="25" t="s">
        <v>41</v>
      </c>
      <c r="AH72" s="26" t="s">
        <v>28</v>
      </c>
      <c r="AI72" s="26" t="s">
        <v>53</v>
      </c>
      <c r="AJ72" s="25" t="s">
        <v>993</v>
      </c>
      <c r="AK72" s="26" t="s">
        <v>994</v>
      </c>
      <c r="AL72" s="26" t="s">
        <v>995</v>
      </c>
      <c r="AM72" s="26" t="s">
        <v>996</v>
      </c>
      <c r="AN72" s="26" t="s">
        <v>997</v>
      </c>
      <c r="AO72" s="26" t="s">
        <v>478</v>
      </c>
      <c r="AP72" s="26" t="s">
        <v>611</v>
      </c>
      <c r="AQ72" s="26" t="s">
        <v>998</v>
      </c>
      <c r="AR72" s="26" t="s">
        <v>612</v>
      </c>
      <c r="AS72" s="26" t="s">
        <v>999</v>
      </c>
      <c r="AT72" s="26" t="s">
        <v>1000</v>
      </c>
      <c r="AU72" s="26" t="s">
        <v>221</v>
      </c>
      <c r="AV72" s="26" t="s">
        <v>1001</v>
      </c>
      <c r="AW72" s="26" t="s">
        <v>1002</v>
      </c>
      <c r="AX72" s="26" t="s">
        <v>1003</v>
      </c>
      <c r="AY72" s="26" t="s">
        <v>1004</v>
      </c>
      <c r="AZ72" s="26" t="s">
        <v>53</v>
      </c>
      <c r="BA72" s="26" t="s">
        <v>53</v>
      </c>
      <c r="BB72" s="26" t="s">
        <v>53</v>
      </c>
      <c r="BC72" s="26" t="s">
        <v>53</v>
      </c>
    </row>
    <row r="73">
      <c r="A73" s="25" t="s">
        <v>1005</v>
      </c>
      <c r="B73" s="25" t="s">
        <v>1006</v>
      </c>
      <c r="C73" s="25" t="s">
        <v>61</v>
      </c>
      <c r="D73" s="25" t="s">
        <v>50</v>
      </c>
      <c r="E73" s="25" t="s">
        <v>794</v>
      </c>
      <c r="F73" s="25" t="s">
        <v>52</v>
      </c>
      <c r="G73" s="25" t="s">
        <v>76</v>
      </c>
      <c r="H73" s="25" t="s">
        <v>129</v>
      </c>
      <c r="I73" s="26" t="s">
        <v>78</v>
      </c>
      <c r="J73" s="26" t="s">
        <v>53</v>
      </c>
      <c r="K73" s="27" t="s">
        <v>1007</v>
      </c>
      <c r="L73" s="28" t="s">
        <v>1008</v>
      </c>
      <c r="M73" s="37" t="s">
        <v>126</v>
      </c>
      <c r="N73" s="29" t="str">
        <f>HYPERLINK("http://investigaciones.usc.edu.co/index.php/component/content/article/36-ceider/52-ceider.html","http://investigaciones.usc.edu.co/index.php/component/content/article/36-ceider/52-ceider.html")</f>
        <v>http://investigaciones.usc.edu.co/index.php/component/content/article/36-ceider/52-ceider.html</v>
      </c>
      <c r="O73" s="28" t="s">
        <v>1009</v>
      </c>
      <c r="P73" s="25" t="s">
        <v>35</v>
      </c>
      <c r="Q73" s="26" t="s">
        <v>23</v>
      </c>
      <c r="R73" s="26" t="s">
        <v>70</v>
      </c>
      <c r="S73" s="25" t="s">
        <v>82</v>
      </c>
      <c r="T73" s="26" t="s">
        <v>54</v>
      </c>
      <c r="U73" s="26" t="s">
        <v>73</v>
      </c>
      <c r="V73" s="26" t="s">
        <v>110</v>
      </c>
      <c r="W73" s="26" t="s">
        <v>15</v>
      </c>
      <c r="X73" s="31" t="s">
        <v>44</v>
      </c>
      <c r="Y73" s="32" t="s">
        <v>138</v>
      </c>
      <c r="Z73" s="32" t="s">
        <v>53</v>
      </c>
      <c r="AA73" s="32" t="s">
        <v>53</v>
      </c>
      <c r="AB73" s="25" t="s">
        <v>83</v>
      </c>
      <c r="AC73" s="26" t="s">
        <v>90</v>
      </c>
      <c r="AD73" s="26" t="s">
        <v>101</v>
      </c>
      <c r="AE73" s="26" t="s">
        <v>116</v>
      </c>
      <c r="AF73" s="26" t="s">
        <v>53</v>
      </c>
      <c r="AG73" s="25" t="s">
        <v>41</v>
      </c>
      <c r="AH73" s="26" t="s">
        <v>28</v>
      </c>
      <c r="AI73" s="26" t="s">
        <v>53</v>
      </c>
      <c r="AJ73" s="25" t="s">
        <v>53</v>
      </c>
      <c r="AK73" s="26" t="s">
        <v>53</v>
      </c>
      <c r="AL73" s="26" t="s">
        <v>53</v>
      </c>
      <c r="AM73" s="26" t="s">
        <v>53</v>
      </c>
      <c r="AN73" s="26" t="s">
        <v>53</v>
      </c>
      <c r="AO73" s="26" t="s">
        <v>53</v>
      </c>
      <c r="AP73" s="26" t="s">
        <v>53</v>
      </c>
      <c r="AQ73" s="26" t="s">
        <v>53</v>
      </c>
      <c r="AR73" s="26" t="s">
        <v>53</v>
      </c>
      <c r="AS73" s="26" t="s">
        <v>53</v>
      </c>
      <c r="AT73" s="26" t="s">
        <v>221</v>
      </c>
      <c r="AU73" s="26" t="s">
        <v>305</v>
      </c>
      <c r="AV73" s="26" t="s">
        <v>575</v>
      </c>
      <c r="AW73" s="26" t="s">
        <v>1010</v>
      </c>
      <c r="AX73" s="26" t="s">
        <v>53</v>
      </c>
      <c r="AY73" s="26" t="s">
        <v>53</v>
      </c>
      <c r="AZ73" s="26" t="s">
        <v>53</v>
      </c>
      <c r="BA73" s="26" t="s">
        <v>53</v>
      </c>
      <c r="BB73" s="26" t="s">
        <v>53</v>
      </c>
      <c r="BC73" s="26" t="s">
        <v>53</v>
      </c>
    </row>
    <row r="74">
      <c r="A74" s="25" t="s">
        <v>1011</v>
      </c>
      <c r="B74" s="25" t="s">
        <v>1012</v>
      </c>
      <c r="C74" s="25" t="s">
        <v>61</v>
      </c>
      <c r="D74" s="25" t="s">
        <v>38</v>
      </c>
      <c r="E74" s="25" t="s">
        <v>1013</v>
      </c>
      <c r="F74" s="25" t="s">
        <v>52</v>
      </c>
      <c r="G74" s="25" t="s">
        <v>45</v>
      </c>
      <c r="H74" s="25" t="s">
        <v>99</v>
      </c>
      <c r="I74" s="26" t="s">
        <v>34</v>
      </c>
      <c r="J74" s="26" t="s">
        <v>53</v>
      </c>
      <c r="K74" s="27" t="s">
        <v>1014</v>
      </c>
      <c r="L74" s="28" t="s">
        <v>1015</v>
      </c>
      <c r="M74" s="29" t="str">
        <f>HYPERLINK("mailto:vrit@lasalle.edu.co","vrit@lasalle.edu.co")</f>
        <v>vrit@lasalle.edu.co</v>
      </c>
      <c r="N74" s="29" t="str">
        <f>HYPERLINK("http://www.lasalle.edu.co/wps/portal/Home/Principal/Investigaciones/centros_investigacion/centro-de-estudios-en-desarrollo-y-territorio","http://www.lasalle.edu.co/wps/portal/Home/Principal/Investigaciones/centros_investigacion/centro-de-estudios-en-desarrollo-y-territorio")</f>
        <v>http://www.lasalle.edu.co/wps/portal/Home/Principal/Investigaciones/centros_investigacion/centro-de-estudios-en-desarrollo-y-territorio</v>
      </c>
      <c r="O74" s="28" t="s">
        <v>1016</v>
      </c>
      <c r="P74" s="25" t="s">
        <v>22</v>
      </c>
      <c r="Q74" s="26" t="s">
        <v>23</v>
      </c>
      <c r="R74" s="26" t="s">
        <v>37</v>
      </c>
      <c r="S74" s="25" t="s">
        <v>54</v>
      </c>
      <c r="T74" s="26" t="s">
        <v>64</v>
      </c>
      <c r="U74" s="26" t="s">
        <v>105</v>
      </c>
      <c r="V74" s="26" t="s">
        <v>110</v>
      </c>
      <c r="W74" s="26" t="s">
        <v>120</v>
      </c>
      <c r="X74" s="31" t="s">
        <v>84</v>
      </c>
      <c r="Y74" s="32" t="s">
        <v>66</v>
      </c>
      <c r="Z74" s="32" t="s">
        <v>122</v>
      </c>
      <c r="AA74" s="32" t="s">
        <v>53</v>
      </c>
      <c r="AB74" s="25" t="s">
        <v>101</v>
      </c>
      <c r="AC74" s="26" t="s">
        <v>116</v>
      </c>
      <c r="AD74" s="26" t="s">
        <v>53</v>
      </c>
      <c r="AE74" s="26" t="s">
        <v>53</v>
      </c>
      <c r="AF74" s="26" t="s">
        <v>53</v>
      </c>
      <c r="AG74" s="25" t="s">
        <v>41</v>
      </c>
      <c r="AH74" s="26" t="s">
        <v>28</v>
      </c>
      <c r="AI74" s="26" t="s">
        <v>15</v>
      </c>
      <c r="AJ74" s="25" t="s">
        <v>126</v>
      </c>
      <c r="AK74" s="26" t="s">
        <v>126</v>
      </c>
      <c r="AL74" s="26" t="s">
        <v>126</v>
      </c>
      <c r="AM74" s="26" t="s">
        <v>126</v>
      </c>
      <c r="AN74" s="26" t="s">
        <v>126</v>
      </c>
      <c r="AO74" s="26" t="s">
        <v>126</v>
      </c>
      <c r="AP74" s="26" t="s">
        <v>126</v>
      </c>
      <c r="AQ74" s="26" t="s">
        <v>126</v>
      </c>
      <c r="AR74" s="26" t="s">
        <v>126</v>
      </c>
      <c r="AS74" s="26" t="s">
        <v>126</v>
      </c>
      <c r="AT74" s="26" t="s">
        <v>126</v>
      </c>
      <c r="AU74" s="26" t="s">
        <v>126</v>
      </c>
      <c r="AV74" s="26" t="s">
        <v>126</v>
      </c>
      <c r="AW74" s="26" t="s">
        <v>126</v>
      </c>
      <c r="AX74" s="26" t="s">
        <v>126</v>
      </c>
      <c r="AY74" s="26" t="s">
        <v>126</v>
      </c>
      <c r="AZ74" s="26" t="s">
        <v>126</v>
      </c>
      <c r="BA74" s="26" t="s">
        <v>126</v>
      </c>
      <c r="BB74" s="26" t="s">
        <v>126</v>
      </c>
      <c r="BC74" s="26" t="s">
        <v>126</v>
      </c>
    </row>
    <row r="75">
      <c r="A75" s="25" t="s">
        <v>1017</v>
      </c>
      <c r="B75" s="25" t="s">
        <v>318</v>
      </c>
      <c r="C75" s="25" t="s">
        <v>61</v>
      </c>
      <c r="D75" s="25" t="s">
        <v>38</v>
      </c>
      <c r="E75" s="25" t="s">
        <v>1018</v>
      </c>
      <c r="F75" s="25" t="s">
        <v>40</v>
      </c>
      <c r="G75" s="25" t="s">
        <v>92</v>
      </c>
      <c r="H75" s="25" t="s">
        <v>68</v>
      </c>
      <c r="I75" s="26" t="s">
        <v>21</v>
      </c>
      <c r="J75" s="26" t="s">
        <v>94</v>
      </c>
      <c r="K75" s="27" t="s">
        <v>1019</v>
      </c>
      <c r="L75" s="28">
        <v>8390984.0</v>
      </c>
      <c r="M75" s="29" t="str">
        <f>HYPERLINK("mailto:pdpmc@pdpmagdalenacentro.org","pdpmc@pdpmagdalenacentro.org")</f>
        <v>pdpmc@pdpmagdalenacentro.org</v>
      </c>
      <c r="N75" s="29" t="str">
        <f>HYPERLINK("http://www.pdpmagdalenacentro.org/pdpmc/corporacion.php","http://www.pdpmagdalenacentro.org/pdpmc/corporacion.php")</f>
        <v>http://www.pdpmagdalenacentro.org/pdpmc/corporacion.php</v>
      </c>
      <c r="O75" s="28" t="s">
        <v>1020</v>
      </c>
      <c r="P75" s="25" t="s">
        <v>22</v>
      </c>
      <c r="Q75" s="26" t="s">
        <v>36</v>
      </c>
      <c r="R75" s="26" t="s">
        <v>37</v>
      </c>
      <c r="S75" s="25" t="s">
        <v>110</v>
      </c>
      <c r="T75" s="26" t="s">
        <v>42</v>
      </c>
      <c r="U75" s="26" t="s">
        <v>54</v>
      </c>
      <c r="V75" s="26" t="s">
        <v>73</v>
      </c>
      <c r="W75" s="26" t="s">
        <v>125</v>
      </c>
      <c r="X75" s="31" t="s">
        <v>134</v>
      </c>
      <c r="Y75" s="32" t="s">
        <v>75</v>
      </c>
      <c r="Z75" s="32" t="s">
        <v>107</v>
      </c>
      <c r="AA75" s="32" t="s">
        <v>53</v>
      </c>
      <c r="AB75" s="25" t="s">
        <v>43</v>
      </c>
      <c r="AC75" s="26" t="s">
        <v>30</v>
      </c>
      <c r="AD75" s="26" t="s">
        <v>74</v>
      </c>
      <c r="AE75" s="26" t="s">
        <v>90</v>
      </c>
      <c r="AF75" s="26" t="s">
        <v>111</v>
      </c>
      <c r="AG75" s="25" t="s">
        <v>41</v>
      </c>
      <c r="AH75" s="26" t="s">
        <v>28</v>
      </c>
      <c r="AI75" s="26" t="s">
        <v>53</v>
      </c>
      <c r="AJ75" s="25" t="s">
        <v>843</v>
      </c>
      <c r="AK75" s="26" t="s">
        <v>393</v>
      </c>
      <c r="AL75" s="26" t="s">
        <v>1021</v>
      </c>
      <c r="AM75" s="26" t="s">
        <v>1022</v>
      </c>
      <c r="AN75" s="26" t="s">
        <v>681</v>
      </c>
      <c r="AO75" s="26" t="s">
        <v>258</v>
      </c>
      <c r="AP75" s="26" t="s">
        <v>1023</v>
      </c>
      <c r="AQ75" s="26" t="s">
        <v>53</v>
      </c>
      <c r="AR75" s="26" t="s">
        <v>53</v>
      </c>
      <c r="AS75" s="26" t="s">
        <v>53</v>
      </c>
      <c r="AT75" s="26" t="s">
        <v>1024</v>
      </c>
      <c r="AU75" s="26" t="s">
        <v>1025</v>
      </c>
      <c r="AV75" s="26" t="s">
        <v>1026</v>
      </c>
      <c r="AW75" s="26" t="s">
        <v>1027</v>
      </c>
      <c r="AX75" s="26" t="s">
        <v>53</v>
      </c>
      <c r="AY75" s="26" t="s">
        <v>53</v>
      </c>
      <c r="AZ75" s="26" t="s">
        <v>53</v>
      </c>
      <c r="BA75" s="26" t="s">
        <v>53</v>
      </c>
      <c r="BB75" s="26" t="s">
        <v>53</v>
      </c>
      <c r="BC75" s="26" t="s">
        <v>53</v>
      </c>
    </row>
    <row r="76">
      <c r="A76" s="25" t="s">
        <v>1028</v>
      </c>
      <c r="B76" s="25" t="s">
        <v>245</v>
      </c>
      <c r="C76" s="25" t="s">
        <v>61</v>
      </c>
      <c r="D76" s="25" t="s">
        <v>38</v>
      </c>
      <c r="E76" s="25" t="s">
        <v>1029</v>
      </c>
      <c r="F76" s="25" t="s">
        <v>40</v>
      </c>
      <c r="G76" s="25" t="s">
        <v>19</v>
      </c>
      <c r="H76" s="25" t="s">
        <v>124</v>
      </c>
      <c r="I76" s="26" t="s">
        <v>87</v>
      </c>
      <c r="J76" s="26" t="s">
        <v>94</v>
      </c>
      <c r="K76" s="27" t="s">
        <v>1030</v>
      </c>
      <c r="L76" s="28" t="s">
        <v>1031</v>
      </c>
      <c r="M76" s="37" t="s">
        <v>126</v>
      </c>
      <c r="N76" s="28" t="s">
        <v>1032</v>
      </c>
      <c r="O76" s="28" t="s">
        <v>1033</v>
      </c>
      <c r="P76" s="25" t="s">
        <v>22</v>
      </c>
      <c r="Q76" s="26" t="s">
        <v>36</v>
      </c>
      <c r="R76" s="26" t="s">
        <v>37</v>
      </c>
      <c r="S76" s="25" t="s">
        <v>42</v>
      </c>
      <c r="T76" s="26" t="s">
        <v>82</v>
      </c>
      <c r="U76" s="26" t="s">
        <v>120</v>
      </c>
      <c r="V76" s="26" t="s">
        <v>73</v>
      </c>
      <c r="W76" s="26" t="s">
        <v>53</v>
      </c>
      <c r="X76" s="31" t="s">
        <v>134</v>
      </c>
      <c r="Y76" s="32" t="s">
        <v>75</v>
      </c>
      <c r="Z76" s="32" t="s">
        <v>107</v>
      </c>
      <c r="AA76" s="32" t="s">
        <v>53</v>
      </c>
      <c r="AB76" s="25" t="s">
        <v>126</v>
      </c>
      <c r="AC76" s="26" t="s">
        <v>74</v>
      </c>
      <c r="AD76" s="26" t="s">
        <v>1034</v>
      </c>
      <c r="AE76" s="26" t="s">
        <v>90</v>
      </c>
      <c r="AF76" s="26" t="s">
        <v>53</v>
      </c>
      <c r="AG76" s="25" t="s">
        <v>41</v>
      </c>
      <c r="AH76" s="26" t="s">
        <v>28</v>
      </c>
      <c r="AI76" s="26" t="s">
        <v>53</v>
      </c>
      <c r="AJ76" s="25" t="s">
        <v>681</v>
      </c>
      <c r="AK76" s="26" t="s">
        <v>53</v>
      </c>
      <c r="AL76" s="26" t="s">
        <v>53</v>
      </c>
      <c r="AM76" s="26" t="s">
        <v>53</v>
      </c>
      <c r="AN76" s="26" t="s">
        <v>53</v>
      </c>
      <c r="AO76" s="26" t="s">
        <v>53</v>
      </c>
      <c r="AP76" s="26" t="s">
        <v>53</v>
      </c>
      <c r="AQ76" s="26" t="s">
        <v>53</v>
      </c>
      <c r="AR76" s="26" t="s">
        <v>53</v>
      </c>
      <c r="AS76" s="26" t="s">
        <v>53</v>
      </c>
      <c r="AT76" s="26" t="s">
        <v>677</v>
      </c>
      <c r="AU76" s="26" t="s">
        <v>1035</v>
      </c>
      <c r="AV76" s="26" t="s">
        <v>1036</v>
      </c>
      <c r="AW76" s="26" t="s">
        <v>1037</v>
      </c>
      <c r="AX76" s="26" t="s">
        <v>53</v>
      </c>
      <c r="AY76" s="26" t="s">
        <v>53</v>
      </c>
      <c r="AZ76" s="26" t="s">
        <v>53</v>
      </c>
      <c r="BA76" s="26" t="s">
        <v>53</v>
      </c>
      <c r="BB76" s="26" t="s">
        <v>53</v>
      </c>
      <c r="BC76" s="26" t="s">
        <v>53</v>
      </c>
    </row>
    <row r="77">
      <c r="A77" s="25" t="s">
        <v>879</v>
      </c>
      <c r="B77" s="25" t="s">
        <v>681</v>
      </c>
      <c r="C77" s="25" t="s">
        <v>61</v>
      </c>
      <c r="D77" s="25" t="s">
        <v>25</v>
      </c>
      <c r="E77" s="25" t="s">
        <v>1038</v>
      </c>
      <c r="F77" s="25" t="s">
        <v>40</v>
      </c>
      <c r="G77" s="25" t="s">
        <v>19</v>
      </c>
      <c r="H77" s="25" t="s">
        <v>124</v>
      </c>
      <c r="I77" s="26" t="s">
        <v>87</v>
      </c>
      <c r="J77" s="26" t="s">
        <v>94</v>
      </c>
      <c r="K77" s="27" t="s">
        <v>1039</v>
      </c>
      <c r="L77" s="28" t="s">
        <v>1040</v>
      </c>
      <c r="M77" s="29" t="str">
        <f>HYPERLINK("mailto:fundesmag@fundesmag.org","fundesmag@fundesmag.org")</f>
        <v>fundesmag@fundesmag.org</v>
      </c>
      <c r="N77" s="29" t="str">
        <f>HYPERLINK("http://www.fundesmag.org/","http://www.fundesmag.org/")</f>
        <v>http://www.fundesmag.org/</v>
      </c>
      <c r="O77" s="28" t="s">
        <v>1041</v>
      </c>
      <c r="P77" s="25" t="s">
        <v>22</v>
      </c>
      <c r="Q77" s="26" t="s">
        <v>36</v>
      </c>
      <c r="R77" s="26" t="s">
        <v>37</v>
      </c>
      <c r="S77" s="25" t="s">
        <v>15</v>
      </c>
      <c r="T77" s="26" t="s">
        <v>54</v>
      </c>
      <c r="U77" s="26" t="s">
        <v>73</v>
      </c>
      <c r="V77" s="26" t="s">
        <v>100</v>
      </c>
      <c r="W77" s="26" t="s">
        <v>82</v>
      </c>
      <c r="X77" s="31" t="s">
        <v>75</v>
      </c>
      <c r="Y77" s="32" t="s">
        <v>56</v>
      </c>
      <c r="Z77" s="32" t="s">
        <v>134</v>
      </c>
      <c r="AA77" s="32" t="s">
        <v>117</v>
      </c>
      <c r="AB77" s="25" t="s">
        <v>43</v>
      </c>
      <c r="AC77" s="26" t="s">
        <v>74</v>
      </c>
      <c r="AD77" s="26" t="s">
        <v>90</v>
      </c>
      <c r="AE77" s="26" t="s">
        <v>96</v>
      </c>
      <c r="AF77" s="26" t="s">
        <v>53</v>
      </c>
      <c r="AG77" s="25" t="s">
        <v>41</v>
      </c>
      <c r="AH77" s="26" t="s">
        <v>28</v>
      </c>
      <c r="AI77" s="26" t="s">
        <v>81</v>
      </c>
      <c r="AJ77" s="25" t="s">
        <v>1042</v>
      </c>
      <c r="AK77" s="26" t="s">
        <v>681</v>
      </c>
      <c r="AL77" s="26" t="s">
        <v>1043</v>
      </c>
      <c r="AM77" s="26" t="s">
        <v>325</v>
      </c>
      <c r="AN77" s="26" t="s">
        <v>1044</v>
      </c>
      <c r="AO77" s="26" t="s">
        <v>53</v>
      </c>
      <c r="AP77" s="26" t="s">
        <v>53</v>
      </c>
      <c r="AQ77" s="26" t="s">
        <v>53</v>
      </c>
      <c r="AR77" s="26" t="s">
        <v>53</v>
      </c>
      <c r="AS77" s="26" t="s">
        <v>53</v>
      </c>
      <c r="AT77" s="26" t="s">
        <v>1045</v>
      </c>
      <c r="AU77" s="26" t="s">
        <v>1046</v>
      </c>
      <c r="AV77" s="26" t="s">
        <v>1047</v>
      </c>
      <c r="AW77" s="26" t="s">
        <v>576</v>
      </c>
      <c r="AX77" s="26" t="s">
        <v>1028</v>
      </c>
      <c r="AY77" s="26" t="s">
        <v>1048</v>
      </c>
      <c r="AZ77" s="26" t="s">
        <v>1049</v>
      </c>
      <c r="BA77" s="26" t="s">
        <v>1050</v>
      </c>
      <c r="BB77" s="26" t="s">
        <v>53</v>
      </c>
      <c r="BC77" s="26" t="s">
        <v>53</v>
      </c>
    </row>
    <row r="78">
      <c r="A78" s="25" t="s">
        <v>1051</v>
      </c>
      <c r="B78" s="25" t="s">
        <v>644</v>
      </c>
      <c r="C78" s="25" t="s">
        <v>61</v>
      </c>
      <c r="D78" s="25" t="s">
        <v>38</v>
      </c>
      <c r="E78" s="25" t="s">
        <v>126</v>
      </c>
      <c r="F78" s="25" t="s">
        <v>27</v>
      </c>
      <c r="G78" s="25" t="s">
        <v>108</v>
      </c>
      <c r="H78" s="25" t="s">
        <v>33</v>
      </c>
      <c r="I78" s="26" t="s">
        <v>21</v>
      </c>
      <c r="J78" s="26" t="s">
        <v>53</v>
      </c>
      <c r="K78" s="27" t="s">
        <v>1052</v>
      </c>
      <c r="L78" s="28" t="s">
        <v>1053</v>
      </c>
      <c r="M78" s="29" t="str">
        <f>HYPERLINK("mailto:cde@upb.edu.co","cde@upb.edu.co
")</f>
        <v>cde@upb.edu.co
</v>
      </c>
      <c r="N78" s="29" t="str">
        <f>HYPERLINK("http://www.upb.edu.co/portal/page?_pageid=1054,37142041&amp;_dad=portal","http://www.upb.edu.co/portal/page?_pageid=1054,37142041&amp;_dad=portal")</f>
        <v>http://www.upb.edu.co/portal/page?_pageid=1054,37142041&amp;_dad=portal</v>
      </c>
      <c r="O78" s="28" t="s">
        <v>1054</v>
      </c>
      <c r="P78" s="25" t="s">
        <v>35</v>
      </c>
      <c r="Q78" s="26" t="s">
        <v>23</v>
      </c>
      <c r="R78" s="26" t="s">
        <v>24</v>
      </c>
      <c r="S78" s="25" t="s">
        <v>54</v>
      </c>
      <c r="T78" s="26" t="s">
        <v>105</v>
      </c>
      <c r="U78" s="26" t="s">
        <v>53</v>
      </c>
      <c r="V78" s="26" t="s">
        <v>53</v>
      </c>
      <c r="W78" s="26" t="s">
        <v>53</v>
      </c>
      <c r="X78" s="31" t="s">
        <v>142</v>
      </c>
      <c r="Y78" s="32" t="s">
        <v>44</v>
      </c>
      <c r="Z78" s="32" t="s">
        <v>53</v>
      </c>
      <c r="AA78" s="32" t="s">
        <v>53</v>
      </c>
      <c r="AB78" s="25" t="s">
        <v>116</v>
      </c>
      <c r="AC78" s="26" t="s">
        <v>751</v>
      </c>
      <c r="AD78" s="26" t="s">
        <v>83</v>
      </c>
      <c r="AE78" s="26" t="s">
        <v>90</v>
      </c>
      <c r="AF78" s="26" t="s">
        <v>111</v>
      </c>
      <c r="AG78" s="25" t="s">
        <v>15</v>
      </c>
      <c r="AH78" s="26" t="s">
        <v>28</v>
      </c>
      <c r="AI78" s="26" t="s">
        <v>41</v>
      </c>
      <c r="AJ78" s="25" t="s">
        <v>53</v>
      </c>
      <c r="AK78" s="26" t="s">
        <v>53</v>
      </c>
      <c r="AL78" s="26" t="s">
        <v>53</v>
      </c>
      <c r="AM78" s="26" t="s">
        <v>53</v>
      </c>
      <c r="AN78" s="26" t="s">
        <v>53</v>
      </c>
      <c r="AO78" s="26" t="s">
        <v>53</v>
      </c>
      <c r="AP78" s="26" t="s">
        <v>53</v>
      </c>
      <c r="AQ78" s="26" t="s">
        <v>53</v>
      </c>
      <c r="AR78" s="26" t="s">
        <v>53</v>
      </c>
      <c r="AS78" s="26" t="s">
        <v>53</v>
      </c>
      <c r="AT78" s="26" t="s">
        <v>1055</v>
      </c>
      <c r="AU78" s="26" t="s">
        <v>1056</v>
      </c>
      <c r="AV78" s="26" t="s">
        <v>227</v>
      </c>
      <c r="AW78" s="26" t="s">
        <v>1057</v>
      </c>
      <c r="AX78" s="26" t="s">
        <v>803</v>
      </c>
      <c r="AY78" s="26" t="s">
        <v>1058</v>
      </c>
      <c r="AZ78" s="26" t="s">
        <v>1059</v>
      </c>
      <c r="BA78" s="26" t="s">
        <v>1060</v>
      </c>
      <c r="BB78" s="26" t="s">
        <v>1061</v>
      </c>
      <c r="BC78" s="26" t="s">
        <v>53</v>
      </c>
    </row>
    <row r="79">
      <c r="A79" s="25" t="s">
        <v>1062</v>
      </c>
      <c r="B79" s="25" t="s">
        <v>1001</v>
      </c>
      <c r="C79" s="25" t="s">
        <v>71</v>
      </c>
      <c r="D79" s="25" t="s">
        <v>50</v>
      </c>
      <c r="E79" s="25" t="s">
        <v>1063</v>
      </c>
      <c r="F79" s="25" t="s">
        <v>52</v>
      </c>
      <c r="G79" s="25" t="s">
        <v>139</v>
      </c>
      <c r="H79" s="25" t="s">
        <v>104</v>
      </c>
      <c r="I79" s="26" t="s">
        <v>69</v>
      </c>
      <c r="J79" s="26" t="s">
        <v>53</v>
      </c>
      <c r="K79" s="27" t="s">
        <v>1064</v>
      </c>
      <c r="L79" s="28" t="s">
        <v>1065</v>
      </c>
      <c r="M79" s="37" t="s">
        <v>126</v>
      </c>
      <c r="N79" s="29" t="str">
        <f>HYPERLINK("http://cese.unillanos.edu.co/","http://cese.unillanos.edu.co/")</f>
        <v>http://cese.unillanos.edu.co/</v>
      </c>
      <c r="O79" s="28" t="s">
        <v>1066</v>
      </c>
      <c r="P79" s="25" t="s">
        <v>22</v>
      </c>
      <c r="Q79" s="26" t="s">
        <v>23</v>
      </c>
      <c r="R79" s="26" t="s">
        <v>88</v>
      </c>
      <c r="S79" s="25" t="s">
        <v>110</v>
      </c>
      <c r="T79" s="26" t="s">
        <v>82</v>
      </c>
      <c r="U79" s="26" t="s">
        <v>105</v>
      </c>
      <c r="V79" s="26" t="s">
        <v>53</v>
      </c>
      <c r="W79" s="26" t="s">
        <v>53</v>
      </c>
      <c r="X79" s="31" t="s">
        <v>112</v>
      </c>
      <c r="Y79" s="32" t="s">
        <v>117</v>
      </c>
      <c r="Z79" s="32" t="s">
        <v>53</v>
      </c>
      <c r="AA79" s="32" t="s">
        <v>53</v>
      </c>
      <c r="AB79" s="25" t="s">
        <v>43</v>
      </c>
      <c r="AC79" s="26" t="s">
        <v>30</v>
      </c>
      <c r="AD79" s="26" t="s">
        <v>90</v>
      </c>
      <c r="AE79" s="26" t="s">
        <v>53</v>
      </c>
      <c r="AF79" s="26" t="s">
        <v>53</v>
      </c>
      <c r="AG79" s="25" t="s">
        <v>41</v>
      </c>
      <c r="AH79" s="26" t="s">
        <v>28</v>
      </c>
      <c r="AI79" s="26" t="s">
        <v>53</v>
      </c>
      <c r="AJ79" s="25" t="s">
        <v>1067</v>
      </c>
      <c r="AK79" s="26" t="s">
        <v>1068</v>
      </c>
      <c r="AL79" s="26" t="s">
        <v>53</v>
      </c>
      <c r="AM79" s="26" t="s">
        <v>53</v>
      </c>
      <c r="AN79" s="26" t="s">
        <v>53</v>
      </c>
      <c r="AO79" s="26" t="s">
        <v>53</v>
      </c>
      <c r="AP79" s="26" t="s">
        <v>53</v>
      </c>
      <c r="AQ79" s="26" t="s">
        <v>53</v>
      </c>
      <c r="AR79" s="26" t="s">
        <v>53</v>
      </c>
      <c r="AS79" s="26" t="s">
        <v>53</v>
      </c>
      <c r="AT79" s="26" t="s">
        <v>1069</v>
      </c>
      <c r="AU79" s="26" t="s">
        <v>1070</v>
      </c>
      <c r="AV79" s="26" t="s">
        <v>53</v>
      </c>
      <c r="AW79" s="26" t="s">
        <v>53</v>
      </c>
      <c r="AX79" s="26" t="s">
        <v>53</v>
      </c>
      <c r="AY79" s="26" t="s">
        <v>53</v>
      </c>
      <c r="AZ79" s="26" t="s">
        <v>53</v>
      </c>
      <c r="BA79" s="26" t="s">
        <v>53</v>
      </c>
      <c r="BB79" s="26" t="s">
        <v>53</v>
      </c>
      <c r="BC79" s="26" t="s">
        <v>53</v>
      </c>
    </row>
    <row r="80">
      <c r="A80" s="25" t="s">
        <v>1071</v>
      </c>
      <c r="B80" s="25" t="s">
        <v>595</v>
      </c>
      <c r="C80" s="25" t="s">
        <v>61</v>
      </c>
      <c r="D80" s="25" t="s">
        <v>25</v>
      </c>
      <c r="E80" s="25" t="s">
        <v>1072</v>
      </c>
      <c r="F80" s="25" t="s">
        <v>52</v>
      </c>
      <c r="G80" s="25" t="s">
        <v>32</v>
      </c>
      <c r="H80" s="25" t="s">
        <v>46</v>
      </c>
      <c r="I80" s="26" t="s">
        <v>59</v>
      </c>
      <c r="J80" s="26" t="s">
        <v>53</v>
      </c>
      <c r="K80" s="27" t="s">
        <v>1073</v>
      </c>
      <c r="L80" s="28" t="s">
        <v>1074</v>
      </c>
      <c r="M80" s="29" t="str">
        <f>HYPERLINK("mailto:dip@uninorte.edu.co","dip@uninorte.edu.co")</f>
        <v>dip@uninorte.edu.co</v>
      </c>
      <c r="N80" s="29" t="str">
        <f>HYPERLINK("http://www.uninorte.edu.co/web/investigacion-desarrollo-e-innovacion","http://www.uninorte.edu.co/web/investigacion-desarrollo-e-innovacion")</f>
        <v>http://www.uninorte.edu.co/web/investigacion-desarrollo-e-innovacion</v>
      </c>
      <c r="O80" s="28" t="s">
        <v>1075</v>
      </c>
      <c r="P80" s="25" t="s">
        <v>22</v>
      </c>
      <c r="Q80" s="26" t="s">
        <v>23</v>
      </c>
      <c r="R80" s="26" t="s">
        <v>37</v>
      </c>
      <c r="S80" s="25" t="s">
        <v>54</v>
      </c>
      <c r="T80" s="26" t="s">
        <v>82</v>
      </c>
      <c r="U80" s="26" t="s">
        <v>105</v>
      </c>
      <c r="V80" s="26" t="s">
        <v>146</v>
      </c>
      <c r="W80" s="26" t="s">
        <v>148</v>
      </c>
      <c r="X80" s="31" t="s">
        <v>84</v>
      </c>
      <c r="Y80" s="32" t="s">
        <v>75</v>
      </c>
      <c r="Z80" s="32" t="s">
        <v>53</v>
      </c>
      <c r="AA80" s="32" t="s">
        <v>53</v>
      </c>
      <c r="AB80" s="25" t="s">
        <v>83</v>
      </c>
      <c r="AC80" s="26" t="s">
        <v>43</v>
      </c>
      <c r="AD80" s="26" t="s">
        <v>30</v>
      </c>
      <c r="AE80" s="26" t="s">
        <v>90</v>
      </c>
      <c r="AF80" s="26" t="s">
        <v>116</v>
      </c>
      <c r="AG80" s="25" t="s">
        <v>41</v>
      </c>
      <c r="AH80" s="26" t="s">
        <v>15</v>
      </c>
      <c r="AI80" s="26" t="s">
        <v>28</v>
      </c>
      <c r="AJ80" s="25" t="s">
        <v>1076</v>
      </c>
      <c r="AK80" s="26" t="s">
        <v>1077</v>
      </c>
      <c r="AL80" s="26" t="s">
        <v>1078</v>
      </c>
      <c r="AM80" s="26" t="s">
        <v>844</v>
      </c>
      <c r="AN80" s="26" t="s">
        <v>1079</v>
      </c>
      <c r="AO80" s="26" t="s">
        <v>1080</v>
      </c>
      <c r="AP80" s="26" t="s">
        <v>1081</v>
      </c>
      <c r="AQ80" s="26" t="s">
        <v>1082</v>
      </c>
      <c r="AR80" s="26" t="s">
        <v>1083</v>
      </c>
      <c r="AS80" s="26" t="s">
        <v>1084</v>
      </c>
      <c r="AT80" s="26" t="s">
        <v>221</v>
      </c>
      <c r="AU80" s="26" t="s">
        <v>53</v>
      </c>
      <c r="AV80" s="26" t="s">
        <v>53</v>
      </c>
      <c r="AW80" s="26" t="s">
        <v>53</v>
      </c>
      <c r="AX80" s="26" t="s">
        <v>53</v>
      </c>
      <c r="AY80" s="26" t="s">
        <v>53</v>
      </c>
      <c r="AZ80" s="26" t="s">
        <v>53</v>
      </c>
      <c r="BA80" s="26" t="s">
        <v>53</v>
      </c>
      <c r="BB80" s="26" t="s">
        <v>53</v>
      </c>
      <c r="BC80" s="26" t="s">
        <v>53</v>
      </c>
    </row>
    <row r="81">
      <c r="A81" s="25" t="s">
        <v>1085</v>
      </c>
      <c r="B81" s="25" t="s">
        <v>595</v>
      </c>
      <c r="C81" s="25" t="s">
        <v>61</v>
      </c>
      <c r="D81" s="25" t="s">
        <v>38</v>
      </c>
      <c r="E81" s="25" t="s">
        <v>1086</v>
      </c>
      <c r="F81" s="25" t="s">
        <v>40</v>
      </c>
      <c r="G81" s="25" t="s">
        <v>32</v>
      </c>
      <c r="H81" s="25" t="s">
        <v>46</v>
      </c>
      <c r="I81" s="26" t="s">
        <v>59</v>
      </c>
      <c r="J81" s="26" t="s">
        <v>53</v>
      </c>
      <c r="K81" s="27" t="s">
        <v>1087</v>
      </c>
      <c r="L81" s="28">
        <v>3509509.0</v>
      </c>
      <c r="M81" s="29" t="str">
        <f>HYPERLINK("mailto:urbanum@uninorte.edu.co","urbanum@uninorte.edu.co")</f>
        <v>urbanum@uninorte.edu.co</v>
      </c>
      <c r="N81" s="29" t="str">
        <f>HYPERLINK("http://www.uninorte.edu.co/web/urbanum","http://www.uninorte.edu.co/web/urbanum")</f>
        <v>http://www.uninorte.edu.co/web/urbanum</v>
      </c>
      <c r="O81" s="28" t="s">
        <v>1075</v>
      </c>
      <c r="P81" s="25" t="s">
        <v>22</v>
      </c>
      <c r="Q81" s="26" t="s">
        <v>23</v>
      </c>
      <c r="R81" s="26" t="s">
        <v>37</v>
      </c>
      <c r="S81" s="25" t="s">
        <v>110</v>
      </c>
      <c r="T81" s="26" t="s">
        <v>29</v>
      </c>
      <c r="U81" s="26" t="s">
        <v>95</v>
      </c>
      <c r="V81" s="26" t="s">
        <v>105</v>
      </c>
      <c r="W81" s="26" t="s">
        <v>53</v>
      </c>
      <c r="X81" s="31" t="s">
        <v>44</v>
      </c>
      <c r="Y81" s="32" t="s">
        <v>66</v>
      </c>
      <c r="Z81" s="32" t="s">
        <v>138</v>
      </c>
      <c r="AA81" s="32" t="s">
        <v>53</v>
      </c>
      <c r="AB81" s="25" t="s">
        <v>43</v>
      </c>
      <c r="AC81" s="26" t="s">
        <v>30</v>
      </c>
      <c r="AD81" s="26" t="s">
        <v>74</v>
      </c>
      <c r="AE81" s="26" t="s">
        <v>83</v>
      </c>
      <c r="AF81" s="26" t="s">
        <v>116</v>
      </c>
      <c r="AG81" s="25" t="s">
        <v>41</v>
      </c>
      <c r="AH81" s="26" t="s">
        <v>15</v>
      </c>
      <c r="AI81" s="26" t="s">
        <v>28</v>
      </c>
      <c r="AJ81" s="25" t="s">
        <v>1088</v>
      </c>
      <c r="AK81" s="26" t="s">
        <v>1089</v>
      </c>
      <c r="AL81" s="26" t="s">
        <v>1090</v>
      </c>
      <c r="AM81" s="26" t="s">
        <v>723</v>
      </c>
      <c r="AN81" s="26" t="s">
        <v>53</v>
      </c>
      <c r="AO81" s="26" t="s">
        <v>53</v>
      </c>
      <c r="AP81" s="26" t="s">
        <v>53</v>
      </c>
      <c r="AQ81" s="26" t="s">
        <v>53</v>
      </c>
      <c r="AR81" s="26" t="s">
        <v>53</v>
      </c>
      <c r="AS81" s="26" t="s">
        <v>53</v>
      </c>
      <c r="AT81" s="26" t="s">
        <v>1091</v>
      </c>
      <c r="AU81" s="26" t="s">
        <v>1092</v>
      </c>
      <c r="AV81" s="26" t="s">
        <v>1093</v>
      </c>
      <c r="AW81" s="26" t="s">
        <v>1071</v>
      </c>
      <c r="AX81" s="26" t="s">
        <v>53</v>
      </c>
      <c r="AY81" s="26" t="s">
        <v>53</v>
      </c>
      <c r="AZ81" s="26" t="s">
        <v>53</v>
      </c>
      <c r="BA81" s="26" t="s">
        <v>53</v>
      </c>
      <c r="BB81" s="26" t="s">
        <v>53</v>
      </c>
      <c r="BC81" s="26" t="s">
        <v>53</v>
      </c>
    </row>
    <row r="82">
      <c r="A82" s="25" t="s">
        <v>1094</v>
      </c>
      <c r="B82" s="25" t="s">
        <v>1095</v>
      </c>
      <c r="C82" s="25" t="s">
        <v>61</v>
      </c>
      <c r="D82" s="25" t="s">
        <v>38</v>
      </c>
      <c r="E82" s="25" t="s">
        <v>1096</v>
      </c>
      <c r="F82" s="25" t="s">
        <v>40</v>
      </c>
      <c r="G82" s="25" t="s">
        <v>76</v>
      </c>
      <c r="H82" s="25" t="s">
        <v>129</v>
      </c>
      <c r="I82" s="26" t="s">
        <v>78</v>
      </c>
      <c r="J82" s="26" t="s">
        <v>53</v>
      </c>
      <c r="K82" s="27" t="s">
        <v>1097</v>
      </c>
      <c r="L82" s="28" t="s">
        <v>1098</v>
      </c>
      <c r="M82" s="29" t="str">
        <f>HYPERLINK("mailto:investigaciones@usbcali.edu.co","investigaciones@usbcali.edu.co")</f>
        <v>investigaciones@usbcali.edu.co</v>
      </c>
      <c r="N82" s="29" t="str">
        <f>HYPERLINK("http://investigaciones.usbcali.edu.co/geos/","http://investigaciones.usbcali.edu.co/geos/
http://investigaciones.usbcali.edu.co/giece/")</f>
        <v>http://investigaciones.usbcali.edu.co/geos/
http://investigaciones.usbcali.edu.co/giece/</v>
      </c>
      <c r="O82" s="28" t="s">
        <v>1099</v>
      </c>
      <c r="P82" s="25" t="s">
        <v>22</v>
      </c>
      <c r="Q82" s="26" t="s">
        <v>23</v>
      </c>
      <c r="R82" s="26" t="s">
        <v>37</v>
      </c>
      <c r="S82" s="25" t="s">
        <v>110</v>
      </c>
      <c r="T82" s="26" t="s">
        <v>73</v>
      </c>
      <c r="U82" s="26" t="s">
        <v>105</v>
      </c>
      <c r="V82" s="26" t="s">
        <v>29</v>
      </c>
      <c r="W82" s="26" t="s">
        <v>54</v>
      </c>
      <c r="X82" s="31" t="s">
        <v>102</v>
      </c>
      <c r="Y82" s="32" t="s">
        <v>66</v>
      </c>
      <c r="Z82" s="32" t="s">
        <v>138</v>
      </c>
      <c r="AA82" s="32" t="s">
        <v>53</v>
      </c>
      <c r="AB82" s="25" t="s">
        <v>101</v>
      </c>
      <c r="AC82" s="26" t="s">
        <v>116</v>
      </c>
      <c r="AD82" s="26" t="s">
        <v>74</v>
      </c>
      <c r="AE82" s="26" t="s">
        <v>83</v>
      </c>
      <c r="AF82" s="26" t="s">
        <v>43</v>
      </c>
      <c r="AG82" s="25" t="s">
        <v>41</v>
      </c>
      <c r="AH82" s="26" t="s">
        <v>15</v>
      </c>
      <c r="AI82" s="26" t="s">
        <v>28</v>
      </c>
      <c r="AJ82" s="25" t="s">
        <v>1100</v>
      </c>
      <c r="AK82" s="26" t="s">
        <v>1101</v>
      </c>
      <c r="AL82" s="26" t="s">
        <v>1102</v>
      </c>
      <c r="AM82" s="26" t="s">
        <v>1103</v>
      </c>
      <c r="AN82" s="26" t="s">
        <v>914</v>
      </c>
      <c r="AO82" s="26" t="s">
        <v>53</v>
      </c>
      <c r="AP82" s="26" t="s">
        <v>53</v>
      </c>
      <c r="AQ82" s="26" t="s">
        <v>53</v>
      </c>
      <c r="AR82" s="26" t="s">
        <v>53</v>
      </c>
      <c r="AS82" s="26" t="s">
        <v>53</v>
      </c>
      <c r="AT82" s="26" t="s">
        <v>221</v>
      </c>
      <c r="AU82" s="26" t="s">
        <v>1104</v>
      </c>
      <c r="AV82" s="26" t="s">
        <v>53</v>
      </c>
      <c r="AW82" s="26" t="s">
        <v>53</v>
      </c>
      <c r="AX82" s="26" t="s">
        <v>53</v>
      </c>
      <c r="AY82" s="26" t="s">
        <v>53</v>
      </c>
      <c r="AZ82" s="26" t="s">
        <v>53</v>
      </c>
      <c r="BA82" s="26" t="s">
        <v>53</v>
      </c>
      <c r="BB82" s="26" t="s">
        <v>53</v>
      </c>
      <c r="BC82" s="26" t="s">
        <v>53</v>
      </c>
    </row>
    <row r="83">
      <c r="A83" s="25" t="s">
        <v>1105</v>
      </c>
      <c r="B83" s="25" t="s">
        <v>578</v>
      </c>
      <c r="C83" s="25" t="s">
        <v>61</v>
      </c>
      <c r="D83" s="25" t="s">
        <v>25</v>
      </c>
      <c r="E83" s="25" t="s">
        <v>1106</v>
      </c>
      <c r="F83" s="25" t="s">
        <v>40</v>
      </c>
      <c r="G83" s="25" t="s">
        <v>76</v>
      </c>
      <c r="H83" s="25" t="s">
        <v>129</v>
      </c>
      <c r="I83" s="26" t="s">
        <v>78</v>
      </c>
      <c r="J83" s="26" t="s">
        <v>53</v>
      </c>
      <c r="K83" s="27" t="s">
        <v>1107</v>
      </c>
      <c r="L83" s="28">
        <v>5552334.0</v>
      </c>
      <c r="M83" s="37" t="s">
        <v>126</v>
      </c>
      <c r="N83" s="30" t="str">
        <f>HYPERLINK("http://www.icesi.edu.co/investigaciones_publicaciones/","http://www.icesi.edu.co/investigaciones_publicaciones/")</f>
        <v>http://www.icesi.edu.co/investigaciones_publicaciones/</v>
      </c>
      <c r="O83" s="28" t="s">
        <v>1108</v>
      </c>
      <c r="P83" s="25" t="s">
        <v>22</v>
      </c>
      <c r="Q83" s="26" t="s">
        <v>23</v>
      </c>
      <c r="R83" s="26" t="s">
        <v>37</v>
      </c>
      <c r="S83" s="25" t="s">
        <v>110</v>
      </c>
      <c r="T83" s="26" t="s">
        <v>120</v>
      </c>
      <c r="U83" s="26" t="s">
        <v>100</v>
      </c>
      <c r="V83" s="26" t="s">
        <v>125</v>
      </c>
      <c r="W83" s="26" t="s">
        <v>15</v>
      </c>
      <c r="X83" s="31" t="s">
        <v>66</v>
      </c>
      <c r="Y83" s="32" t="s">
        <v>31</v>
      </c>
      <c r="Z83" s="32" t="s">
        <v>117</v>
      </c>
      <c r="AA83" s="32" t="s">
        <v>145</v>
      </c>
      <c r="AB83" s="25" t="s">
        <v>101</v>
      </c>
      <c r="AC83" s="26" t="s">
        <v>116</v>
      </c>
      <c r="AD83" s="26" t="s">
        <v>74</v>
      </c>
      <c r="AE83" s="26" t="s">
        <v>83</v>
      </c>
      <c r="AF83" s="26" t="s">
        <v>43</v>
      </c>
      <c r="AG83" s="25" t="s">
        <v>41</v>
      </c>
      <c r="AH83" s="26" t="s">
        <v>28</v>
      </c>
      <c r="AI83" s="26" t="s">
        <v>15</v>
      </c>
      <c r="AJ83" s="25" t="s">
        <v>491</v>
      </c>
      <c r="AK83" s="26" t="s">
        <v>573</v>
      </c>
      <c r="AL83" s="26" t="s">
        <v>1109</v>
      </c>
      <c r="AM83" s="26" t="s">
        <v>1110</v>
      </c>
      <c r="AN83" s="26" t="s">
        <v>505</v>
      </c>
      <c r="AO83" s="26" t="s">
        <v>1102</v>
      </c>
      <c r="AP83" s="26" t="s">
        <v>1111</v>
      </c>
      <c r="AQ83" s="26" t="s">
        <v>934</v>
      </c>
      <c r="AR83" s="26" t="s">
        <v>53</v>
      </c>
      <c r="AS83" s="26" t="s">
        <v>53</v>
      </c>
      <c r="AT83" s="26" t="s">
        <v>1112</v>
      </c>
      <c r="AU83" s="26" t="s">
        <v>1113</v>
      </c>
      <c r="AV83" s="26" t="s">
        <v>575</v>
      </c>
      <c r="AW83" s="26" t="s">
        <v>485</v>
      </c>
      <c r="AX83" s="26" t="s">
        <v>213</v>
      </c>
      <c r="AY83" s="26" t="s">
        <v>1114</v>
      </c>
      <c r="AZ83" s="26" t="s">
        <v>221</v>
      </c>
      <c r="BA83" s="26" t="s">
        <v>378</v>
      </c>
      <c r="BB83" s="26" t="s">
        <v>53</v>
      </c>
      <c r="BC83" s="26" t="s">
        <v>53</v>
      </c>
    </row>
    <row r="84">
      <c r="A84" s="25" t="s">
        <v>1115</v>
      </c>
      <c r="B84" s="25" t="s">
        <v>575</v>
      </c>
      <c r="C84" s="25" t="s">
        <v>71</v>
      </c>
      <c r="D84" s="25" t="s">
        <v>25</v>
      </c>
      <c r="E84" s="25" t="s">
        <v>1116</v>
      </c>
      <c r="F84" s="25" t="s">
        <v>52</v>
      </c>
      <c r="G84" s="25" t="s">
        <v>76</v>
      </c>
      <c r="H84" s="25" t="s">
        <v>129</v>
      </c>
      <c r="I84" s="26" t="s">
        <v>78</v>
      </c>
      <c r="J84" s="26" t="s">
        <v>53</v>
      </c>
      <c r="K84" s="27" t="s">
        <v>1117</v>
      </c>
      <c r="L84" s="28" t="s">
        <v>1118</v>
      </c>
      <c r="M84" s="29" t="str">
        <f>HYPERLINK("mailto:cinarauv@correounivalle.edu.co","cinarauv@correounivalle.edu.co")</f>
        <v>cinarauv@correounivalle.edu.co</v>
      </c>
      <c r="N84" s="29" t="str">
        <f>HYPERLINK("http://cinara.univalle.edu.co/","http://cinara.univalle.edu.co/")</f>
        <v>http://cinara.univalle.edu.co/</v>
      </c>
      <c r="O84" s="28" t="s">
        <v>635</v>
      </c>
      <c r="P84" s="25" t="s">
        <v>22</v>
      </c>
      <c r="Q84" s="26" t="s">
        <v>23</v>
      </c>
      <c r="R84" s="26" t="s">
        <v>37</v>
      </c>
      <c r="S84" s="25" t="s">
        <v>82</v>
      </c>
      <c r="T84" s="26" t="s">
        <v>53</v>
      </c>
      <c r="U84" s="26" t="s">
        <v>53</v>
      </c>
      <c r="V84" s="26" t="s">
        <v>53</v>
      </c>
      <c r="W84" s="26" t="s">
        <v>53</v>
      </c>
      <c r="X84" s="31" t="s">
        <v>91</v>
      </c>
      <c r="Y84" s="32" t="s">
        <v>44</v>
      </c>
      <c r="Z84" s="32" t="s">
        <v>53</v>
      </c>
      <c r="AA84" s="32" t="s">
        <v>53</v>
      </c>
      <c r="AB84" s="25" t="s">
        <v>74</v>
      </c>
      <c r="AC84" s="26" t="s">
        <v>43</v>
      </c>
      <c r="AD84" s="26" t="s">
        <v>111</v>
      </c>
      <c r="AE84" s="26" t="s">
        <v>90</v>
      </c>
      <c r="AF84" s="26" t="s">
        <v>96</v>
      </c>
      <c r="AG84" s="25" t="s">
        <v>41</v>
      </c>
      <c r="AH84" s="26" t="s">
        <v>28</v>
      </c>
      <c r="AI84" s="26" t="s">
        <v>53</v>
      </c>
      <c r="AJ84" s="25" t="s">
        <v>420</v>
      </c>
      <c r="AK84" s="26" t="s">
        <v>565</v>
      </c>
      <c r="AL84" s="26" t="s">
        <v>1119</v>
      </c>
      <c r="AM84" s="26" t="s">
        <v>480</v>
      </c>
      <c r="AN84" s="26" t="s">
        <v>380</v>
      </c>
      <c r="AO84" s="26" t="s">
        <v>370</v>
      </c>
      <c r="AP84" s="26" t="s">
        <v>1120</v>
      </c>
      <c r="AQ84" s="26" t="s">
        <v>505</v>
      </c>
      <c r="AR84" s="26" t="s">
        <v>322</v>
      </c>
      <c r="AS84" s="26" t="s">
        <v>53</v>
      </c>
      <c r="AT84" s="26" t="s">
        <v>1121</v>
      </c>
      <c r="AU84" s="26" t="s">
        <v>1122</v>
      </c>
      <c r="AV84" s="26" t="s">
        <v>1123</v>
      </c>
      <c r="AW84" s="26" t="s">
        <v>1124</v>
      </c>
      <c r="AX84" s="26" t="s">
        <v>1125</v>
      </c>
      <c r="AY84" s="26" t="s">
        <v>1126</v>
      </c>
      <c r="AZ84" s="26" t="s">
        <v>1127</v>
      </c>
      <c r="BA84" s="26" t="s">
        <v>1128</v>
      </c>
      <c r="BB84" s="26" t="s">
        <v>221</v>
      </c>
      <c r="BC84" s="26" t="s">
        <v>53</v>
      </c>
    </row>
    <row r="85">
      <c r="A85" s="25" t="s">
        <v>1129</v>
      </c>
      <c r="B85" s="25" t="s">
        <v>1130</v>
      </c>
      <c r="C85" s="25" t="s">
        <v>61</v>
      </c>
      <c r="D85" s="25" t="s">
        <v>38</v>
      </c>
      <c r="E85" s="25" t="s">
        <v>1131</v>
      </c>
      <c r="F85" s="25" t="s">
        <v>52</v>
      </c>
      <c r="G85" s="25" t="s">
        <v>76</v>
      </c>
      <c r="H85" s="25" t="s">
        <v>129</v>
      </c>
      <c r="I85" s="26" t="s">
        <v>78</v>
      </c>
      <c r="J85" s="26" t="s">
        <v>53</v>
      </c>
      <c r="K85" s="27" t="s">
        <v>1132</v>
      </c>
      <c r="L85" s="28" t="s">
        <v>1133</v>
      </c>
      <c r="M85" s="37" t="s">
        <v>126</v>
      </c>
      <c r="N85" s="30" t="str">
        <f>HYPERLINK("http://www.javerianacali.edu.co/investigacion-desarrollo-e-innovacion","http://www.javerianacali.edu.co/investigacion-desarrollo-e-innovacion")</f>
        <v>http://www.javerianacali.edu.co/investigacion-desarrollo-e-innovacion</v>
      </c>
      <c r="O85" s="28" t="s">
        <v>1134</v>
      </c>
      <c r="P85" s="25" t="s">
        <v>22</v>
      </c>
      <c r="Q85" s="26" t="s">
        <v>23</v>
      </c>
      <c r="R85" s="26" t="s">
        <v>37</v>
      </c>
      <c r="S85" s="25" t="s">
        <v>149</v>
      </c>
      <c r="T85" s="26" t="s">
        <v>82</v>
      </c>
      <c r="U85" s="26" t="s">
        <v>110</v>
      </c>
      <c r="V85" s="26" t="s">
        <v>120</v>
      </c>
      <c r="W85" s="26" t="s">
        <v>15</v>
      </c>
      <c r="X85" s="31" t="s">
        <v>56</v>
      </c>
      <c r="Y85" s="32" t="s">
        <v>53</v>
      </c>
      <c r="Z85" s="32" t="s">
        <v>53</v>
      </c>
      <c r="AA85" s="32" t="s">
        <v>53</v>
      </c>
      <c r="AB85" s="25" t="s">
        <v>101</v>
      </c>
      <c r="AC85" s="26" t="s">
        <v>116</v>
      </c>
      <c r="AD85" s="26" t="s">
        <v>53</v>
      </c>
      <c r="AE85" s="26" t="s">
        <v>53</v>
      </c>
      <c r="AF85" s="26" t="s">
        <v>53</v>
      </c>
      <c r="AG85" s="25" t="s">
        <v>41</v>
      </c>
      <c r="AH85" s="26" t="s">
        <v>15</v>
      </c>
      <c r="AI85" s="26" t="s">
        <v>28</v>
      </c>
      <c r="AJ85" s="25" t="s">
        <v>53</v>
      </c>
      <c r="AK85" s="26" t="s">
        <v>53</v>
      </c>
      <c r="AL85" s="26" t="s">
        <v>53</v>
      </c>
      <c r="AM85" s="26" t="s">
        <v>53</v>
      </c>
      <c r="AN85" s="26" t="s">
        <v>53</v>
      </c>
      <c r="AO85" s="26" t="s">
        <v>53</v>
      </c>
      <c r="AP85" s="26" t="s">
        <v>53</v>
      </c>
      <c r="AQ85" s="26" t="s">
        <v>53</v>
      </c>
      <c r="AR85" s="26" t="s">
        <v>53</v>
      </c>
      <c r="AS85" s="26" t="s">
        <v>53</v>
      </c>
      <c r="AT85" s="26" t="s">
        <v>221</v>
      </c>
      <c r="AU85" s="26" t="s">
        <v>575</v>
      </c>
      <c r="AV85" s="26" t="s">
        <v>1135</v>
      </c>
      <c r="AW85" s="26" t="s">
        <v>227</v>
      </c>
      <c r="AX85" s="26" t="s">
        <v>1136</v>
      </c>
      <c r="AY85" s="26" t="s">
        <v>53</v>
      </c>
      <c r="AZ85" s="26" t="s">
        <v>53</v>
      </c>
      <c r="BA85" s="26" t="s">
        <v>53</v>
      </c>
      <c r="BB85" s="26" t="s">
        <v>53</v>
      </c>
      <c r="BC85" s="26" t="s">
        <v>53</v>
      </c>
    </row>
    <row r="86">
      <c r="A86" s="25" t="s">
        <v>1137</v>
      </c>
      <c r="B86" s="25" t="s">
        <v>1138</v>
      </c>
      <c r="C86" s="25" t="s">
        <v>71</v>
      </c>
      <c r="D86" s="25" t="s">
        <v>50</v>
      </c>
      <c r="E86" s="25" t="s">
        <v>1139</v>
      </c>
      <c r="F86" s="25" t="s">
        <v>27</v>
      </c>
      <c r="G86" s="25" t="s">
        <v>135</v>
      </c>
      <c r="H86" s="25" t="s">
        <v>86</v>
      </c>
      <c r="I86" s="26" t="s">
        <v>78</v>
      </c>
      <c r="J86" s="26" t="s">
        <v>53</v>
      </c>
      <c r="K86" s="27" t="s">
        <v>1140</v>
      </c>
      <c r="L86" s="28" t="s">
        <v>1141</v>
      </c>
      <c r="M86" s="29" t="str">
        <f>HYPERLINK("mailto:contactenos@utch.edu.co","contactenos@utch.edu.co")</f>
        <v>contactenos@utch.edu.co</v>
      </c>
      <c r="N86" s="30" t="str">
        <f>HYPERLINK("http://www.utch.edu.co/portal/es/investigacion/informaci%C3%B3n-general.html","http://www.utch.edu.co/portal/es/investigacion/informaci%C3%B3n-general.html")</f>
        <v>http://www.utch.edu.co/portal/es/investigacion/informaci%C3%B3n-general.html</v>
      </c>
      <c r="O86" s="28" t="s">
        <v>1142</v>
      </c>
      <c r="P86" s="25" t="s">
        <v>22</v>
      </c>
      <c r="Q86" s="26" t="s">
        <v>23</v>
      </c>
      <c r="R86" s="26" t="s">
        <v>37</v>
      </c>
      <c r="S86" s="25" t="s">
        <v>82</v>
      </c>
      <c r="T86" s="26" t="s">
        <v>73</v>
      </c>
      <c r="U86" s="26" t="s">
        <v>120</v>
      </c>
      <c r="V86" s="26" t="s">
        <v>15</v>
      </c>
      <c r="W86" s="26" t="s">
        <v>42</v>
      </c>
      <c r="X86" s="31" t="s">
        <v>44</v>
      </c>
      <c r="Y86" s="32" t="s">
        <v>134</v>
      </c>
      <c r="Z86" s="32" t="s">
        <v>53</v>
      </c>
      <c r="AA86" s="32" t="s">
        <v>53</v>
      </c>
      <c r="AB86" s="25" t="s">
        <v>101</v>
      </c>
      <c r="AC86" s="26" t="s">
        <v>116</v>
      </c>
      <c r="AD86" s="26" t="s">
        <v>111</v>
      </c>
      <c r="AE86" s="26" t="s">
        <v>83</v>
      </c>
      <c r="AF86" s="26" t="s">
        <v>43</v>
      </c>
      <c r="AG86" s="25" t="s">
        <v>41</v>
      </c>
      <c r="AH86" s="26" t="s">
        <v>15</v>
      </c>
      <c r="AI86" s="26" t="s">
        <v>28</v>
      </c>
      <c r="AJ86" s="25" t="s">
        <v>1143</v>
      </c>
      <c r="AK86" s="26" t="s">
        <v>325</v>
      </c>
      <c r="AL86" s="26" t="s">
        <v>1144</v>
      </c>
      <c r="AM86" s="26" t="s">
        <v>1145</v>
      </c>
      <c r="AN86" s="26" t="s">
        <v>53</v>
      </c>
      <c r="AO86" s="26" t="s">
        <v>53</v>
      </c>
      <c r="AP86" s="26" t="s">
        <v>53</v>
      </c>
      <c r="AQ86" s="26" t="s">
        <v>53</v>
      </c>
      <c r="AR86" s="26" t="s">
        <v>53</v>
      </c>
      <c r="AS86" s="26" t="s">
        <v>53</v>
      </c>
      <c r="AT86" s="26" t="s">
        <v>575</v>
      </c>
      <c r="AU86" s="26" t="s">
        <v>578</v>
      </c>
      <c r="AV86" s="26" t="s">
        <v>1146</v>
      </c>
      <c r="AW86" s="26" t="s">
        <v>221</v>
      </c>
      <c r="AX86" s="26" t="s">
        <v>1147</v>
      </c>
      <c r="AY86" s="26" t="s">
        <v>53</v>
      </c>
      <c r="AZ86" s="26" t="s">
        <v>53</v>
      </c>
      <c r="BA86" s="26" t="s">
        <v>53</v>
      </c>
      <c r="BB86" s="26" t="s">
        <v>53</v>
      </c>
      <c r="BC86" s="26" t="s">
        <v>53</v>
      </c>
    </row>
    <row r="87">
      <c r="A87" s="25" t="s">
        <v>1148</v>
      </c>
      <c r="B87" s="25" t="s">
        <v>1149</v>
      </c>
      <c r="C87" s="25" t="s">
        <v>61</v>
      </c>
      <c r="D87" s="25" t="s">
        <v>50</v>
      </c>
      <c r="E87" s="25" t="s">
        <v>1150</v>
      </c>
      <c r="F87" s="25" t="s">
        <v>27</v>
      </c>
      <c r="G87" s="25" t="s">
        <v>67</v>
      </c>
      <c r="H87" s="25" t="s">
        <v>129</v>
      </c>
      <c r="I87" s="26" t="s">
        <v>78</v>
      </c>
      <c r="J87" s="26" t="s">
        <v>53</v>
      </c>
      <c r="K87" s="27" t="s">
        <v>1151</v>
      </c>
      <c r="L87" s="28">
        <v>2405555.0</v>
      </c>
      <c r="M87" s="29" t="str">
        <f>HYPERLINK("mailto:info@unipacifico.edu.co","info@unipacifico.edu.co")</f>
        <v>info@unipacifico.edu.co</v>
      </c>
      <c r="N87" s="29" t="str">
        <f>HYPERLINK("http://www.unipacifico.edu.co:8095/unipaportal/institucional.jsp?opt=27","http://www.unipacifico.edu.co:8095/unipaportal/institucional.jsp?opt=27")</f>
        <v>http://www.unipacifico.edu.co:8095/unipaportal/institucional.jsp?opt=27</v>
      </c>
      <c r="O87" s="28" t="s">
        <v>1152</v>
      </c>
      <c r="P87" s="25" t="s">
        <v>22</v>
      </c>
      <c r="Q87" s="26" t="s">
        <v>23</v>
      </c>
      <c r="R87" s="26" t="s">
        <v>24</v>
      </c>
      <c r="S87" s="25" t="s">
        <v>136</v>
      </c>
      <c r="T87" s="26" t="s">
        <v>95</v>
      </c>
      <c r="U87" s="26" t="s">
        <v>15</v>
      </c>
      <c r="V87" s="26" t="s">
        <v>120</v>
      </c>
      <c r="W87" s="26" t="s">
        <v>16</v>
      </c>
      <c r="X87" s="31" t="s">
        <v>44</v>
      </c>
      <c r="Y87" s="32" t="s">
        <v>138</v>
      </c>
      <c r="Z87" s="32" t="s">
        <v>53</v>
      </c>
      <c r="AA87" s="32" t="s">
        <v>53</v>
      </c>
      <c r="AB87" s="25" t="s">
        <v>101</v>
      </c>
      <c r="AC87" s="26" t="s">
        <v>116</v>
      </c>
      <c r="AD87" s="26" t="s">
        <v>111</v>
      </c>
      <c r="AE87" s="26" t="s">
        <v>53</v>
      </c>
      <c r="AF87" s="26" t="s">
        <v>53</v>
      </c>
      <c r="AG87" s="25" t="s">
        <v>41</v>
      </c>
      <c r="AH87" s="26" t="s">
        <v>28</v>
      </c>
      <c r="AI87" s="26" t="s">
        <v>15</v>
      </c>
      <c r="AJ87" s="25" t="s">
        <v>691</v>
      </c>
      <c r="AK87" s="26" t="s">
        <v>1153</v>
      </c>
      <c r="AL87" s="26" t="s">
        <v>53</v>
      </c>
      <c r="AM87" s="26" t="s">
        <v>53</v>
      </c>
      <c r="AN87" s="26" t="s">
        <v>53</v>
      </c>
      <c r="AO87" s="26" t="s">
        <v>53</v>
      </c>
      <c r="AP87" s="26" t="s">
        <v>53</v>
      </c>
      <c r="AQ87" s="26" t="s">
        <v>53</v>
      </c>
      <c r="AR87" s="26" t="s">
        <v>53</v>
      </c>
      <c r="AS87" s="26" t="s">
        <v>53</v>
      </c>
      <c r="AT87" s="26" t="s">
        <v>1154</v>
      </c>
      <c r="AU87" s="26" t="s">
        <v>690</v>
      </c>
      <c r="AV87" s="26" t="s">
        <v>1155</v>
      </c>
      <c r="AW87" s="26" t="s">
        <v>53</v>
      </c>
      <c r="AX87" s="26" t="s">
        <v>53</v>
      </c>
      <c r="AY87" s="26" t="s">
        <v>53</v>
      </c>
      <c r="AZ87" s="26" t="s">
        <v>53</v>
      </c>
      <c r="BA87" s="26" t="s">
        <v>53</v>
      </c>
      <c r="BB87" s="26" t="s">
        <v>53</v>
      </c>
      <c r="BC87" s="26" t="s">
        <v>53</v>
      </c>
    </row>
    <row r="88">
      <c r="A88" s="25" t="s">
        <v>1156</v>
      </c>
      <c r="B88" s="25" t="s">
        <v>1157</v>
      </c>
      <c r="C88" s="25" t="s">
        <v>61</v>
      </c>
      <c r="D88" s="25" t="s">
        <v>38</v>
      </c>
      <c r="E88" s="25" t="s">
        <v>1158</v>
      </c>
      <c r="F88" s="25" t="s">
        <v>52</v>
      </c>
      <c r="G88" s="25" t="s">
        <v>57</v>
      </c>
      <c r="H88" s="25" t="s">
        <v>124</v>
      </c>
      <c r="I88" s="26" t="s">
        <v>87</v>
      </c>
      <c r="J88" s="26" t="s">
        <v>53</v>
      </c>
      <c r="K88" s="27" t="s">
        <v>1159</v>
      </c>
      <c r="L88" s="28">
        <v>6436111.0</v>
      </c>
      <c r="M88" s="37" t="s">
        <v>126</v>
      </c>
      <c r="N88" s="29" t="str">
        <f>HYPERLINK("http://www.unab.edu.co/portal/page/portal/UNAB/investigacion","http://www.unab.edu.co/portal/page/portal/UNAB/investigacion")</f>
        <v>http://www.unab.edu.co/portal/page/portal/UNAB/investigacion</v>
      </c>
      <c r="O88" s="28" t="s">
        <v>1160</v>
      </c>
      <c r="P88" s="25" t="s">
        <v>35</v>
      </c>
      <c r="Q88" s="26" t="s">
        <v>23</v>
      </c>
      <c r="R88" s="26" t="s">
        <v>37</v>
      </c>
      <c r="S88" s="25" t="s">
        <v>146</v>
      </c>
      <c r="T88" s="26" t="s">
        <v>110</v>
      </c>
      <c r="U88" s="26" t="s">
        <v>15</v>
      </c>
      <c r="V88" s="26" t="s">
        <v>82</v>
      </c>
      <c r="W88" s="26" t="s">
        <v>125</v>
      </c>
      <c r="X88" s="31" t="s">
        <v>97</v>
      </c>
      <c r="Y88" s="32" t="s">
        <v>66</v>
      </c>
      <c r="Z88" s="32" t="s">
        <v>44</v>
      </c>
      <c r="AA88" s="32" t="s">
        <v>53</v>
      </c>
      <c r="AB88" s="25" t="s">
        <v>101</v>
      </c>
      <c r="AC88" s="26" t="s">
        <v>116</v>
      </c>
      <c r="AD88" s="26" t="s">
        <v>43</v>
      </c>
      <c r="AE88" s="26" t="s">
        <v>83</v>
      </c>
      <c r="AF88" s="26" t="s">
        <v>96</v>
      </c>
      <c r="AG88" s="25" t="s">
        <v>15</v>
      </c>
      <c r="AH88" s="26" t="s">
        <v>41</v>
      </c>
      <c r="AI88" s="26" t="s">
        <v>28</v>
      </c>
      <c r="AJ88" s="25" t="s">
        <v>1161</v>
      </c>
      <c r="AK88" s="26" t="s">
        <v>691</v>
      </c>
      <c r="AL88" s="26" t="s">
        <v>485</v>
      </c>
      <c r="AM88" s="26" t="s">
        <v>681</v>
      </c>
      <c r="AN88" s="26" t="s">
        <v>53</v>
      </c>
      <c r="AO88" s="26" t="s">
        <v>53</v>
      </c>
      <c r="AP88" s="26" t="s">
        <v>53</v>
      </c>
      <c r="AQ88" s="26" t="s">
        <v>53</v>
      </c>
      <c r="AR88" s="26" t="s">
        <v>53</v>
      </c>
      <c r="AS88" s="26" t="s">
        <v>53</v>
      </c>
      <c r="AT88" s="26" t="s">
        <v>221</v>
      </c>
      <c r="AU88" s="26" t="s">
        <v>803</v>
      </c>
      <c r="AV88" s="26" t="s">
        <v>1162</v>
      </c>
      <c r="AW88" s="26" t="s">
        <v>53</v>
      </c>
      <c r="AX88" s="26" t="s">
        <v>53</v>
      </c>
      <c r="AY88" s="26" t="s">
        <v>53</v>
      </c>
      <c r="AZ88" s="26" t="s">
        <v>53</v>
      </c>
      <c r="BA88" s="26" t="s">
        <v>53</v>
      </c>
      <c r="BB88" s="26" t="s">
        <v>53</v>
      </c>
      <c r="BC88" s="26" t="s">
        <v>53</v>
      </c>
    </row>
    <row r="89">
      <c r="A89" s="25" t="s">
        <v>1163</v>
      </c>
      <c r="B89" s="25" t="s">
        <v>882</v>
      </c>
      <c r="C89" s="25" t="s">
        <v>71</v>
      </c>
      <c r="D89" s="25" t="s">
        <v>25</v>
      </c>
      <c r="E89" s="25" t="s">
        <v>126</v>
      </c>
      <c r="F89" s="25" t="s">
        <v>52</v>
      </c>
      <c r="G89" s="25" t="s">
        <v>57</v>
      </c>
      <c r="H89" s="25" t="s">
        <v>124</v>
      </c>
      <c r="I89" s="26" t="s">
        <v>87</v>
      </c>
      <c r="J89" s="26" t="s">
        <v>53</v>
      </c>
      <c r="K89" s="27" t="s">
        <v>1164</v>
      </c>
      <c r="L89" s="28" t="s">
        <v>1165</v>
      </c>
      <c r="M89" s="29" t="str">
        <f>HYPERLINK("mailto:viceinv1@uis.edu.co","viceinv1@uis.edu.co")</f>
        <v>viceinv1@uis.edu.co</v>
      </c>
      <c r="N89" s="30" t="str">
        <f>HYPERLINK("https://www.uis.edu.co/webUIS/es/investigacionExtension/index.html","https://www.uis.edu.co/webUIS/es/investigacionExtension/index.html")</f>
        <v>https://www.uis.edu.co/webUIS/es/investigacionExtension/index.html</v>
      </c>
      <c r="O89" s="28" t="s">
        <v>1166</v>
      </c>
      <c r="P89" s="25" t="s">
        <v>22</v>
      </c>
      <c r="Q89" s="26" t="s">
        <v>23</v>
      </c>
      <c r="R89" s="26" t="s">
        <v>37</v>
      </c>
      <c r="S89" s="25" t="s">
        <v>148</v>
      </c>
      <c r="T89" s="26" t="s">
        <v>1167</v>
      </c>
      <c r="U89" s="26" t="s">
        <v>136</v>
      </c>
      <c r="V89" s="26" t="s">
        <v>53</v>
      </c>
      <c r="W89" s="26" t="s">
        <v>53</v>
      </c>
      <c r="X89" s="31" t="s">
        <v>97</v>
      </c>
      <c r="Y89" s="32" t="s">
        <v>91</v>
      </c>
      <c r="Z89" s="32" t="s">
        <v>84</v>
      </c>
      <c r="AA89" s="32" t="s">
        <v>53</v>
      </c>
      <c r="AB89" s="25" t="s">
        <v>101</v>
      </c>
      <c r="AC89" s="26" t="s">
        <v>116</v>
      </c>
      <c r="AD89" s="26" t="s">
        <v>43</v>
      </c>
      <c r="AE89" s="26" t="s">
        <v>83</v>
      </c>
      <c r="AF89" s="26" t="s">
        <v>96</v>
      </c>
      <c r="AG89" s="25" t="s">
        <v>15</v>
      </c>
      <c r="AH89" s="26" t="s">
        <v>41</v>
      </c>
      <c r="AI89" s="26" t="s">
        <v>28</v>
      </c>
      <c r="AJ89" s="25" t="s">
        <v>1168</v>
      </c>
      <c r="AK89" s="26" t="s">
        <v>580</v>
      </c>
      <c r="AL89" s="26" t="s">
        <v>1110</v>
      </c>
      <c r="AM89" s="26" t="s">
        <v>572</v>
      </c>
      <c r="AN89" s="26" t="s">
        <v>867</v>
      </c>
      <c r="AO89" s="26" t="s">
        <v>1169</v>
      </c>
      <c r="AP89" s="26" t="s">
        <v>1170</v>
      </c>
      <c r="AQ89" s="26" t="s">
        <v>1171</v>
      </c>
      <c r="AR89" s="26" t="s">
        <v>450</v>
      </c>
      <c r="AS89" s="26" t="s">
        <v>485</v>
      </c>
      <c r="AT89" s="26" t="s">
        <v>576</v>
      </c>
      <c r="AU89" s="26" t="s">
        <v>803</v>
      </c>
      <c r="AV89" s="26" t="s">
        <v>227</v>
      </c>
      <c r="AW89" s="26" t="s">
        <v>690</v>
      </c>
      <c r="AX89" s="26" t="s">
        <v>1172</v>
      </c>
      <c r="AY89" s="26" t="s">
        <v>1173</v>
      </c>
      <c r="AZ89" s="26" t="s">
        <v>1174</v>
      </c>
      <c r="BA89" s="26" t="s">
        <v>1175</v>
      </c>
      <c r="BB89" s="26" t="s">
        <v>1176</v>
      </c>
      <c r="BC89" s="26" t="s">
        <v>1177</v>
      </c>
    </row>
    <row r="90">
      <c r="A90" s="25" t="s">
        <v>1137</v>
      </c>
      <c r="B90" s="25" t="s">
        <v>1178</v>
      </c>
      <c r="C90" s="25" t="s">
        <v>61</v>
      </c>
      <c r="D90" s="25" t="s">
        <v>50</v>
      </c>
      <c r="E90" s="25" t="s">
        <v>1179</v>
      </c>
      <c r="F90" s="25" t="s">
        <v>40</v>
      </c>
      <c r="G90" s="25" t="s">
        <v>123</v>
      </c>
      <c r="H90" s="25" t="s">
        <v>109</v>
      </c>
      <c r="I90" s="26" t="s">
        <v>87</v>
      </c>
      <c r="J90" s="26" t="s">
        <v>53</v>
      </c>
      <c r="K90" s="27" t="s">
        <v>1180</v>
      </c>
      <c r="L90" s="28">
        <v>5685304.0</v>
      </c>
      <c r="M90" s="29" t="str">
        <f>HYPERLINK("mailto:quejas.reclamos.sugerencias@unipamplona.edu.co","quejas.reclamos.sugerencias@unipamplona.edu.co")</f>
        <v>quejas.reclamos.sugerencias@unipamplona.edu.co</v>
      </c>
      <c r="N90" s="29" t="str">
        <f>HYPERLINK("http://www.unipamplona.edu.co/dependencias/vicerrectoriadeinvestigaciones/","http://www.unipamplona.edu.co/dependencias/vicerrectoriadeinvestigaciones/")</f>
        <v>http://www.unipamplona.edu.co/dependencias/vicerrectoriadeinvestigaciones/</v>
      </c>
      <c r="O90" s="28" t="s">
        <v>1181</v>
      </c>
      <c r="P90" s="25" t="s">
        <v>35</v>
      </c>
      <c r="Q90" s="26" t="s">
        <v>23</v>
      </c>
      <c r="R90" s="26" t="s">
        <v>37</v>
      </c>
      <c r="S90" s="25" t="s">
        <v>148</v>
      </c>
      <c r="T90" s="26" t="s">
        <v>15</v>
      </c>
      <c r="U90" s="26" t="s">
        <v>136</v>
      </c>
      <c r="V90" s="26" t="s">
        <v>125</v>
      </c>
      <c r="W90" s="26" t="s">
        <v>149</v>
      </c>
      <c r="X90" s="31" t="s">
        <v>127</v>
      </c>
      <c r="Y90" s="32" t="s">
        <v>44</v>
      </c>
      <c r="Z90" s="32" t="s">
        <v>53</v>
      </c>
      <c r="AA90" s="32" t="s">
        <v>53</v>
      </c>
      <c r="AB90" s="25" t="s">
        <v>101</v>
      </c>
      <c r="AC90" s="26" t="s">
        <v>116</v>
      </c>
      <c r="AD90" s="26" t="s">
        <v>53</v>
      </c>
      <c r="AE90" s="26" t="s">
        <v>53</v>
      </c>
      <c r="AF90" s="26" t="s">
        <v>53</v>
      </c>
      <c r="AG90" s="25" t="s">
        <v>15</v>
      </c>
      <c r="AH90" s="26" t="s">
        <v>41</v>
      </c>
      <c r="AI90" s="26" t="s">
        <v>53</v>
      </c>
      <c r="AJ90" s="25" t="s">
        <v>572</v>
      </c>
      <c r="AK90" s="26" t="s">
        <v>380</v>
      </c>
      <c r="AL90" s="26" t="s">
        <v>53</v>
      </c>
      <c r="AM90" s="26" t="s">
        <v>53</v>
      </c>
      <c r="AN90" s="26" t="s">
        <v>53</v>
      </c>
      <c r="AO90" s="26" t="s">
        <v>53</v>
      </c>
      <c r="AP90" s="26" t="s">
        <v>53</v>
      </c>
      <c r="AQ90" s="26" t="s">
        <v>53</v>
      </c>
      <c r="AR90" s="26" t="s">
        <v>53</v>
      </c>
      <c r="AS90" s="26" t="s">
        <v>53</v>
      </c>
      <c r="AT90" s="26" t="s">
        <v>221</v>
      </c>
      <c r="AU90" s="26" t="s">
        <v>53</v>
      </c>
      <c r="AV90" s="26" t="s">
        <v>53</v>
      </c>
      <c r="AW90" s="26" t="s">
        <v>53</v>
      </c>
      <c r="AX90" s="26" t="s">
        <v>53</v>
      </c>
      <c r="AY90" s="26" t="s">
        <v>53</v>
      </c>
      <c r="AZ90" s="26" t="s">
        <v>53</v>
      </c>
      <c r="BA90" s="26" t="s">
        <v>53</v>
      </c>
      <c r="BB90" s="26" t="s">
        <v>53</v>
      </c>
      <c r="BC90" s="26" t="s">
        <v>53</v>
      </c>
    </row>
    <row r="91">
      <c r="A91" s="25" t="s">
        <v>1182</v>
      </c>
      <c r="B91" s="25" t="s">
        <v>524</v>
      </c>
      <c r="C91" s="25" t="s">
        <v>71</v>
      </c>
      <c r="D91" s="25" t="s">
        <v>25</v>
      </c>
      <c r="E91" s="25" t="s">
        <v>1183</v>
      </c>
      <c r="F91" s="25" t="s">
        <v>52</v>
      </c>
      <c r="G91" s="25" t="s">
        <v>1184</v>
      </c>
      <c r="H91" s="25" t="s">
        <v>68</v>
      </c>
      <c r="I91" s="26" t="s">
        <v>21</v>
      </c>
      <c r="J91" s="26" t="s">
        <v>53</v>
      </c>
      <c r="K91" s="27" t="s">
        <v>1185</v>
      </c>
      <c r="L91" s="28">
        <v>8506550.0</v>
      </c>
      <c r="M91" s="29" t="str">
        <f>HYPERLINK("mailto:cenicafe@cafedecolombia.com","cenicafe@cafedecolombia.com")</f>
        <v>cenicafe@cafedecolombia.com</v>
      </c>
      <c r="N91" s="29" t="str">
        <f>HYPERLINK("http://www.cenicafe.org/es/index.php","http://www.cenicafe.org/es/index.php")</f>
        <v>http://www.cenicafe.org/es/index.php</v>
      </c>
      <c r="O91" s="28" t="s">
        <v>1186</v>
      </c>
      <c r="P91" s="25" t="s">
        <v>35</v>
      </c>
      <c r="Q91" s="26" t="s">
        <v>23</v>
      </c>
      <c r="R91" s="26" t="s">
        <v>24</v>
      </c>
      <c r="S91" s="25" t="s">
        <v>136</v>
      </c>
      <c r="T91" s="26" t="s">
        <v>105</v>
      </c>
      <c r="U91" s="26" t="s">
        <v>53</v>
      </c>
      <c r="V91" s="26" t="s">
        <v>53</v>
      </c>
      <c r="W91" s="26" t="s">
        <v>53</v>
      </c>
      <c r="X91" s="31" t="s">
        <v>44</v>
      </c>
      <c r="Y91" s="32" t="s">
        <v>134</v>
      </c>
      <c r="Z91" s="32" t="s">
        <v>147</v>
      </c>
      <c r="AA91" s="32" t="s">
        <v>53</v>
      </c>
      <c r="AB91" s="25" t="s">
        <v>43</v>
      </c>
      <c r="AC91" s="26" t="s">
        <v>53</v>
      </c>
      <c r="AD91" s="26" t="s">
        <v>53</v>
      </c>
      <c r="AE91" s="26" t="s">
        <v>53</v>
      </c>
      <c r="AF91" s="26" t="s">
        <v>53</v>
      </c>
      <c r="AG91" s="25" t="s">
        <v>41</v>
      </c>
      <c r="AH91" s="26" t="s">
        <v>53</v>
      </c>
      <c r="AI91" s="26" t="s">
        <v>53</v>
      </c>
      <c r="AJ91" s="25" t="s">
        <v>524</v>
      </c>
      <c r="AK91" s="26" t="s">
        <v>53</v>
      </c>
      <c r="AL91" s="26" t="s">
        <v>53</v>
      </c>
      <c r="AM91" s="26" t="s">
        <v>53</v>
      </c>
      <c r="AN91" s="26" t="s">
        <v>53</v>
      </c>
      <c r="AO91" s="26" t="s">
        <v>53</v>
      </c>
      <c r="AP91" s="26" t="s">
        <v>53</v>
      </c>
      <c r="AQ91" s="26" t="s">
        <v>53</v>
      </c>
      <c r="AR91" s="26" t="s">
        <v>53</v>
      </c>
      <c r="AS91" s="26" t="s">
        <v>53</v>
      </c>
      <c r="AT91" s="26" t="s">
        <v>53</v>
      </c>
      <c r="AU91" s="26" t="s">
        <v>53</v>
      </c>
      <c r="AV91" s="26" t="s">
        <v>53</v>
      </c>
      <c r="AW91" s="26" t="s">
        <v>53</v>
      </c>
      <c r="AX91" s="26" t="s">
        <v>53</v>
      </c>
      <c r="AY91" s="26" t="s">
        <v>53</v>
      </c>
      <c r="AZ91" s="26" t="s">
        <v>53</v>
      </c>
      <c r="BA91" s="26" t="s">
        <v>53</v>
      </c>
      <c r="BB91" s="26" t="s">
        <v>53</v>
      </c>
      <c r="BC91" s="26" t="s">
        <v>53</v>
      </c>
    </row>
    <row r="92">
      <c r="A92" s="38" t="s">
        <v>1187</v>
      </c>
      <c r="B92" s="25" t="s">
        <v>256</v>
      </c>
      <c r="C92" s="25" t="s">
        <v>61</v>
      </c>
      <c r="D92" s="25" t="s">
        <v>38</v>
      </c>
      <c r="E92" s="25" t="s">
        <v>1188</v>
      </c>
      <c r="F92" s="25" t="s">
        <v>52</v>
      </c>
      <c r="G92" s="25" t="s">
        <v>45</v>
      </c>
      <c r="H92" s="25" t="s">
        <v>99</v>
      </c>
      <c r="I92" s="26" t="s">
        <v>34</v>
      </c>
      <c r="J92" s="26" t="s">
        <v>53</v>
      </c>
      <c r="K92" s="27" t="s">
        <v>502</v>
      </c>
      <c r="L92" s="28" t="s">
        <v>1189</v>
      </c>
      <c r="M92" s="37" t="s">
        <v>1190</v>
      </c>
      <c r="N92" s="30" t="str">
        <f>HYPERLINK("http://fear.javeriana.edu.co/investigacion/institutos/ier","http://fear.javeriana.edu.co/investigacion/institutos/ier")</f>
        <v>http://fear.javeriana.edu.co/investigacion/institutos/ier</v>
      </c>
      <c r="O92" s="28" t="s">
        <v>407</v>
      </c>
      <c r="P92" s="25" t="s">
        <v>35</v>
      </c>
      <c r="Q92" s="26" t="s">
        <v>23</v>
      </c>
      <c r="R92" s="26" t="s">
        <v>24</v>
      </c>
      <c r="S92" s="25" t="s">
        <v>136</v>
      </c>
      <c r="T92" s="26" t="s">
        <v>82</v>
      </c>
      <c r="U92" s="26" t="s">
        <v>54</v>
      </c>
      <c r="V92" s="26" t="s">
        <v>53</v>
      </c>
      <c r="W92" s="26" t="s">
        <v>53</v>
      </c>
      <c r="X92" s="31" t="s">
        <v>66</v>
      </c>
      <c r="Y92" s="32" t="s">
        <v>134</v>
      </c>
      <c r="Z92" s="32" t="s">
        <v>44</v>
      </c>
      <c r="AA92" s="32" t="s">
        <v>53</v>
      </c>
      <c r="AB92" s="25" t="s">
        <v>116</v>
      </c>
      <c r="AC92" s="26" t="s">
        <v>101</v>
      </c>
      <c r="AD92" s="26" t="s">
        <v>43</v>
      </c>
      <c r="AE92" s="26" t="s">
        <v>53</v>
      </c>
      <c r="AF92" s="26" t="s">
        <v>53</v>
      </c>
      <c r="AG92" s="25" t="s">
        <v>41</v>
      </c>
      <c r="AH92" s="26" t="s">
        <v>28</v>
      </c>
      <c r="AI92" s="26" t="s">
        <v>15</v>
      </c>
      <c r="AJ92" s="25" t="s">
        <v>411</v>
      </c>
      <c r="AK92" s="26" t="s">
        <v>1191</v>
      </c>
      <c r="AL92" s="26" t="s">
        <v>1192</v>
      </c>
      <c r="AM92" s="26" t="s">
        <v>1193</v>
      </c>
      <c r="AN92" s="26" t="s">
        <v>1194</v>
      </c>
      <c r="AO92" s="26" t="s">
        <v>53</v>
      </c>
      <c r="AP92" s="26" t="s">
        <v>53</v>
      </c>
      <c r="AQ92" s="26" t="s">
        <v>53</v>
      </c>
      <c r="AR92" s="26" t="s">
        <v>53</v>
      </c>
      <c r="AS92" s="26" t="s">
        <v>53</v>
      </c>
      <c r="AT92" s="26" t="s">
        <v>1195</v>
      </c>
      <c r="AU92" s="26" t="s">
        <v>1196</v>
      </c>
      <c r="AV92" s="26" t="s">
        <v>1197</v>
      </c>
      <c r="AW92" s="26" t="s">
        <v>1198</v>
      </c>
      <c r="AX92" s="26" t="s">
        <v>1199</v>
      </c>
      <c r="AY92" s="26" t="s">
        <v>53</v>
      </c>
      <c r="AZ92" s="26" t="s">
        <v>53</v>
      </c>
      <c r="BA92" s="26" t="s">
        <v>53</v>
      </c>
      <c r="BB92" s="26" t="s">
        <v>53</v>
      </c>
      <c r="BC92" s="26" t="s">
        <v>53</v>
      </c>
    </row>
    <row r="93">
      <c r="A93" s="25" t="s">
        <v>1200</v>
      </c>
      <c r="B93" s="25" t="s">
        <v>415</v>
      </c>
      <c r="C93" s="25" t="s">
        <v>61</v>
      </c>
      <c r="D93" s="25" t="s">
        <v>50</v>
      </c>
      <c r="E93" s="25" t="s">
        <v>126</v>
      </c>
      <c r="F93" s="25" t="s">
        <v>52</v>
      </c>
      <c r="G93" s="25" t="s">
        <v>45</v>
      </c>
      <c r="H93" s="25" t="s">
        <v>99</v>
      </c>
      <c r="I93" s="26" t="s">
        <v>34</v>
      </c>
      <c r="J93" s="26" t="s">
        <v>53</v>
      </c>
      <c r="K93" s="27" t="s">
        <v>1201</v>
      </c>
      <c r="L93" s="28" t="s">
        <v>1202</v>
      </c>
      <c r="M93" s="37" t="s">
        <v>1203</v>
      </c>
      <c r="N93" s="29" t="str">
        <f>HYPERLINK("http://portal.uexternado.edu.co/fderecho/investigacion/i-interdisciplinarios/index.html","http://portal.uexternado.edu.co/fderecho/investigacion/i-interdisciplinarios/index.html")</f>
        <v>http://portal.uexternado.edu.co/fderecho/investigacion/i-interdisciplinarios/index.html</v>
      </c>
      <c r="O93" s="28" t="s">
        <v>1204</v>
      </c>
      <c r="P93" s="25" t="s">
        <v>48</v>
      </c>
      <c r="Q93" s="26" t="s">
        <v>23</v>
      </c>
      <c r="R93" s="26" t="s">
        <v>70</v>
      </c>
      <c r="S93" s="25" t="s">
        <v>120</v>
      </c>
      <c r="T93" s="26" t="s">
        <v>832</v>
      </c>
      <c r="U93" s="26" t="s">
        <v>15</v>
      </c>
      <c r="V93" s="26" t="s">
        <v>42</v>
      </c>
      <c r="W93" s="26" t="s">
        <v>64</v>
      </c>
      <c r="X93" s="31" t="s">
        <v>66</v>
      </c>
      <c r="Y93" s="32" t="s">
        <v>53</v>
      </c>
      <c r="Z93" s="32" t="s">
        <v>53</v>
      </c>
      <c r="AA93" s="32" t="s">
        <v>53</v>
      </c>
      <c r="AB93" s="25" t="s">
        <v>116</v>
      </c>
      <c r="AC93" s="26" t="s">
        <v>101</v>
      </c>
      <c r="AD93" s="26" t="s">
        <v>43</v>
      </c>
      <c r="AE93" s="26" t="s">
        <v>53</v>
      </c>
      <c r="AF93" s="26" t="s">
        <v>53</v>
      </c>
      <c r="AG93" s="25" t="s">
        <v>15</v>
      </c>
      <c r="AH93" s="26" t="s">
        <v>41</v>
      </c>
      <c r="AI93" s="26" t="s">
        <v>28</v>
      </c>
      <c r="AJ93" s="25" t="s">
        <v>126</v>
      </c>
      <c r="AK93" s="26" t="s">
        <v>53</v>
      </c>
      <c r="AL93" s="26" t="s">
        <v>53</v>
      </c>
      <c r="AM93" s="26" t="s">
        <v>53</v>
      </c>
      <c r="AN93" s="26" t="s">
        <v>53</v>
      </c>
      <c r="AO93" s="26" t="s">
        <v>53</v>
      </c>
      <c r="AP93" s="26" t="s">
        <v>53</v>
      </c>
      <c r="AQ93" s="26" t="s">
        <v>53</v>
      </c>
      <c r="AR93" s="26" t="s">
        <v>53</v>
      </c>
      <c r="AS93" s="26" t="s">
        <v>53</v>
      </c>
      <c r="AT93" s="26" t="s">
        <v>126</v>
      </c>
      <c r="AU93" s="26" t="s">
        <v>53</v>
      </c>
      <c r="AV93" s="26" t="s">
        <v>53</v>
      </c>
      <c r="AW93" s="26" t="s">
        <v>53</v>
      </c>
      <c r="AX93" s="26" t="s">
        <v>53</v>
      </c>
      <c r="AY93" s="26" t="s">
        <v>53</v>
      </c>
      <c r="AZ93" s="26" t="s">
        <v>53</v>
      </c>
      <c r="BA93" s="26" t="s">
        <v>53</v>
      </c>
      <c r="BB93" s="26" t="s">
        <v>53</v>
      </c>
      <c r="BC93" s="26" t="s">
        <v>53</v>
      </c>
    </row>
    <row r="94">
      <c r="A94" s="25" t="s">
        <v>1205</v>
      </c>
      <c r="B94" s="25" t="s">
        <v>415</v>
      </c>
      <c r="C94" s="25" t="s">
        <v>61</v>
      </c>
      <c r="D94" s="25" t="s">
        <v>25</v>
      </c>
      <c r="E94" s="25" t="s">
        <v>1206</v>
      </c>
      <c r="F94" s="25" t="s">
        <v>62</v>
      </c>
      <c r="G94" s="25" t="s">
        <v>45</v>
      </c>
      <c r="H94" s="25" t="s">
        <v>99</v>
      </c>
      <c r="I94" s="26" t="s">
        <v>34</v>
      </c>
      <c r="J94" s="26" t="s">
        <v>53</v>
      </c>
      <c r="K94" s="27" t="s">
        <v>1207</v>
      </c>
      <c r="L94" s="28" t="s">
        <v>1208</v>
      </c>
      <c r="M94" s="28" t="s">
        <v>1209</v>
      </c>
      <c r="N94" s="28" t="s">
        <v>1210</v>
      </c>
      <c r="O94" s="28" t="s">
        <v>1211</v>
      </c>
      <c r="P94" s="25" t="s">
        <v>35</v>
      </c>
      <c r="Q94" s="26" t="s">
        <v>23</v>
      </c>
      <c r="R94" s="26" t="s">
        <v>24</v>
      </c>
      <c r="S94" s="25" t="s">
        <v>120</v>
      </c>
      <c r="T94" s="26" t="s">
        <v>29</v>
      </c>
      <c r="U94" s="26" t="s">
        <v>82</v>
      </c>
      <c r="V94" s="26" t="s">
        <v>42</v>
      </c>
      <c r="W94" s="26" t="s">
        <v>143</v>
      </c>
      <c r="X94" s="31" t="s">
        <v>66</v>
      </c>
      <c r="Y94" s="32" t="s">
        <v>91</v>
      </c>
      <c r="Z94" s="32" t="s">
        <v>53</v>
      </c>
      <c r="AA94" s="32" t="s">
        <v>53</v>
      </c>
      <c r="AB94" s="25" t="s">
        <v>116</v>
      </c>
      <c r="AC94" s="26" t="s">
        <v>101</v>
      </c>
      <c r="AD94" s="26" t="s">
        <v>43</v>
      </c>
      <c r="AE94" s="26" t="s">
        <v>30</v>
      </c>
      <c r="AF94" s="26" t="s">
        <v>53</v>
      </c>
      <c r="AG94" s="25" t="s">
        <v>41</v>
      </c>
      <c r="AH94" s="26" t="s">
        <v>15</v>
      </c>
      <c r="AI94" s="26" t="s">
        <v>28</v>
      </c>
      <c r="AJ94" s="25" t="s">
        <v>559</v>
      </c>
      <c r="AK94" s="26" t="s">
        <v>780</v>
      </c>
      <c r="AL94" s="26" t="s">
        <v>1212</v>
      </c>
      <c r="AM94" s="26" t="s">
        <v>1213</v>
      </c>
      <c r="AN94" s="26" t="s">
        <v>1214</v>
      </c>
      <c r="AO94" s="26" t="s">
        <v>322</v>
      </c>
      <c r="AP94" s="26" t="s">
        <v>1215</v>
      </c>
      <c r="AQ94" s="26" t="s">
        <v>221</v>
      </c>
      <c r="AR94" s="26" t="s">
        <v>53</v>
      </c>
      <c r="AS94" s="26" t="s">
        <v>53</v>
      </c>
      <c r="AT94" s="26" t="s">
        <v>1216</v>
      </c>
      <c r="AU94" s="26" t="s">
        <v>1217</v>
      </c>
      <c r="AV94" s="26" t="s">
        <v>1218</v>
      </c>
      <c r="AW94" s="26" t="s">
        <v>1219</v>
      </c>
      <c r="AX94" s="26" t="s">
        <v>1220</v>
      </c>
      <c r="AY94" s="26" t="s">
        <v>1221</v>
      </c>
      <c r="AZ94" s="26" t="s">
        <v>53</v>
      </c>
      <c r="BA94" s="26" t="s">
        <v>53</v>
      </c>
      <c r="BB94" s="26" t="s">
        <v>53</v>
      </c>
      <c r="BC94" s="26" t="s">
        <v>53</v>
      </c>
    </row>
    <row r="95">
      <c r="A95" s="25" t="s">
        <v>1222</v>
      </c>
      <c r="B95" s="25" t="s">
        <v>415</v>
      </c>
      <c r="C95" s="25" t="s">
        <v>61</v>
      </c>
      <c r="D95" s="25" t="s">
        <v>50</v>
      </c>
      <c r="E95" s="39" t="s">
        <v>126</v>
      </c>
      <c r="F95" s="25" t="s">
        <v>52</v>
      </c>
      <c r="G95" s="25" t="s">
        <v>45</v>
      </c>
      <c r="H95" s="25" t="s">
        <v>99</v>
      </c>
      <c r="I95" s="26" t="s">
        <v>34</v>
      </c>
      <c r="J95" s="26" t="s">
        <v>53</v>
      </c>
      <c r="K95" s="27" t="s">
        <v>1223</v>
      </c>
      <c r="L95" s="28" t="s">
        <v>1224</v>
      </c>
      <c r="M95" s="37" t="s">
        <v>1225</v>
      </c>
      <c r="N95" s="29" t="str">
        <f>HYPERLINK("http://observatics.edu.co/","http://observatics.edu.co/")</f>
        <v>http://observatics.edu.co/</v>
      </c>
      <c r="O95" s="28" t="s">
        <v>1226</v>
      </c>
      <c r="P95" s="25" t="s">
        <v>22</v>
      </c>
      <c r="Q95" s="26" t="s">
        <v>23</v>
      </c>
      <c r="R95" s="26" t="s">
        <v>24</v>
      </c>
      <c r="S95" s="25" t="s">
        <v>1167</v>
      </c>
      <c r="T95" s="26" t="s">
        <v>15</v>
      </c>
      <c r="U95" s="26" t="s">
        <v>110</v>
      </c>
      <c r="V95" s="26" t="s">
        <v>130</v>
      </c>
      <c r="W95" s="26" t="s">
        <v>53</v>
      </c>
      <c r="X95" s="31" t="s">
        <v>44</v>
      </c>
      <c r="Y95" s="32" t="s">
        <v>122</v>
      </c>
      <c r="Z95" s="32" t="s">
        <v>53</v>
      </c>
      <c r="AA95" s="32" t="s">
        <v>53</v>
      </c>
      <c r="AB95" s="25" t="s">
        <v>116</v>
      </c>
      <c r="AC95" s="26" t="s">
        <v>101</v>
      </c>
      <c r="AD95" s="26" t="s">
        <v>43</v>
      </c>
      <c r="AE95" s="26" t="s">
        <v>30</v>
      </c>
      <c r="AF95" s="26" t="s">
        <v>17</v>
      </c>
      <c r="AG95" s="25" t="s">
        <v>15</v>
      </c>
      <c r="AH95" s="26" t="s">
        <v>41</v>
      </c>
      <c r="AI95" s="26" t="s">
        <v>28</v>
      </c>
      <c r="AJ95" s="25" t="s">
        <v>415</v>
      </c>
      <c r="AK95" s="26" t="s">
        <v>1227</v>
      </c>
      <c r="AL95" s="26" t="s">
        <v>380</v>
      </c>
      <c r="AM95" s="26" t="s">
        <v>53</v>
      </c>
      <c r="AN95" s="26" t="s">
        <v>53</v>
      </c>
      <c r="AO95" s="26" t="s">
        <v>53</v>
      </c>
      <c r="AP95" s="26" t="s">
        <v>53</v>
      </c>
      <c r="AQ95" s="26" t="s">
        <v>53</v>
      </c>
      <c r="AR95" s="26" t="s">
        <v>53</v>
      </c>
      <c r="AS95" s="26" t="s">
        <v>53</v>
      </c>
      <c r="AT95" s="26" t="s">
        <v>1228</v>
      </c>
      <c r="AU95" s="26" t="s">
        <v>1229</v>
      </c>
      <c r="AV95" s="26" t="s">
        <v>1230</v>
      </c>
      <c r="AW95" s="26" t="s">
        <v>1231</v>
      </c>
      <c r="AX95" s="26" t="s">
        <v>1232</v>
      </c>
      <c r="AY95" s="26" t="s">
        <v>1233</v>
      </c>
      <c r="AZ95" s="26" t="s">
        <v>1234</v>
      </c>
      <c r="BA95" s="26" t="s">
        <v>53</v>
      </c>
      <c r="BB95" s="26" t="s">
        <v>53</v>
      </c>
      <c r="BC95" s="26" t="s">
        <v>53</v>
      </c>
    </row>
    <row r="96">
      <c r="A96" s="25" t="s">
        <v>1235</v>
      </c>
      <c r="B96" s="25" t="s">
        <v>415</v>
      </c>
      <c r="C96" s="25" t="s">
        <v>61</v>
      </c>
      <c r="D96" s="25" t="s">
        <v>38</v>
      </c>
      <c r="E96" s="39" t="s">
        <v>1236</v>
      </c>
      <c r="F96" s="25" t="s">
        <v>62</v>
      </c>
      <c r="G96" s="25" t="s">
        <v>45</v>
      </c>
      <c r="H96" s="25" t="s">
        <v>99</v>
      </c>
      <c r="I96" s="26" t="s">
        <v>34</v>
      </c>
      <c r="J96" s="26" t="s">
        <v>53</v>
      </c>
      <c r="K96" s="27" t="s">
        <v>1237</v>
      </c>
      <c r="L96" s="28" t="s">
        <v>1238</v>
      </c>
      <c r="M96" s="37" t="s">
        <v>1239</v>
      </c>
      <c r="N96" s="28" t="s">
        <v>1240</v>
      </c>
      <c r="O96" s="28" t="s">
        <v>1241</v>
      </c>
      <c r="P96" s="25" t="s">
        <v>22</v>
      </c>
      <c r="Q96" s="26" t="s">
        <v>23</v>
      </c>
      <c r="R96" s="26" t="s">
        <v>79</v>
      </c>
      <c r="S96" s="25" t="s">
        <v>110</v>
      </c>
      <c r="T96" s="26" t="s">
        <v>100</v>
      </c>
      <c r="U96" s="26" t="s">
        <v>130</v>
      </c>
      <c r="V96" s="26" t="s">
        <v>42</v>
      </c>
      <c r="W96" s="26" t="s">
        <v>120</v>
      </c>
      <c r="X96" s="31" t="s">
        <v>66</v>
      </c>
      <c r="Y96" s="32" t="s">
        <v>84</v>
      </c>
      <c r="Z96" s="32" t="s">
        <v>151</v>
      </c>
      <c r="AA96" s="32" t="s">
        <v>53</v>
      </c>
      <c r="AB96" s="25" t="s">
        <v>43</v>
      </c>
      <c r="AC96" s="26" t="s">
        <v>96</v>
      </c>
      <c r="AD96" s="26" t="s">
        <v>53</v>
      </c>
      <c r="AE96" s="26" t="s">
        <v>53</v>
      </c>
      <c r="AF96" s="26" t="s">
        <v>53</v>
      </c>
      <c r="AG96" s="25" t="s">
        <v>41</v>
      </c>
      <c r="AH96" s="26" t="s">
        <v>28</v>
      </c>
      <c r="AI96" s="26" t="s">
        <v>15</v>
      </c>
      <c r="AJ96" s="25" t="s">
        <v>415</v>
      </c>
      <c r="AK96" s="26" t="s">
        <v>221</v>
      </c>
      <c r="AL96" s="26" t="s">
        <v>126</v>
      </c>
      <c r="AM96" s="26" t="s">
        <v>126</v>
      </c>
      <c r="AN96" s="26" t="s">
        <v>126</v>
      </c>
      <c r="AO96" s="26" t="s">
        <v>126</v>
      </c>
      <c r="AP96" s="26" t="s">
        <v>126</v>
      </c>
      <c r="AQ96" s="26" t="s">
        <v>126</v>
      </c>
      <c r="AR96" s="26" t="s">
        <v>126</v>
      </c>
      <c r="AS96" s="26" t="s">
        <v>126</v>
      </c>
      <c r="AT96" s="26" t="s">
        <v>126</v>
      </c>
      <c r="AU96" s="26" t="s">
        <v>126</v>
      </c>
      <c r="AV96" s="26" t="s">
        <v>126</v>
      </c>
      <c r="AW96" s="26" t="s">
        <v>126</v>
      </c>
      <c r="AX96" s="26" t="s">
        <v>126</v>
      </c>
      <c r="AY96" s="26" t="s">
        <v>126</v>
      </c>
      <c r="AZ96" s="26" t="s">
        <v>126</v>
      </c>
      <c r="BA96" s="26" t="s">
        <v>126</v>
      </c>
      <c r="BB96" s="26" t="s">
        <v>126</v>
      </c>
      <c r="BC96" s="26" t="s">
        <v>126</v>
      </c>
    </row>
    <row r="97">
      <c r="A97" s="25" t="s">
        <v>1242</v>
      </c>
      <c r="B97" s="25" t="s">
        <v>595</v>
      </c>
      <c r="C97" s="25" t="s">
        <v>61</v>
      </c>
      <c r="D97" s="25" t="s">
        <v>38</v>
      </c>
      <c r="E97" s="25" t="s">
        <v>1243</v>
      </c>
      <c r="F97" s="25" t="s">
        <v>40</v>
      </c>
      <c r="G97" s="25" t="s">
        <v>32</v>
      </c>
      <c r="H97" s="25" t="s">
        <v>46</v>
      </c>
      <c r="I97" s="26" t="s">
        <v>59</v>
      </c>
      <c r="J97" s="26" t="s">
        <v>53</v>
      </c>
      <c r="K97" s="27" t="s">
        <v>1244</v>
      </c>
      <c r="L97" s="28">
        <v>3509509.0</v>
      </c>
      <c r="M97" s="37" t="s">
        <v>1245</v>
      </c>
      <c r="N97" s="30" t="str">
        <f>HYPERLINK("http://www.uninorte.edu.co/web/observaeduca","http://www.uninorte.edu.co/web/observaeduca")</f>
        <v>http://www.uninorte.edu.co/web/observaeduca</v>
      </c>
      <c r="O97" s="28" t="s">
        <v>1075</v>
      </c>
      <c r="P97" s="25" t="s">
        <v>22</v>
      </c>
      <c r="Q97" s="26" t="s">
        <v>36</v>
      </c>
      <c r="R97" s="26" t="s">
        <v>24</v>
      </c>
      <c r="S97" s="25" t="s">
        <v>15</v>
      </c>
      <c r="T97" s="26" t="s">
        <v>115</v>
      </c>
      <c r="U97" s="26" t="s">
        <v>110</v>
      </c>
      <c r="V97" s="26" t="s">
        <v>53</v>
      </c>
      <c r="W97" s="26" t="s">
        <v>53</v>
      </c>
      <c r="X97" s="31" t="s">
        <v>138</v>
      </c>
      <c r="Y97" s="32" t="s">
        <v>122</v>
      </c>
      <c r="Z97" s="32" t="s">
        <v>84</v>
      </c>
      <c r="AA97" s="32" t="s">
        <v>53</v>
      </c>
      <c r="AB97" s="25" t="s">
        <v>121</v>
      </c>
      <c r="AC97" s="26" t="s">
        <v>43</v>
      </c>
      <c r="AD97" s="26" t="s">
        <v>53</v>
      </c>
      <c r="AE97" s="26" t="s">
        <v>53</v>
      </c>
      <c r="AF97" s="26" t="s">
        <v>53</v>
      </c>
      <c r="AG97" s="25" t="s">
        <v>41</v>
      </c>
      <c r="AH97" s="26" t="s">
        <v>63</v>
      </c>
      <c r="AI97" s="26" t="s">
        <v>53</v>
      </c>
      <c r="AJ97" s="25" t="s">
        <v>595</v>
      </c>
      <c r="AK97" s="26" t="s">
        <v>691</v>
      </c>
      <c r="AL97" s="26" t="s">
        <v>1246</v>
      </c>
      <c r="AM97" s="26" t="s">
        <v>1247</v>
      </c>
      <c r="AN97" s="26" t="s">
        <v>1092</v>
      </c>
      <c r="AO97" s="26" t="s">
        <v>53</v>
      </c>
      <c r="AP97" s="26" t="s">
        <v>53</v>
      </c>
      <c r="AQ97" s="26" t="s">
        <v>53</v>
      </c>
      <c r="AR97" s="26" t="s">
        <v>53</v>
      </c>
      <c r="AS97" s="26" t="s">
        <v>53</v>
      </c>
      <c r="AT97" s="26" t="s">
        <v>1248</v>
      </c>
      <c r="AU97" s="26" t="s">
        <v>1249</v>
      </c>
      <c r="AV97" s="26" t="s">
        <v>1250</v>
      </c>
      <c r="AW97" s="26" t="s">
        <v>1251</v>
      </c>
      <c r="AX97" s="26" t="s">
        <v>1252</v>
      </c>
      <c r="AY97" s="26" t="s">
        <v>1253</v>
      </c>
      <c r="AZ97" s="26" t="s">
        <v>1254</v>
      </c>
      <c r="BA97" s="26" t="s">
        <v>1255</v>
      </c>
      <c r="BB97" s="26" t="s">
        <v>53</v>
      </c>
      <c r="BC97" s="26" t="s">
        <v>53</v>
      </c>
    </row>
    <row r="98">
      <c r="A98" s="25" t="s">
        <v>1256</v>
      </c>
      <c r="B98" s="25" t="s">
        <v>595</v>
      </c>
      <c r="C98" s="25" t="s">
        <v>61</v>
      </c>
      <c r="D98" s="25" t="s">
        <v>38</v>
      </c>
      <c r="E98" s="39" t="s">
        <v>1257</v>
      </c>
      <c r="F98" s="25" t="s">
        <v>40</v>
      </c>
      <c r="G98" s="25" t="s">
        <v>32</v>
      </c>
      <c r="H98" s="25" t="s">
        <v>46</v>
      </c>
      <c r="I98" s="26" t="s">
        <v>59</v>
      </c>
      <c r="J98" s="26" t="s">
        <v>53</v>
      </c>
      <c r="K98" s="27" t="s">
        <v>1244</v>
      </c>
      <c r="L98" s="28">
        <v>3509509.0</v>
      </c>
      <c r="M98" s="37" t="s">
        <v>1258</v>
      </c>
      <c r="N98" s="28" t="s">
        <v>1259</v>
      </c>
      <c r="O98" s="28" t="s">
        <v>1075</v>
      </c>
      <c r="P98" s="25" t="s">
        <v>22</v>
      </c>
      <c r="Q98" s="26" t="s">
        <v>23</v>
      </c>
      <c r="R98" s="26" t="s">
        <v>24</v>
      </c>
      <c r="S98" s="25" t="s">
        <v>15</v>
      </c>
      <c r="T98" s="26" t="s">
        <v>143</v>
      </c>
      <c r="U98" s="26" t="s">
        <v>110</v>
      </c>
      <c r="V98" s="26" t="s">
        <v>53</v>
      </c>
      <c r="W98" s="26" t="s">
        <v>53</v>
      </c>
      <c r="X98" s="31" t="s">
        <v>44</v>
      </c>
      <c r="Y98" s="32" t="s">
        <v>138</v>
      </c>
      <c r="Z98" s="32" t="s">
        <v>151</v>
      </c>
      <c r="AA98" s="32" t="s">
        <v>53</v>
      </c>
      <c r="AB98" s="25" t="s">
        <v>121</v>
      </c>
      <c r="AC98" s="26" t="s">
        <v>43</v>
      </c>
      <c r="AD98" s="26" t="s">
        <v>116</v>
      </c>
      <c r="AE98" s="26" t="s">
        <v>53</v>
      </c>
      <c r="AF98" s="26" t="s">
        <v>53</v>
      </c>
      <c r="AG98" s="25" t="s">
        <v>41</v>
      </c>
      <c r="AH98" s="26" t="s">
        <v>28</v>
      </c>
      <c r="AI98" s="26" t="s">
        <v>15</v>
      </c>
      <c r="AJ98" s="25" t="s">
        <v>595</v>
      </c>
      <c r="AK98" s="26" t="s">
        <v>126</v>
      </c>
      <c r="AL98" s="26" t="s">
        <v>126</v>
      </c>
      <c r="AM98" s="26" t="s">
        <v>126</v>
      </c>
      <c r="AN98" s="26" t="s">
        <v>126</v>
      </c>
      <c r="AO98" s="26" t="s">
        <v>126</v>
      </c>
      <c r="AP98" s="26" t="s">
        <v>126</v>
      </c>
      <c r="AQ98" s="26" t="s">
        <v>126</v>
      </c>
      <c r="AR98" s="26" t="s">
        <v>126</v>
      </c>
      <c r="AS98" s="26" t="s">
        <v>126</v>
      </c>
      <c r="AT98" s="26" t="s">
        <v>126</v>
      </c>
      <c r="AU98" s="26" t="s">
        <v>126</v>
      </c>
      <c r="AV98" s="26" t="s">
        <v>126</v>
      </c>
      <c r="AW98" s="26" t="s">
        <v>126</v>
      </c>
      <c r="AX98" s="26" t="s">
        <v>126</v>
      </c>
      <c r="AY98" s="26" t="s">
        <v>126</v>
      </c>
      <c r="AZ98" s="26" t="s">
        <v>126</v>
      </c>
      <c r="BA98" s="26" t="s">
        <v>126</v>
      </c>
      <c r="BB98" s="26" t="s">
        <v>126</v>
      </c>
      <c r="BC98" s="26" t="s">
        <v>126</v>
      </c>
    </row>
    <row r="99">
      <c r="A99" s="25" t="s">
        <v>1260</v>
      </c>
      <c r="B99" s="25" t="s">
        <v>256</v>
      </c>
      <c r="C99" s="25" t="s">
        <v>61</v>
      </c>
      <c r="D99" s="25" t="s">
        <v>38</v>
      </c>
      <c r="E99" s="25" t="s">
        <v>1261</v>
      </c>
      <c r="F99" s="25" t="s">
        <v>52</v>
      </c>
      <c r="G99" s="25" t="s">
        <v>45</v>
      </c>
      <c r="H99" s="25" t="s">
        <v>99</v>
      </c>
      <c r="I99" s="26" t="s">
        <v>34</v>
      </c>
      <c r="J99" s="26" t="s">
        <v>53</v>
      </c>
      <c r="K99" s="27" t="s">
        <v>1262</v>
      </c>
      <c r="L99" s="28" t="s">
        <v>1263</v>
      </c>
      <c r="M99" s="37" t="s">
        <v>1264</v>
      </c>
      <c r="N99" s="30" t="str">
        <f>HYPERLINK("http://www.javeriana.edu.co/pensar/sitio/?idp=inicio","http://www.javeriana.edu.co/pensar/sitio/?idp=inicio")</f>
        <v>http://www.javeriana.edu.co/pensar/sitio/?idp=inicio</v>
      </c>
      <c r="O99" s="28" t="s">
        <v>1265</v>
      </c>
      <c r="P99" s="25" t="s">
        <v>48</v>
      </c>
      <c r="Q99" s="26" t="s">
        <v>23</v>
      </c>
      <c r="R99" s="26" t="s">
        <v>70</v>
      </c>
      <c r="S99" s="25" t="s">
        <v>120</v>
      </c>
      <c r="T99" s="26" t="s">
        <v>15</v>
      </c>
      <c r="U99" s="26" t="s">
        <v>110</v>
      </c>
      <c r="V99" s="26" t="s">
        <v>115</v>
      </c>
      <c r="W99" s="26" t="s">
        <v>53</v>
      </c>
      <c r="X99" s="31" t="s">
        <v>66</v>
      </c>
      <c r="Y99" s="32" t="s">
        <v>151</v>
      </c>
      <c r="Z99" s="32" t="s">
        <v>53</v>
      </c>
      <c r="AA99" s="32" t="s">
        <v>53</v>
      </c>
      <c r="AB99" s="25" t="s">
        <v>116</v>
      </c>
      <c r="AC99" s="26" t="s">
        <v>101</v>
      </c>
      <c r="AD99" s="26" t="s">
        <v>53</v>
      </c>
      <c r="AE99" s="26" t="s">
        <v>53</v>
      </c>
      <c r="AF99" s="26" t="s">
        <v>53</v>
      </c>
      <c r="AG99" s="25" t="s">
        <v>41</v>
      </c>
      <c r="AH99" s="26" t="s">
        <v>15</v>
      </c>
      <c r="AI99" s="26" t="s">
        <v>63</v>
      </c>
      <c r="AJ99" s="25" t="s">
        <v>411</v>
      </c>
      <c r="AK99" s="26" t="s">
        <v>279</v>
      </c>
      <c r="AL99" s="26" t="s">
        <v>1266</v>
      </c>
      <c r="AM99" s="26" t="s">
        <v>1267</v>
      </c>
      <c r="AN99" s="26" t="s">
        <v>1268</v>
      </c>
      <c r="AO99" s="26" t="s">
        <v>1269</v>
      </c>
      <c r="AP99" s="26" t="s">
        <v>53</v>
      </c>
      <c r="AQ99" s="26" t="s">
        <v>53</v>
      </c>
      <c r="AR99" s="26" t="s">
        <v>53</v>
      </c>
      <c r="AS99" s="26" t="s">
        <v>53</v>
      </c>
      <c r="AT99" s="26" t="s">
        <v>1270</v>
      </c>
      <c r="AU99" s="26" t="s">
        <v>126</v>
      </c>
      <c r="AV99" s="26" t="s">
        <v>126</v>
      </c>
      <c r="AW99" s="26" t="s">
        <v>126</v>
      </c>
      <c r="AX99" s="26" t="s">
        <v>126</v>
      </c>
      <c r="AY99" s="26" t="s">
        <v>126</v>
      </c>
      <c r="AZ99" s="26" t="s">
        <v>126</v>
      </c>
      <c r="BA99" s="26" t="s">
        <v>126</v>
      </c>
      <c r="BB99" s="26" t="s">
        <v>126</v>
      </c>
      <c r="BC99" s="26" t="s">
        <v>126</v>
      </c>
    </row>
    <row r="100">
      <c r="A100" s="25" t="s">
        <v>1271</v>
      </c>
      <c r="B100" s="25" t="s">
        <v>1272</v>
      </c>
      <c r="C100" s="25" t="s">
        <v>61</v>
      </c>
      <c r="D100" s="25" t="s">
        <v>50</v>
      </c>
      <c r="E100" s="39" t="s">
        <v>1273</v>
      </c>
      <c r="F100" s="25" t="s">
        <v>52</v>
      </c>
      <c r="G100" s="25" t="s">
        <v>45</v>
      </c>
      <c r="H100" s="25" t="s">
        <v>99</v>
      </c>
      <c r="I100" s="26" t="s">
        <v>34</v>
      </c>
      <c r="J100" s="26" t="s">
        <v>53</v>
      </c>
      <c r="K100" s="27" t="s">
        <v>1274</v>
      </c>
      <c r="L100" s="28">
        <v>6683600.0</v>
      </c>
      <c r="M100" s="28" t="s">
        <v>1275</v>
      </c>
      <c r="N100" s="28" t="s">
        <v>1276</v>
      </c>
      <c r="O100" s="28" t="s">
        <v>1277</v>
      </c>
      <c r="P100" s="25" t="s">
        <v>1278</v>
      </c>
      <c r="Q100" s="26" t="s">
        <v>23</v>
      </c>
      <c r="R100" s="26" t="s">
        <v>70</v>
      </c>
      <c r="S100" s="25" t="s">
        <v>105</v>
      </c>
      <c r="T100" s="26" t="s">
        <v>95</v>
      </c>
      <c r="U100" s="26" t="s">
        <v>136</v>
      </c>
      <c r="V100" s="26" t="s">
        <v>110</v>
      </c>
      <c r="W100" s="26" t="s">
        <v>53</v>
      </c>
      <c r="X100" s="31" t="s">
        <v>44</v>
      </c>
      <c r="Y100" s="32" t="s">
        <v>66</v>
      </c>
      <c r="Z100" s="32" t="s">
        <v>97</v>
      </c>
      <c r="AA100" s="32" t="s">
        <v>53</v>
      </c>
      <c r="AB100" s="25" t="s">
        <v>111</v>
      </c>
      <c r="AC100" s="26" t="s">
        <v>116</v>
      </c>
      <c r="AD100" s="26" t="s">
        <v>53</v>
      </c>
      <c r="AE100" s="26" t="s">
        <v>53</v>
      </c>
      <c r="AF100" s="26" t="s">
        <v>53</v>
      </c>
      <c r="AG100" s="25" t="s">
        <v>41</v>
      </c>
      <c r="AH100" s="26" t="s">
        <v>53</v>
      </c>
      <c r="AI100" s="26" t="s">
        <v>53</v>
      </c>
      <c r="AJ100" s="25" t="s">
        <v>1272</v>
      </c>
      <c r="AK100" s="26" t="s">
        <v>53</v>
      </c>
      <c r="AL100" s="26" t="s">
        <v>53</v>
      </c>
      <c r="AM100" s="26" t="s">
        <v>53</v>
      </c>
      <c r="AN100" s="26" t="s">
        <v>53</v>
      </c>
      <c r="AO100" s="26" t="s">
        <v>53</v>
      </c>
      <c r="AP100" s="26" t="s">
        <v>53</v>
      </c>
      <c r="AQ100" s="26" t="s">
        <v>53</v>
      </c>
      <c r="AR100" s="26" t="s">
        <v>53</v>
      </c>
      <c r="AS100" s="26" t="s">
        <v>53</v>
      </c>
      <c r="AT100" s="26" t="s">
        <v>53</v>
      </c>
      <c r="AU100" s="26" t="s">
        <v>53</v>
      </c>
      <c r="AV100" s="26" t="s">
        <v>53</v>
      </c>
      <c r="AW100" s="26" t="s">
        <v>53</v>
      </c>
      <c r="AX100" s="26" t="s">
        <v>53</v>
      </c>
      <c r="AY100" s="26" t="s">
        <v>53</v>
      </c>
      <c r="AZ100" s="26" t="s">
        <v>53</v>
      </c>
      <c r="BA100" s="26" t="s">
        <v>53</v>
      </c>
      <c r="BB100" s="26" t="s">
        <v>53</v>
      </c>
      <c r="BC100" s="26" t="s">
        <v>53</v>
      </c>
    </row>
    <row r="101">
      <c r="A101" s="25" t="s">
        <v>1279</v>
      </c>
      <c r="B101" s="25" t="s">
        <v>591</v>
      </c>
      <c r="C101" s="25" t="s">
        <v>61</v>
      </c>
      <c r="D101" s="25" t="s">
        <v>38</v>
      </c>
      <c r="E101" s="25" t="s">
        <v>1280</v>
      </c>
      <c r="F101" s="25" t="s">
        <v>62</v>
      </c>
      <c r="G101" s="25" t="s">
        <v>45</v>
      </c>
      <c r="H101" s="25" t="s">
        <v>99</v>
      </c>
      <c r="I101" s="26" t="s">
        <v>34</v>
      </c>
      <c r="J101" s="26" t="s">
        <v>53</v>
      </c>
      <c r="K101" s="27" t="s">
        <v>1281</v>
      </c>
      <c r="L101" s="28" t="s">
        <v>1282</v>
      </c>
      <c r="M101" s="28" t="s">
        <v>1283</v>
      </c>
      <c r="N101" s="30" t="str">
        <f>HYPERLINK("http://www.urosario.edu.co/cienciapolitica/cepi_inicio.html","http://www.urosario.edu.co/cienciapolitica/cepi_inicio.html")</f>
        <v>http://www.urosario.edu.co/cienciapolitica/cepi_inicio.html</v>
      </c>
      <c r="O101" s="28" t="s">
        <v>1284</v>
      </c>
      <c r="P101" s="25" t="s">
        <v>22</v>
      </c>
      <c r="Q101" s="26" t="s">
        <v>23</v>
      </c>
      <c r="R101" s="26" t="s">
        <v>79</v>
      </c>
      <c r="S101" s="25" t="s">
        <v>29</v>
      </c>
      <c r="T101" s="26" t="s">
        <v>110</v>
      </c>
      <c r="U101" s="26" t="s">
        <v>100</v>
      </c>
      <c r="V101" s="26" t="s">
        <v>95</v>
      </c>
      <c r="W101" s="26" t="s">
        <v>42</v>
      </c>
      <c r="X101" s="31" t="s">
        <v>84</v>
      </c>
      <c r="Y101" s="32" t="s">
        <v>66</v>
      </c>
      <c r="Z101" s="32" t="s">
        <v>151</v>
      </c>
      <c r="AA101" s="32" t="s">
        <v>53</v>
      </c>
      <c r="AB101" s="25" t="s">
        <v>43</v>
      </c>
      <c r="AC101" s="26" t="s">
        <v>96</v>
      </c>
      <c r="AD101" s="26" t="s">
        <v>116</v>
      </c>
      <c r="AE101" s="26" t="s">
        <v>53</v>
      </c>
      <c r="AF101" s="26" t="s">
        <v>53</v>
      </c>
      <c r="AG101" s="25" t="s">
        <v>41</v>
      </c>
      <c r="AH101" s="26" t="s">
        <v>15</v>
      </c>
      <c r="AI101" s="26" t="s">
        <v>28</v>
      </c>
      <c r="AJ101" s="25" t="s">
        <v>591</v>
      </c>
      <c r="AK101" s="26" t="s">
        <v>1285</v>
      </c>
      <c r="AL101" s="26" t="s">
        <v>1286</v>
      </c>
      <c r="AM101" s="26" t="s">
        <v>1287</v>
      </c>
      <c r="AN101" s="26" t="s">
        <v>1288</v>
      </c>
      <c r="AO101" s="26" t="s">
        <v>1289</v>
      </c>
      <c r="AP101" s="26" t="s">
        <v>1290</v>
      </c>
      <c r="AQ101" s="26" t="s">
        <v>53</v>
      </c>
      <c r="AR101" s="26" t="s">
        <v>53</v>
      </c>
      <c r="AS101" s="26" t="s">
        <v>53</v>
      </c>
      <c r="AT101" s="26" t="s">
        <v>1291</v>
      </c>
      <c r="AU101" s="26" t="s">
        <v>1292</v>
      </c>
      <c r="AV101" s="26" t="s">
        <v>1293</v>
      </c>
      <c r="AW101" s="26" t="s">
        <v>1294</v>
      </c>
      <c r="AX101" s="26" t="s">
        <v>1295</v>
      </c>
      <c r="AY101" s="26" t="s">
        <v>1296</v>
      </c>
      <c r="AZ101" s="26" t="s">
        <v>53</v>
      </c>
      <c r="BA101" s="26" t="s">
        <v>53</v>
      </c>
      <c r="BB101" s="26" t="s">
        <v>53</v>
      </c>
      <c r="BC101" s="26" t="s">
        <v>53</v>
      </c>
    </row>
    <row r="102">
      <c r="A102" s="25" t="s">
        <v>1297</v>
      </c>
      <c r="B102" s="25" t="s">
        <v>1298</v>
      </c>
      <c r="C102" s="25" t="s">
        <v>61</v>
      </c>
      <c r="D102" s="25" t="s">
        <v>38</v>
      </c>
      <c r="E102" s="25" t="s">
        <v>1299</v>
      </c>
      <c r="F102" s="25" t="s">
        <v>62</v>
      </c>
      <c r="G102" s="25" t="s">
        <v>45</v>
      </c>
      <c r="H102" s="25" t="s">
        <v>99</v>
      </c>
      <c r="I102" s="26" t="s">
        <v>34</v>
      </c>
      <c r="J102" s="26" t="s">
        <v>53</v>
      </c>
      <c r="K102" s="27" t="s">
        <v>1300</v>
      </c>
      <c r="L102" s="28" t="s">
        <v>1301</v>
      </c>
      <c r="M102" s="28" t="s">
        <v>1302</v>
      </c>
      <c r="N102" s="30" t="str">
        <f>HYPERLINK("http://www.unilibre.edu.co/CentroInvestigaciones/","http://www.unilibre.edu.co/CentroInvestigaciones/")</f>
        <v>http://www.unilibre.edu.co/CentroInvestigaciones/</v>
      </c>
      <c r="O102" s="28" t="s">
        <v>1303</v>
      </c>
      <c r="P102" s="25" t="s">
        <v>35</v>
      </c>
      <c r="Q102" s="26" t="s">
        <v>23</v>
      </c>
      <c r="R102" s="26" t="s">
        <v>24</v>
      </c>
      <c r="S102" s="25" t="s">
        <v>140</v>
      </c>
      <c r="T102" s="26" t="s">
        <v>64</v>
      </c>
      <c r="U102" s="26" t="s">
        <v>42</v>
      </c>
      <c r="V102" s="26" t="s">
        <v>110</v>
      </c>
      <c r="W102" s="26" t="s">
        <v>105</v>
      </c>
      <c r="X102" s="31" t="s">
        <v>44</v>
      </c>
      <c r="Y102" s="32" t="s">
        <v>151</v>
      </c>
      <c r="Z102" s="32" t="s">
        <v>1304</v>
      </c>
      <c r="AA102" s="32" t="s">
        <v>53</v>
      </c>
      <c r="AB102" s="25" t="s">
        <v>17</v>
      </c>
      <c r="AC102" s="26" t="s">
        <v>43</v>
      </c>
      <c r="AD102" s="26" t="s">
        <v>1304</v>
      </c>
      <c r="AE102" s="26" t="s">
        <v>1304</v>
      </c>
      <c r="AF102" s="26" t="s">
        <v>53</v>
      </c>
      <c r="AG102" s="25" t="s">
        <v>41</v>
      </c>
      <c r="AH102" s="26" t="s">
        <v>28</v>
      </c>
      <c r="AI102" s="26" t="s">
        <v>53</v>
      </c>
      <c r="AJ102" s="25" t="s">
        <v>1305</v>
      </c>
      <c r="AK102" s="26" t="s">
        <v>221</v>
      </c>
      <c r="AL102" s="26" t="s">
        <v>126</v>
      </c>
      <c r="AM102" s="26" t="s">
        <v>126</v>
      </c>
      <c r="AN102" s="26" t="s">
        <v>126</v>
      </c>
      <c r="AO102" s="26" t="s">
        <v>126</v>
      </c>
      <c r="AP102" s="26" t="s">
        <v>126</v>
      </c>
      <c r="AQ102" s="26" t="s">
        <v>126</v>
      </c>
      <c r="AR102" s="26" t="s">
        <v>126</v>
      </c>
      <c r="AS102" s="26" t="s">
        <v>126</v>
      </c>
      <c r="AT102" s="26" t="s">
        <v>126</v>
      </c>
      <c r="AU102" s="26" t="s">
        <v>126</v>
      </c>
      <c r="AV102" s="26" t="s">
        <v>126</v>
      </c>
      <c r="AW102" s="26" t="s">
        <v>126</v>
      </c>
      <c r="AX102" s="26" t="s">
        <v>126</v>
      </c>
      <c r="AY102" s="26" t="s">
        <v>126</v>
      </c>
      <c r="AZ102" s="26" t="s">
        <v>126</v>
      </c>
      <c r="BA102" s="26" t="s">
        <v>126</v>
      </c>
      <c r="BB102" s="26" t="s">
        <v>126</v>
      </c>
      <c r="BC102" s="26" t="s">
        <v>126</v>
      </c>
    </row>
    <row r="103">
      <c r="A103" s="25" t="s">
        <v>1306</v>
      </c>
      <c r="B103" s="25" t="s">
        <v>1266</v>
      </c>
      <c r="C103" s="25" t="s">
        <v>61</v>
      </c>
      <c r="D103" s="25" t="s">
        <v>25</v>
      </c>
      <c r="E103" s="25" t="s">
        <v>1307</v>
      </c>
      <c r="F103" s="25" t="s">
        <v>62</v>
      </c>
      <c r="G103" s="25" t="s">
        <v>45</v>
      </c>
      <c r="H103" s="25" t="s">
        <v>99</v>
      </c>
      <c r="I103" s="26" t="s">
        <v>34</v>
      </c>
      <c r="J103" s="26" t="s">
        <v>53</v>
      </c>
      <c r="K103" s="27" t="s">
        <v>1308</v>
      </c>
      <c r="L103" s="28" t="s">
        <v>1309</v>
      </c>
      <c r="M103" s="28" t="s">
        <v>1310</v>
      </c>
      <c r="N103" s="28" t="s">
        <v>1311</v>
      </c>
      <c r="O103" s="28" t="s">
        <v>1312</v>
      </c>
      <c r="P103" s="25" t="s">
        <v>22</v>
      </c>
      <c r="Q103" s="26" t="s">
        <v>23</v>
      </c>
      <c r="R103" s="26" t="s">
        <v>60</v>
      </c>
      <c r="S103" s="25" t="s">
        <v>100</v>
      </c>
      <c r="T103" s="26" t="s">
        <v>42</v>
      </c>
      <c r="U103" s="26" t="s">
        <v>16</v>
      </c>
      <c r="V103" s="26" t="s">
        <v>110</v>
      </c>
      <c r="W103" s="26" t="s">
        <v>73</v>
      </c>
      <c r="X103" s="31" t="s">
        <v>97</v>
      </c>
      <c r="Y103" s="32" t="s">
        <v>132</v>
      </c>
      <c r="Z103" s="32" t="s">
        <v>66</v>
      </c>
      <c r="AA103" s="32" t="s">
        <v>53</v>
      </c>
      <c r="AB103" s="25" t="s">
        <v>116</v>
      </c>
      <c r="AC103" s="26" t="s">
        <v>43</v>
      </c>
      <c r="AD103" s="26" t="s">
        <v>30</v>
      </c>
      <c r="AE103" s="26" t="s">
        <v>121</v>
      </c>
      <c r="AF103" s="26" t="s">
        <v>53</v>
      </c>
      <c r="AG103" s="25" t="s">
        <v>15</v>
      </c>
      <c r="AH103" s="26" t="s">
        <v>1313</v>
      </c>
      <c r="AI103" s="26" t="s">
        <v>53</v>
      </c>
      <c r="AJ103" s="25" t="s">
        <v>1266</v>
      </c>
      <c r="AK103" s="26" t="s">
        <v>325</v>
      </c>
      <c r="AL103" s="26" t="s">
        <v>53</v>
      </c>
      <c r="AM103" s="26" t="s">
        <v>53</v>
      </c>
      <c r="AN103" s="26" t="s">
        <v>53</v>
      </c>
      <c r="AO103" s="26" t="s">
        <v>53</v>
      </c>
      <c r="AP103" s="26" t="s">
        <v>53</v>
      </c>
      <c r="AQ103" s="26" t="s">
        <v>53</v>
      </c>
      <c r="AR103" s="26" t="s">
        <v>53</v>
      </c>
      <c r="AS103" s="26" t="s">
        <v>53</v>
      </c>
      <c r="AT103" s="26" t="s">
        <v>1314</v>
      </c>
      <c r="AU103" s="26" t="s">
        <v>53</v>
      </c>
      <c r="AV103" s="26" t="s">
        <v>53</v>
      </c>
      <c r="AW103" s="26" t="s">
        <v>53</v>
      </c>
      <c r="AX103" s="26" t="s">
        <v>53</v>
      </c>
      <c r="AY103" s="26" t="s">
        <v>53</v>
      </c>
      <c r="AZ103" s="26" t="s">
        <v>53</v>
      </c>
      <c r="BA103" s="26" t="s">
        <v>53</v>
      </c>
      <c r="BB103" s="26" t="s">
        <v>53</v>
      </c>
      <c r="BC103" s="26" t="s">
        <v>53</v>
      </c>
    </row>
    <row r="104">
      <c r="A104" s="25" t="s">
        <v>1315</v>
      </c>
      <c r="B104" s="25" t="s">
        <v>318</v>
      </c>
      <c r="C104" s="25" t="s">
        <v>51</v>
      </c>
      <c r="D104" s="25" t="s">
        <v>38</v>
      </c>
      <c r="E104" s="25" t="s">
        <v>1316</v>
      </c>
      <c r="F104" s="25" t="s">
        <v>62</v>
      </c>
      <c r="G104" s="25" t="s">
        <v>45</v>
      </c>
      <c r="H104" s="25" t="s">
        <v>99</v>
      </c>
      <c r="I104" s="26" t="s">
        <v>34</v>
      </c>
      <c r="J104" s="26" t="s">
        <v>53</v>
      </c>
      <c r="K104" s="27" t="s">
        <v>1317</v>
      </c>
      <c r="L104" s="28" t="s">
        <v>1318</v>
      </c>
      <c r="M104" s="28" t="s">
        <v>1319</v>
      </c>
      <c r="N104" s="28" t="s">
        <v>1320</v>
      </c>
      <c r="O104" s="28" t="s">
        <v>1321</v>
      </c>
      <c r="P104" s="25" t="s">
        <v>22</v>
      </c>
      <c r="Q104" s="26" t="s">
        <v>36</v>
      </c>
      <c r="R104" s="26" t="s">
        <v>24</v>
      </c>
      <c r="S104" s="25" t="s">
        <v>140</v>
      </c>
      <c r="T104" s="26" t="s">
        <v>64</v>
      </c>
      <c r="U104" s="26" t="s">
        <v>16</v>
      </c>
      <c r="V104" s="26" t="s">
        <v>82</v>
      </c>
      <c r="W104" s="26" t="s">
        <v>110</v>
      </c>
      <c r="X104" s="31" t="s">
        <v>91</v>
      </c>
      <c r="Y104" s="32" t="s">
        <v>117</v>
      </c>
      <c r="Z104" s="32" t="s">
        <v>18</v>
      </c>
      <c r="AA104" s="32" t="s">
        <v>75</v>
      </c>
      <c r="AB104" s="25" t="s">
        <v>17</v>
      </c>
      <c r="AC104" s="26" t="s">
        <v>55</v>
      </c>
      <c r="AD104" s="26" t="s">
        <v>121</v>
      </c>
      <c r="AE104" s="26" t="s">
        <v>53</v>
      </c>
      <c r="AF104" s="26" t="s">
        <v>53</v>
      </c>
      <c r="AG104" s="25" t="s">
        <v>41</v>
      </c>
      <c r="AH104" s="26" t="s">
        <v>28</v>
      </c>
      <c r="AI104" s="26" t="s">
        <v>53</v>
      </c>
      <c r="AJ104" s="25" t="s">
        <v>1322</v>
      </c>
      <c r="AK104" s="26" t="s">
        <v>1323</v>
      </c>
      <c r="AL104" s="26" t="s">
        <v>1324</v>
      </c>
      <c r="AM104" s="26" t="s">
        <v>1325</v>
      </c>
      <c r="AN104" s="26" t="s">
        <v>411</v>
      </c>
      <c r="AO104" s="26" t="s">
        <v>1326</v>
      </c>
      <c r="AP104" s="26" t="s">
        <v>1327</v>
      </c>
      <c r="AQ104" s="26" t="s">
        <v>821</v>
      </c>
      <c r="AR104" s="26" t="s">
        <v>53</v>
      </c>
      <c r="AS104" s="26" t="s">
        <v>53</v>
      </c>
      <c r="AT104" s="26" t="s">
        <v>126</v>
      </c>
      <c r="AU104" s="26" t="s">
        <v>126</v>
      </c>
      <c r="AV104" s="26" t="s">
        <v>126</v>
      </c>
      <c r="AW104" s="26" t="s">
        <v>126</v>
      </c>
      <c r="AX104" s="26" t="s">
        <v>126</v>
      </c>
      <c r="AY104" s="26" t="s">
        <v>126</v>
      </c>
      <c r="AZ104" s="26" t="s">
        <v>126</v>
      </c>
      <c r="BA104" s="26" t="s">
        <v>126</v>
      </c>
      <c r="BB104" s="26" t="s">
        <v>126</v>
      </c>
      <c r="BC104" s="26" t="s">
        <v>126</v>
      </c>
    </row>
    <row r="105">
      <c r="A105" s="25" t="s">
        <v>1328</v>
      </c>
      <c r="B105" s="25" t="s">
        <v>318</v>
      </c>
      <c r="C105" s="25" t="s">
        <v>26</v>
      </c>
      <c r="D105" s="25" t="s">
        <v>38</v>
      </c>
      <c r="E105" s="25" t="s">
        <v>126</v>
      </c>
      <c r="F105" s="25" t="s">
        <v>52</v>
      </c>
      <c r="G105" s="25" t="s">
        <v>45</v>
      </c>
      <c r="H105" s="25" t="s">
        <v>99</v>
      </c>
      <c r="I105" s="26" t="s">
        <v>34</v>
      </c>
      <c r="J105" s="26" t="s">
        <v>53</v>
      </c>
      <c r="K105" s="27" t="s">
        <v>1329</v>
      </c>
      <c r="L105" s="28">
        <v>4010564.0</v>
      </c>
      <c r="M105" s="34"/>
      <c r="N105" s="30" t="str">
        <f>HYPERLINK("http://www.fundacionlyd.org/","http://www.fundacionlyd.org/")</f>
        <v>http://www.fundacionlyd.org/</v>
      </c>
      <c r="O105" s="28" t="s">
        <v>1330</v>
      </c>
      <c r="P105" s="25" t="s">
        <v>22</v>
      </c>
      <c r="Q105" s="26" t="s">
        <v>36</v>
      </c>
      <c r="R105" s="26" t="s">
        <v>37</v>
      </c>
      <c r="S105" s="25" t="s">
        <v>100</v>
      </c>
      <c r="T105" s="26" t="s">
        <v>73</v>
      </c>
      <c r="U105" s="26" t="s">
        <v>125</v>
      </c>
      <c r="V105" s="26" t="s">
        <v>1331</v>
      </c>
      <c r="W105" s="26" t="s">
        <v>53</v>
      </c>
      <c r="X105" s="31" t="s">
        <v>56</v>
      </c>
      <c r="Y105" s="32" t="s">
        <v>75</v>
      </c>
      <c r="Z105" s="32" t="s">
        <v>53</v>
      </c>
      <c r="AA105" s="32" t="s">
        <v>53</v>
      </c>
      <c r="AB105" s="25" t="s">
        <v>43</v>
      </c>
      <c r="AC105" s="26" t="s">
        <v>30</v>
      </c>
      <c r="AD105" s="26" t="s">
        <v>121</v>
      </c>
      <c r="AE105" s="26" t="s">
        <v>53</v>
      </c>
      <c r="AF105" s="26" t="s">
        <v>53</v>
      </c>
      <c r="AG105" s="25" t="s">
        <v>28</v>
      </c>
      <c r="AH105" s="26" t="s">
        <v>63</v>
      </c>
      <c r="AI105" s="26" t="s">
        <v>15</v>
      </c>
      <c r="AJ105" s="25" t="s">
        <v>1266</v>
      </c>
      <c r="AK105" s="26" t="s">
        <v>824</v>
      </c>
      <c r="AL105" s="26" t="s">
        <v>1332</v>
      </c>
      <c r="AM105" s="26" t="s">
        <v>780</v>
      </c>
      <c r="AN105" s="26" t="s">
        <v>53</v>
      </c>
      <c r="AO105" s="26" t="s">
        <v>53</v>
      </c>
      <c r="AP105" s="26" t="s">
        <v>53</v>
      </c>
      <c r="AQ105" s="26" t="s">
        <v>53</v>
      </c>
      <c r="AR105" s="26" t="s">
        <v>53</v>
      </c>
      <c r="AS105" s="26" t="s">
        <v>53</v>
      </c>
      <c r="AT105" s="26" t="s">
        <v>1333</v>
      </c>
      <c r="AU105" s="26" t="s">
        <v>982</v>
      </c>
      <c r="AV105" s="26" t="s">
        <v>745</v>
      </c>
      <c r="AW105" s="26" t="s">
        <v>1334</v>
      </c>
      <c r="AX105" s="26" t="s">
        <v>53</v>
      </c>
      <c r="AY105" s="26" t="s">
        <v>53</v>
      </c>
      <c r="AZ105" s="26" t="s">
        <v>53</v>
      </c>
      <c r="BA105" s="26" t="s">
        <v>53</v>
      </c>
      <c r="BB105" s="26" t="s">
        <v>53</v>
      </c>
      <c r="BC105" s="26" t="s">
        <v>53</v>
      </c>
    </row>
    <row r="106">
      <c r="A106" s="25" t="s">
        <v>1335</v>
      </c>
      <c r="B106" s="25" t="s">
        <v>422</v>
      </c>
      <c r="C106" s="25" t="s">
        <v>71</v>
      </c>
      <c r="D106" s="25" t="s">
        <v>25</v>
      </c>
      <c r="E106" s="25" t="s">
        <v>1336</v>
      </c>
      <c r="F106" s="25" t="s">
        <v>62</v>
      </c>
      <c r="G106" s="25" t="s">
        <v>45</v>
      </c>
      <c r="H106" s="25" t="s">
        <v>99</v>
      </c>
      <c r="I106" s="26" t="s">
        <v>34</v>
      </c>
      <c r="J106" s="26" t="s">
        <v>53</v>
      </c>
      <c r="K106" s="27" t="s">
        <v>1337</v>
      </c>
      <c r="L106" s="28" t="s">
        <v>1338</v>
      </c>
      <c r="M106" s="28" t="s">
        <v>1339</v>
      </c>
      <c r="N106" s="30" t="str">
        <f>HYPERLINK("http://www.iepri-bog.unal.edu.co/somos1.htm","http://www.iepri-bog.unal.edu.co/somos1.htm")</f>
        <v>http://www.iepri-bog.unal.edu.co/somos1.htm</v>
      </c>
      <c r="O106" s="28" t="s">
        <v>1340</v>
      </c>
      <c r="P106" s="25" t="s">
        <v>35</v>
      </c>
      <c r="Q106" s="26" t="s">
        <v>23</v>
      </c>
      <c r="R106" s="26" t="s">
        <v>24</v>
      </c>
      <c r="S106" s="25" t="s">
        <v>29</v>
      </c>
      <c r="T106" s="26" t="s">
        <v>120</v>
      </c>
      <c r="U106" s="26" t="s">
        <v>42</v>
      </c>
      <c r="V106" s="26" t="s">
        <v>100</v>
      </c>
      <c r="W106" s="26" t="s">
        <v>64</v>
      </c>
      <c r="X106" s="31" t="s">
        <v>122</v>
      </c>
      <c r="Y106" s="32" t="s">
        <v>53</v>
      </c>
      <c r="Z106" s="32" t="s">
        <v>53</v>
      </c>
      <c r="AA106" s="32" t="s">
        <v>53</v>
      </c>
      <c r="AB106" s="25" t="s">
        <v>116</v>
      </c>
      <c r="AC106" s="26" t="s">
        <v>101</v>
      </c>
      <c r="AD106" s="26" t="s">
        <v>53</v>
      </c>
      <c r="AE106" s="26" t="s">
        <v>53</v>
      </c>
      <c r="AF106" s="26" t="s">
        <v>53</v>
      </c>
      <c r="AG106" s="25" t="s">
        <v>41</v>
      </c>
      <c r="AH106" s="26" t="s">
        <v>15</v>
      </c>
      <c r="AI106" s="26" t="s">
        <v>53</v>
      </c>
      <c r="AJ106" s="25" t="s">
        <v>279</v>
      </c>
      <c r="AK106" s="26" t="s">
        <v>126</v>
      </c>
      <c r="AL106" s="26" t="s">
        <v>126</v>
      </c>
      <c r="AM106" s="26" t="s">
        <v>126</v>
      </c>
      <c r="AN106" s="26" t="s">
        <v>126</v>
      </c>
      <c r="AO106" s="26" t="s">
        <v>126</v>
      </c>
      <c r="AP106" s="26" t="s">
        <v>126</v>
      </c>
      <c r="AQ106" s="26" t="s">
        <v>126</v>
      </c>
      <c r="AR106" s="26" t="s">
        <v>126</v>
      </c>
      <c r="AS106" s="26" t="s">
        <v>126</v>
      </c>
      <c r="AT106" s="26" t="s">
        <v>126</v>
      </c>
      <c r="AU106" s="26" t="s">
        <v>126</v>
      </c>
      <c r="AV106" s="26" t="s">
        <v>126</v>
      </c>
      <c r="AW106" s="26" t="s">
        <v>126</v>
      </c>
      <c r="AX106" s="26" t="s">
        <v>126</v>
      </c>
      <c r="AY106" s="26" t="s">
        <v>126</v>
      </c>
      <c r="AZ106" s="26" t="s">
        <v>126</v>
      </c>
      <c r="BA106" s="26" t="s">
        <v>126</v>
      </c>
      <c r="BB106" s="26" t="s">
        <v>126</v>
      </c>
      <c r="BC106" s="26" t="s">
        <v>126</v>
      </c>
    </row>
    <row r="107">
      <c r="A107" s="25" t="s">
        <v>1341</v>
      </c>
      <c r="B107" s="25" t="s">
        <v>469</v>
      </c>
      <c r="C107" s="25" t="s">
        <v>71</v>
      </c>
      <c r="D107" s="25" t="s">
        <v>38</v>
      </c>
      <c r="E107" s="25" t="s">
        <v>1342</v>
      </c>
      <c r="F107" s="25" t="s">
        <v>62</v>
      </c>
      <c r="G107" s="25" t="s">
        <v>133</v>
      </c>
      <c r="H107" s="25" t="s">
        <v>77</v>
      </c>
      <c r="I107" s="26" t="s">
        <v>78</v>
      </c>
      <c r="J107" s="26" t="s">
        <v>53</v>
      </c>
      <c r="K107" s="27" t="s">
        <v>1343</v>
      </c>
      <c r="L107" s="28" t="s">
        <v>1344</v>
      </c>
      <c r="M107" s="28" t="s">
        <v>1345</v>
      </c>
      <c r="N107" s="28" t="s">
        <v>1346</v>
      </c>
      <c r="O107" s="28" t="s">
        <v>1347</v>
      </c>
      <c r="P107" s="25" t="s">
        <v>35</v>
      </c>
      <c r="Q107" s="26" t="s">
        <v>23</v>
      </c>
      <c r="R107" s="26" t="s">
        <v>24</v>
      </c>
      <c r="S107" s="25" t="s">
        <v>82</v>
      </c>
      <c r="T107" s="26" t="s">
        <v>105</v>
      </c>
      <c r="U107" s="26" t="s">
        <v>53</v>
      </c>
      <c r="V107" s="26" t="s">
        <v>53</v>
      </c>
      <c r="W107" s="26" t="s">
        <v>53</v>
      </c>
      <c r="X107" s="31" t="s">
        <v>122</v>
      </c>
      <c r="Y107" s="32" t="s">
        <v>53</v>
      </c>
      <c r="Z107" s="32" t="s">
        <v>53</v>
      </c>
      <c r="AA107" s="32" t="s">
        <v>53</v>
      </c>
      <c r="AB107" s="25" t="s">
        <v>43</v>
      </c>
      <c r="AC107" s="26" t="s">
        <v>111</v>
      </c>
      <c r="AD107" s="26" t="s">
        <v>96</v>
      </c>
      <c r="AE107" s="26" t="s">
        <v>116</v>
      </c>
      <c r="AF107" s="26" t="s">
        <v>53</v>
      </c>
      <c r="AG107" s="25" t="s">
        <v>41</v>
      </c>
      <c r="AH107" s="26" t="s">
        <v>15</v>
      </c>
      <c r="AI107" s="26" t="s">
        <v>28</v>
      </c>
      <c r="AJ107" s="25" t="s">
        <v>469</v>
      </c>
      <c r="AK107" s="26" t="s">
        <v>1348</v>
      </c>
      <c r="AL107" s="26" t="s">
        <v>1349</v>
      </c>
      <c r="AM107" s="26" t="s">
        <v>221</v>
      </c>
      <c r="AN107" s="26" t="s">
        <v>1350</v>
      </c>
      <c r="AO107" s="26" t="s">
        <v>53</v>
      </c>
      <c r="AP107" s="26" t="s">
        <v>53</v>
      </c>
      <c r="AQ107" s="26" t="s">
        <v>53</v>
      </c>
      <c r="AR107" s="26" t="s">
        <v>53</v>
      </c>
      <c r="AS107" s="26" t="s">
        <v>53</v>
      </c>
      <c r="AT107" s="26" t="s">
        <v>575</v>
      </c>
      <c r="AU107" s="26" t="s">
        <v>288</v>
      </c>
      <c r="AV107" s="26" t="s">
        <v>1351</v>
      </c>
      <c r="AW107" s="26" t="s">
        <v>53</v>
      </c>
      <c r="AX107" s="26" t="s">
        <v>53</v>
      </c>
      <c r="AY107" s="26" t="s">
        <v>53</v>
      </c>
      <c r="AZ107" s="26" t="s">
        <v>53</v>
      </c>
      <c r="BA107" s="26" t="s">
        <v>53</v>
      </c>
      <c r="BB107" s="26" t="s">
        <v>53</v>
      </c>
      <c r="BC107" s="26" t="s">
        <v>53</v>
      </c>
    </row>
    <row r="108">
      <c r="A108" s="25" t="s">
        <v>1352</v>
      </c>
      <c r="B108" s="25" t="s">
        <v>793</v>
      </c>
      <c r="C108" s="25" t="s">
        <v>61</v>
      </c>
      <c r="D108" s="25" t="s">
        <v>38</v>
      </c>
      <c r="E108" s="25" t="s">
        <v>1353</v>
      </c>
      <c r="F108" s="25" t="s">
        <v>52</v>
      </c>
      <c r="G108" s="25" t="s">
        <v>76</v>
      </c>
      <c r="H108" s="25" t="s">
        <v>129</v>
      </c>
      <c r="I108" s="26" t="s">
        <v>78</v>
      </c>
      <c r="J108" s="26" t="s">
        <v>53</v>
      </c>
      <c r="K108" s="27" t="s">
        <v>1354</v>
      </c>
      <c r="L108" s="28" t="s">
        <v>1355</v>
      </c>
      <c r="M108" s="28" t="s">
        <v>1356</v>
      </c>
      <c r="N108" s="28" t="s">
        <v>1357</v>
      </c>
      <c r="O108" s="28" t="s">
        <v>1358</v>
      </c>
      <c r="P108" s="25" t="s">
        <v>35</v>
      </c>
      <c r="Q108" s="26" t="s">
        <v>23</v>
      </c>
      <c r="R108" s="26" t="s">
        <v>24</v>
      </c>
      <c r="S108" s="25" t="s">
        <v>82</v>
      </c>
      <c r="T108" s="26" t="s">
        <v>29</v>
      </c>
      <c r="U108" s="26" t="s">
        <v>73</v>
      </c>
      <c r="V108" s="26" t="s">
        <v>95</v>
      </c>
      <c r="W108" s="26" t="s">
        <v>53</v>
      </c>
      <c r="X108" s="31" t="s">
        <v>66</v>
      </c>
      <c r="Y108" s="32" t="s">
        <v>138</v>
      </c>
      <c r="Z108" s="32" t="s">
        <v>1359</v>
      </c>
      <c r="AA108" s="32" t="s">
        <v>53</v>
      </c>
      <c r="AB108" s="25" t="s">
        <v>116</v>
      </c>
      <c r="AC108" s="26" t="s">
        <v>43</v>
      </c>
      <c r="AD108" s="26" t="s">
        <v>53</v>
      </c>
      <c r="AE108" s="26" t="s">
        <v>53</v>
      </c>
      <c r="AF108" s="26" t="s">
        <v>53</v>
      </c>
      <c r="AG108" s="25" t="s">
        <v>41</v>
      </c>
      <c r="AH108" s="26" t="s">
        <v>72</v>
      </c>
      <c r="AI108" s="26" t="s">
        <v>53</v>
      </c>
      <c r="AJ108" s="25" t="s">
        <v>793</v>
      </c>
      <c r="AK108" s="26" t="s">
        <v>53</v>
      </c>
      <c r="AL108" s="26" t="s">
        <v>53</v>
      </c>
      <c r="AM108" s="26" t="s">
        <v>53</v>
      </c>
      <c r="AN108" s="26" t="s">
        <v>53</v>
      </c>
      <c r="AO108" s="26" t="s">
        <v>53</v>
      </c>
      <c r="AP108" s="26" t="s">
        <v>53</v>
      </c>
      <c r="AQ108" s="26" t="s">
        <v>53</v>
      </c>
      <c r="AR108" s="26" t="s">
        <v>53</v>
      </c>
      <c r="AS108" s="26" t="s">
        <v>53</v>
      </c>
      <c r="AT108" s="26" t="s">
        <v>221</v>
      </c>
      <c r="AU108" s="26" t="s">
        <v>53</v>
      </c>
      <c r="AV108" s="26" t="s">
        <v>53</v>
      </c>
      <c r="AW108" s="26" t="s">
        <v>53</v>
      </c>
      <c r="AX108" s="26" t="s">
        <v>53</v>
      </c>
      <c r="AY108" s="26" t="s">
        <v>53</v>
      </c>
      <c r="AZ108" s="26" t="s">
        <v>53</v>
      </c>
      <c r="BA108" s="26" t="s">
        <v>53</v>
      </c>
      <c r="BB108" s="26" t="s">
        <v>53</v>
      </c>
      <c r="BC108" s="26" t="s">
        <v>53</v>
      </c>
    </row>
    <row r="109">
      <c r="A109" s="25" t="s">
        <v>1360</v>
      </c>
      <c r="B109" s="25" t="s">
        <v>422</v>
      </c>
      <c r="C109" s="25" t="s">
        <v>71</v>
      </c>
      <c r="D109" s="25" t="s">
        <v>38</v>
      </c>
      <c r="E109" s="25" t="s">
        <v>1361</v>
      </c>
      <c r="F109" s="25" t="s">
        <v>52</v>
      </c>
      <c r="G109" s="25" t="s">
        <v>45</v>
      </c>
      <c r="H109" s="25" t="s">
        <v>99</v>
      </c>
      <c r="I109" s="26" t="s">
        <v>34</v>
      </c>
      <c r="J109" s="26" t="s">
        <v>53</v>
      </c>
      <c r="K109" s="27" t="s">
        <v>1362</v>
      </c>
      <c r="L109" s="28" t="s">
        <v>1363</v>
      </c>
      <c r="M109" s="30" t="str">
        <f>HYPERLINK("mailto:insestam_bog@unal.edu.co","insestam_bog@unal.edu.co")</f>
        <v>insestam_bog@unal.edu.co</v>
      </c>
      <c r="N109" s="28" t="s">
        <v>1364</v>
      </c>
      <c r="O109" s="28" t="s">
        <v>426</v>
      </c>
      <c r="P109" s="25" t="s">
        <v>22</v>
      </c>
      <c r="Q109" s="26" t="s">
        <v>23</v>
      </c>
      <c r="R109" s="26" t="s">
        <v>24</v>
      </c>
      <c r="S109" s="25" t="s">
        <v>82</v>
      </c>
      <c r="T109" s="26" t="s">
        <v>73</v>
      </c>
      <c r="U109" s="26" t="s">
        <v>53</v>
      </c>
      <c r="V109" s="26" t="s">
        <v>53</v>
      </c>
      <c r="W109" s="26" t="s">
        <v>53</v>
      </c>
      <c r="X109" s="31" t="s">
        <v>66</v>
      </c>
      <c r="Y109" s="32" t="s">
        <v>18</v>
      </c>
      <c r="Z109" s="32" t="s">
        <v>53</v>
      </c>
      <c r="AA109" s="32" t="s">
        <v>53</v>
      </c>
      <c r="AB109" s="26" t="s">
        <v>43</v>
      </c>
      <c r="AC109" s="26" t="s">
        <v>96</v>
      </c>
      <c r="AD109" s="26" t="s">
        <v>53</v>
      </c>
      <c r="AE109" s="26" t="s">
        <v>53</v>
      </c>
      <c r="AF109" s="26" t="s">
        <v>53</v>
      </c>
      <c r="AG109" s="25" t="s">
        <v>41</v>
      </c>
      <c r="AH109" s="26" t="s">
        <v>15</v>
      </c>
      <c r="AI109" s="26" t="s">
        <v>53</v>
      </c>
      <c r="AJ109" s="25" t="s">
        <v>380</v>
      </c>
      <c r="AK109" s="26" t="s">
        <v>420</v>
      </c>
      <c r="AL109" s="26" t="s">
        <v>279</v>
      </c>
      <c r="AM109" s="26" t="s">
        <v>53</v>
      </c>
      <c r="AN109" s="26" t="s">
        <v>53</v>
      </c>
      <c r="AO109" s="26" t="s">
        <v>53</v>
      </c>
      <c r="AP109" s="26" t="s">
        <v>53</v>
      </c>
      <c r="AQ109" s="26" t="s">
        <v>53</v>
      </c>
      <c r="AR109" s="26" t="s">
        <v>53</v>
      </c>
      <c r="AS109" s="26" t="s">
        <v>53</v>
      </c>
      <c r="AT109" s="26" t="s">
        <v>126</v>
      </c>
      <c r="AU109" s="26" t="s">
        <v>126</v>
      </c>
      <c r="AV109" s="26" t="s">
        <v>126</v>
      </c>
      <c r="AW109" s="26" t="s">
        <v>126</v>
      </c>
      <c r="AX109" s="26" t="s">
        <v>126</v>
      </c>
      <c r="AY109" s="26" t="s">
        <v>126</v>
      </c>
      <c r="AZ109" s="26" t="s">
        <v>126</v>
      </c>
      <c r="BA109" s="26" t="s">
        <v>126</v>
      </c>
      <c r="BB109" s="26" t="s">
        <v>126</v>
      </c>
      <c r="BC109" s="26" t="s">
        <v>126</v>
      </c>
    </row>
    <row r="110">
      <c r="A110" s="25" t="s">
        <v>1365</v>
      </c>
      <c r="B110" s="25" t="s">
        <v>1266</v>
      </c>
      <c r="C110" s="25" t="s">
        <v>61</v>
      </c>
      <c r="D110" s="25" t="s">
        <v>38</v>
      </c>
      <c r="E110" s="25" t="s">
        <v>1366</v>
      </c>
      <c r="F110" s="25" t="s">
        <v>62</v>
      </c>
      <c r="G110" s="25" t="s">
        <v>45</v>
      </c>
      <c r="H110" s="25" t="s">
        <v>99</v>
      </c>
      <c r="I110" s="26" t="s">
        <v>34</v>
      </c>
      <c r="J110" s="26" t="s">
        <v>53</v>
      </c>
      <c r="K110" s="27" t="s">
        <v>1367</v>
      </c>
      <c r="L110" s="28" t="s">
        <v>1368</v>
      </c>
      <c r="M110" s="30" t="str">
        <f>HYPERLINK("mailto:cider@uniandes.edu.co","cider@uniandes.edu.co")</f>
        <v>cider@uniandes.edu.co</v>
      </c>
      <c r="N110" s="28" t="s">
        <v>1369</v>
      </c>
      <c r="O110" s="28" t="s">
        <v>1370</v>
      </c>
      <c r="P110" s="25" t="s">
        <v>53</v>
      </c>
      <c r="Q110" s="26" t="s">
        <v>23</v>
      </c>
      <c r="R110" s="26" t="s">
        <v>53</v>
      </c>
      <c r="S110" s="25" t="s">
        <v>29</v>
      </c>
      <c r="T110" s="26" t="s">
        <v>73</v>
      </c>
      <c r="U110" s="26" t="s">
        <v>110</v>
      </c>
      <c r="V110" s="26" t="s">
        <v>16</v>
      </c>
      <c r="W110" s="26" t="s">
        <v>42</v>
      </c>
      <c r="X110" s="31" t="s">
        <v>127</v>
      </c>
      <c r="Y110" s="32" t="s">
        <v>66</v>
      </c>
      <c r="Z110" s="32" t="s">
        <v>53</v>
      </c>
      <c r="AA110" s="32" t="s">
        <v>53</v>
      </c>
      <c r="AB110" s="25" t="s">
        <v>116</v>
      </c>
      <c r="AC110" s="26" t="s">
        <v>43</v>
      </c>
      <c r="AD110" s="26" t="s">
        <v>30</v>
      </c>
      <c r="AE110" s="26" t="s">
        <v>53</v>
      </c>
      <c r="AF110" s="26" t="s">
        <v>53</v>
      </c>
      <c r="AG110" s="25" t="s">
        <v>41</v>
      </c>
      <c r="AH110" s="26" t="s">
        <v>15</v>
      </c>
      <c r="AI110" s="26" t="s">
        <v>28</v>
      </c>
      <c r="AJ110" s="25" t="s">
        <v>1371</v>
      </c>
      <c r="AK110" s="26" t="s">
        <v>1372</v>
      </c>
      <c r="AL110" s="26" t="s">
        <v>410</v>
      </c>
      <c r="AM110" s="26" t="s">
        <v>1373</v>
      </c>
      <c r="AN110" s="26" t="s">
        <v>1374</v>
      </c>
      <c r="AO110" s="26" t="s">
        <v>1375</v>
      </c>
      <c r="AP110" s="26" t="s">
        <v>1376</v>
      </c>
      <c r="AQ110" s="26" t="s">
        <v>1377</v>
      </c>
      <c r="AR110" s="26" t="s">
        <v>1378</v>
      </c>
      <c r="AS110" s="26" t="s">
        <v>495</v>
      </c>
      <c r="AT110" s="26" t="s">
        <v>221</v>
      </c>
      <c r="AU110" s="26" t="s">
        <v>1379</v>
      </c>
      <c r="AV110" s="26" t="s">
        <v>1380</v>
      </c>
      <c r="AW110" s="26" t="s">
        <v>1027</v>
      </c>
      <c r="AX110" s="26" t="s">
        <v>279</v>
      </c>
      <c r="AY110" s="26" t="s">
        <v>450</v>
      </c>
      <c r="AZ110" s="26" t="s">
        <v>770</v>
      </c>
      <c r="BA110" s="40"/>
      <c r="BB110" s="40"/>
      <c r="BC110" s="40"/>
    </row>
    <row r="111">
      <c r="A111" s="25" t="s">
        <v>1381</v>
      </c>
      <c r="B111" s="25" t="s">
        <v>1012</v>
      </c>
      <c r="C111" s="25" t="s">
        <v>61</v>
      </c>
      <c r="D111" s="25" t="s">
        <v>50</v>
      </c>
      <c r="E111" s="25" t="s">
        <v>1382</v>
      </c>
      <c r="F111" s="25" t="s">
        <v>52</v>
      </c>
      <c r="G111" s="25" t="s">
        <v>45</v>
      </c>
      <c r="H111" s="25" t="s">
        <v>99</v>
      </c>
      <c r="I111" s="26" t="s">
        <v>34</v>
      </c>
      <c r="J111" s="26" t="s">
        <v>53</v>
      </c>
      <c r="K111" s="27" t="s">
        <v>1383</v>
      </c>
      <c r="L111" s="28" t="s">
        <v>1384</v>
      </c>
      <c r="M111" s="30" t="str">
        <f>HYPERLINK("mailto:clsanchez@lasalle.edu.co","clsanchez@lasalle.edu.co")</f>
        <v>clsanchez@lasalle.edu.co</v>
      </c>
      <c r="N111" s="28" t="s">
        <v>1385</v>
      </c>
      <c r="O111" s="28" t="s">
        <v>1386</v>
      </c>
      <c r="P111" s="25" t="s">
        <v>48</v>
      </c>
      <c r="Q111" s="26" t="s">
        <v>23</v>
      </c>
      <c r="R111" s="26" t="s">
        <v>70</v>
      </c>
      <c r="S111" s="25" t="s">
        <v>29</v>
      </c>
      <c r="T111" s="26" t="s">
        <v>15</v>
      </c>
      <c r="U111" s="26" t="s">
        <v>120</v>
      </c>
      <c r="V111" s="26" t="s">
        <v>1167</v>
      </c>
      <c r="W111" s="26" t="s">
        <v>82</v>
      </c>
      <c r="X111" s="31" t="s">
        <v>66</v>
      </c>
      <c r="Y111" s="32" t="s">
        <v>151</v>
      </c>
      <c r="Z111" s="32" t="s">
        <v>53</v>
      </c>
      <c r="AA111" s="32" t="s">
        <v>53</v>
      </c>
      <c r="AB111" s="25" t="s">
        <v>101</v>
      </c>
      <c r="AC111" s="26" t="s">
        <v>116</v>
      </c>
      <c r="AD111" s="26" t="s">
        <v>53</v>
      </c>
      <c r="AE111" s="26" t="s">
        <v>53</v>
      </c>
      <c r="AF111" s="26" t="s">
        <v>53</v>
      </c>
      <c r="AG111" s="25" t="s">
        <v>41</v>
      </c>
      <c r="AH111" s="26" t="s">
        <v>15</v>
      </c>
      <c r="AI111" s="26" t="s">
        <v>53</v>
      </c>
      <c r="AJ111" s="25" t="s">
        <v>126</v>
      </c>
      <c r="AK111" s="26" t="s">
        <v>126</v>
      </c>
      <c r="AL111" s="26" t="s">
        <v>126</v>
      </c>
      <c r="AM111" s="26" t="s">
        <v>126</v>
      </c>
      <c r="AN111" s="26" t="s">
        <v>126</v>
      </c>
      <c r="AO111" s="26" t="s">
        <v>126</v>
      </c>
      <c r="AP111" s="26" t="s">
        <v>126</v>
      </c>
      <c r="AQ111" s="26" t="s">
        <v>126</v>
      </c>
      <c r="AR111" s="26" t="s">
        <v>126</v>
      </c>
      <c r="AS111" s="26" t="s">
        <v>126</v>
      </c>
      <c r="AT111" s="26" t="s">
        <v>126</v>
      </c>
      <c r="AU111" s="26" t="s">
        <v>126</v>
      </c>
      <c r="AV111" s="26" t="s">
        <v>126</v>
      </c>
      <c r="AW111" s="26" t="s">
        <v>126</v>
      </c>
      <c r="AX111" s="26" t="s">
        <v>126</v>
      </c>
      <c r="AY111" s="26" t="s">
        <v>126</v>
      </c>
      <c r="AZ111" s="26" t="s">
        <v>126</v>
      </c>
      <c r="BA111" s="26" t="s">
        <v>126</v>
      </c>
      <c r="BB111" s="26" t="s">
        <v>126</v>
      </c>
      <c r="BC111" s="26" t="s">
        <v>126</v>
      </c>
    </row>
    <row r="112">
      <c r="A112" s="25" t="s">
        <v>1387</v>
      </c>
      <c r="B112" s="25" t="s">
        <v>1012</v>
      </c>
      <c r="C112" s="25" t="s">
        <v>61</v>
      </c>
      <c r="D112" s="25" t="s">
        <v>50</v>
      </c>
      <c r="E112" s="25" t="s">
        <v>1388</v>
      </c>
      <c r="F112" s="25" t="s">
        <v>52</v>
      </c>
      <c r="G112" s="25" t="s">
        <v>45</v>
      </c>
      <c r="H112" s="25" t="s">
        <v>99</v>
      </c>
      <c r="I112" s="26" t="s">
        <v>34</v>
      </c>
      <c r="J112" s="26" t="s">
        <v>53</v>
      </c>
      <c r="K112" s="27" t="s">
        <v>1389</v>
      </c>
      <c r="L112" s="28" t="s">
        <v>126</v>
      </c>
      <c r="M112" s="28" t="s">
        <v>126</v>
      </c>
      <c r="N112" s="28" t="s">
        <v>1390</v>
      </c>
      <c r="O112" s="28" t="s">
        <v>1391</v>
      </c>
      <c r="P112" s="25" t="s">
        <v>1278</v>
      </c>
      <c r="Q112" s="26" t="s">
        <v>23</v>
      </c>
      <c r="R112" s="26" t="s">
        <v>70</v>
      </c>
      <c r="S112" s="25" t="s">
        <v>120</v>
      </c>
      <c r="T112" s="26" t="s">
        <v>15</v>
      </c>
      <c r="U112" s="26" t="s">
        <v>29</v>
      </c>
      <c r="V112" s="26" t="s">
        <v>42</v>
      </c>
      <c r="W112" s="26" t="s">
        <v>136</v>
      </c>
      <c r="X112" s="31" t="s">
        <v>84</v>
      </c>
      <c r="Y112" s="32" t="s">
        <v>53</v>
      </c>
      <c r="Z112" s="32" t="s">
        <v>53</v>
      </c>
      <c r="AA112" s="32" t="s">
        <v>53</v>
      </c>
      <c r="AB112" s="25" t="s">
        <v>111</v>
      </c>
      <c r="AC112" s="26" t="s">
        <v>43</v>
      </c>
      <c r="AD112" s="26" t="s">
        <v>83</v>
      </c>
      <c r="AE112" s="26" t="s">
        <v>53</v>
      </c>
      <c r="AF112" s="26" t="s">
        <v>53</v>
      </c>
      <c r="AG112" s="25" t="s">
        <v>41</v>
      </c>
      <c r="AH112" s="26" t="s">
        <v>53</v>
      </c>
      <c r="AI112" s="26" t="s">
        <v>53</v>
      </c>
      <c r="AJ112" s="25" t="s">
        <v>126</v>
      </c>
      <c r="AK112" s="26" t="s">
        <v>126</v>
      </c>
      <c r="AL112" s="26" t="s">
        <v>126</v>
      </c>
      <c r="AM112" s="26" t="s">
        <v>126</v>
      </c>
      <c r="AN112" s="26" t="s">
        <v>126</v>
      </c>
      <c r="AO112" s="26" t="s">
        <v>126</v>
      </c>
      <c r="AP112" s="26" t="s">
        <v>126</v>
      </c>
      <c r="AQ112" s="26" t="s">
        <v>126</v>
      </c>
      <c r="AR112" s="26" t="s">
        <v>126</v>
      </c>
      <c r="AS112" s="26" t="s">
        <v>126</v>
      </c>
      <c r="AT112" s="26" t="s">
        <v>126</v>
      </c>
      <c r="AU112" s="26" t="s">
        <v>126</v>
      </c>
      <c r="AV112" s="26" t="s">
        <v>126</v>
      </c>
      <c r="AW112" s="26" t="s">
        <v>126</v>
      </c>
      <c r="AX112" s="26" t="s">
        <v>126</v>
      </c>
      <c r="AY112" s="26" t="s">
        <v>126</v>
      </c>
      <c r="AZ112" s="26" t="s">
        <v>126</v>
      </c>
      <c r="BA112" s="26" t="s">
        <v>126</v>
      </c>
      <c r="BB112" s="26" t="s">
        <v>126</v>
      </c>
      <c r="BC112" s="26" t="s">
        <v>126</v>
      </c>
    </row>
    <row r="113">
      <c r="A113" s="25" t="s">
        <v>1392</v>
      </c>
      <c r="B113" s="25" t="s">
        <v>1027</v>
      </c>
      <c r="C113" s="25" t="s">
        <v>71</v>
      </c>
      <c r="D113" s="25" t="s">
        <v>38</v>
      </c>
      <c r="E113" s="25" t="s">
        <v>1393</v>
      </c>
      <c r="F113" s="25" t="s">
        <v>52</v>
      </c>
      <c r="G113" s="25" t="s">
        <v>103</v>
      </c>
      <c r="H113" s="25" t="s">
        <v>68</v>
      </c>
      <c r="I113" s="26" t="s">
        <v>21</v>
      </c>
      <c r="J113" s="26" t="s">
        <v>53</v>
      </c>
      <c r="K113" s="27" t="s">
        <v>1394</v>
      </c>
      <c r="L113" s="28" t="s">
        <v>1395</v>
      </c>
      <c r="M113" s="28" t="s">
        <v>1396</v>
      </c>
      <c r="N113" s="30" t="str">
        <f>HYPERLINK("http://www.icsh.co/index.html","http://www.icsh.co/index.html")</f>
        <v>http://www.icsh.co/index.html</v>
      </c>
      <c r="O113" s="28" t="s">
        <v>1397</v>
      </c>
      <c r="P113" s="25" t="s">
        <v>22</v>
      </c>
      <c r="Q113" s="26" t="s">
        <v>23</v>
      </c>
      <c r="R113" s="26" t="s">
        <v>37</v>
      </c>
      <c r="S113" s="25" t="s">
        <v>29</v>
      </c>
      <c r="T113" s="26" t="s">
        <v>54</v>
      </c>
      <c r="U113" s="26" t="s">
        <v>110</v>
      </c>
      <c r="V113" s="26" t="s">
        <v>136</v>
      </c>
      <c r="W113" s="26" t="s">
        <v>95</v>
      </c>
      <c r="X113" s="31" t="s">
        <v>122</v>
      </c>
      <c r="Y113" s="32" t="s">
        <v>53</v>
      </c>
      <c r="Z113" s="32" t="s">
        <v>53</v>
      </c>
      <c r="AA113" s="32" t="s">
        <v>53</v>
      </c>
      <c r="AB113" s="25" t="s">
        <v>43</v>
      </c>
      <c r="AC113" s="26" t="s">
        <v>111</v>
      </c>
      <c r="AD113" s="26" t="s">
        <v>116</v>
      </c>
      <c r="AE113" s="26" t="s">
        <v>96</v>
      </c>
      <c r="AF113" s="26" t="s">
        <v>83</v>
      </c>
      <c r="AG113" s="25" t="s">
        <v>41</v>
      </c>
      <c r="AH113" s="26" t="s">
        <v>15</v>
      </c>
      <c r="AI113" s="26" t="s">
        <v>28</v>
      </c>
      <c r="AJ113" s="25" t="s">
        <v>1027</v>
      </c>
      <c r="AK113" s="26" t="s">
        <v>1398</v>
      </c>
      <c r="AL113" s="26" t="s">
        <v>1399</v>
      </c>
      <c r="AM113" s="26" t="s">
        <v>1400</v>
      </c>
      <c r="AN113" s="26" t="s">
        <v>279</v>
      </c>
      <c r="AO113" s="26" t="s">
        <v>1401</v>
      </c>
      <c r="AP113" s="26" t="s">
        <v>1402</v>
      </c>
      <c r="AQ113" s="26" t="s">
        <v>1403</v>
      </c>
      <c r="AR113" s="26" t="s">
        <v>53</v>
      </c>
      <c r="AS113" s="26" t="s">
        <v>53</v>
      </c>
      <c r="AT113" s="26" t="s">
        <v>53</v>
      </c>
      <c r="AU113" s="26" t="s">
        <v>53</v>
      </c>
      <c r="AV113" s="26" t="s">
        <v>53</v>
      </c>
      <c r="AW113" s="26" t="s">
        <v>53</v>
      </c>
      <c r="AX113" s="26" t="s">
        <v>53</v>
      </c>
      <c r="AY113" s="26" t="s">
        <v>53</v>
      </c>
      <c r="AZ113" s="26" t="s">
        <v>53</v>
      </c>
      <c r="BA113" s="26" t="s">
        <v>53</v>
      </c>
      <c r="BB113" s="26" t="s">
        <v>53</v>
      </c>
      <c r="BC113" s="26" t="s">
        <v>53</v>
      </c>
    </row>
    <row r="114">
      <c r="A114" s="25" t="s">
        <v>1404</v>
      </c>
      <c r="B114" s="25" t="s">
        <v>1130</v>
      </c>
      <c r="C114" s="25" t="s">
        <v>61</v>
      </c>
      <c r="D114" s="25" t="s">
        <v>50</v>
      </c>
      <c r="E114" s="25" t="s">
        <v>1405</v>
      </c>
      <c r="F114" s="25" t="s">
        <v>40</v>
      </c>
      <c r="G114" s="25" t="s">
        <v>76</v>
      </c>
      <c r="H114" s="25" t="s">
        <v>129</v>
      </c>
      <c r="I114" s="26" t="s">
        <v>78</v>
      </c>
      <c r="J114" s="26" t="s">
        <v>53</v>
      </c>
      <c r="K114" s="27" t="s">
        <v>1406</v>
      </c>
      <c r="L114" s="28" t="s">
        <v>1407</v>
      </c>
      <c r="M114" s="28" t="s">
        <v>126</v>
      </c>
      <c r="N114" s="28" t="s">
        <v>1408</v>
      </c>
      <c r="O114" s="28" t="s">
        <v>1409</v>
      </c>
      <c r="P114" s="25" t="s">
        <v>22</v>
      </c>
      <c r="Q114" s="26" t="s">
        <v>36</v>
      </c>
      <c r="R114" s="26" t="s">
        <v>24</v>
      </c>
      <c r="S114" s="25" t="s">
        <v>120</v>
      </c>
      <c r="T114" s="26" t="s">
        <v>832</v>
      </c>
      <c r="U114" s="26" t="s">
        <v>115</v>
      </c>
      <c r="V114" s="26" t="s">
        <v>53</v>
      </c>
      <c r="W114" s="26" t="s">
        <v>53</v>
      </c>
      <c r="X114" s="31" t="s">
        <v>138</v>
      </c>
      <c r="Y114" s="32" t="s">
        <v>66</v>
      </c>
      <c r="Z114" s="32" t="s">
        <v>53</v>
      </c>
      <c r="AA114" s="32" t="s">
        <v>53</v>
      </c>
      <c r="AB114" s="25" t="s">
        <v>121</v>
      </c>
      <c r="AC114" s="26" t="s">
        <v>43</v>
      </c>
      <c r="AD114" s="40"/>
      <c r="AE114" s="40"/>
      <c r="AF114" s="40"/>
      <c r="AG114" s="25" t="s">
        <v>41</v>
      </c>
      <c r="AH114" s="26" t="s">
        <v>15</v>
      </c>
      <c r="AI114" s="26" t="s">
        <v>53</v>
      </c>
      <c r="AJ114" s="25" t="s">
        <v>1410</v>
      </c>
      <c r="AK114" s="26" t="s">
        <v>691</v>
      </c>
      <c r="AL114" s="26" t="s">
        <v>1130</v>
      </c>
      <c r="AM114" s="26" t="s">
        <v>53</v>
      </c>
      <c r="AN114" s="26" t="s">
        <v>53</v>
      </c>
      <c r="AO114" s="26" t="s">
        <v>53</v>
      </c>
      <c r="AP114" s="26" t="s">
        <v>53</v>
      </c>
      <c r="AQ114" s="26" t="s">
        <v>53</v>
      </c>
      <c r="AR114" s="26" t="s">
        <v>53</v>
      </c>
      <c r="AS114" s="26" t="s">
        <v>53</v>
      </c>
      <c r="AT114" s="26" t="s">
        <v>53</v>
      </c>
      <c r="AU114" s="26" t="s">
        <v>53</v>
      </c>
      <c r="AV114" s="26" t="s">
        <v>53</v>
      </c>
      <c r="AW114" s="26" t="s">
        <v>53</v>
      </c>
      <c r="AX114" s="26" t="s">
        <v>53</v>
      </c>
      <c r="AY114" s="26" t="s">
        <v>53</v>
      </c>
      <c r="AZ114" s="26" t="s">
        <v>53</v>
      </c>
      <c r="BA114" s="26" t="s">
        <v>53</v>
      </c>
      <c r="BB114" s="26" t="s">
        <v>53</v>
      </c>
      <c r="BC114" s="26" t="s">
        <v>53</v>
      </c>
    </row>
    <row r="115">
      <c r="A115" s="25" t="s">
        <v>1411</v>
      </c>
      <c r="B115" s="25" t="s">
        <v>1412</v>
      </c>
      <c r="C115" s="25" t="s">
        <v>26</v>
      </c>
      <c r="D115" s="25" t="s">
        <v>50</v>
      </c>
      <c r="E115" s="25" t="s">
        <v>1413</v>
      </c>
      <c r="F115" s="25" t="s">
        <v>62</v>
      </c>
      <c r="G115" s="25" t="s">
        <v>45</v>
      </c>
      <c r="H115" s="25" t="s">
        <v>99</v>
      </c>
      <c r="I115" s="26" t="s">
        <v>34</v>
      </c>
      <c r="J115" s="26" t="s">
        <v>53</v>
      </c>
      <c r="K115" s="27" t="s">
        <v>1414</v>
      </c>
      <c r="L115" s="28" t="s">
        <v>1415</v>
      </c>
      <c r="M115" s="30" t="str">
        <f>HYPERLINK("mailto:info@fundacionvictimasvisibles.org","info@fundacionvictimasvisibles.org")</f>
        <v>info@fundacionvictimasvisibles.org</v>
      </c>
      <c r="N115" s="28" t="s">
        <v>1416</v>
      </c>
      <c r="O115" s="28" t="s">
        <v>1417</v>
      </c>
      <c r="P115" s="25" t="s">
        <v>22</v>
      </c>
      <c r="Q115" s="26" t="s">
        <v>36</v>
      </c>
      <c r="R115" s="26" t="s">
        <v>24</v>
      </c>
      <c r="S115" s="25" t="s">
        <v>42</v>
      </c>
      <c r="T115" s="26" t="s">
        <v>110</v>
      </c>
      <c r="U115" s="26" t="s">
        <v>115</v>
      </c>
      <c r="V115" s="26" t="s">
        <v>53</v>
      </c>
      <c r="W115" s="26" t="s">
        <v>53</v>
      </c>
      <c r="X115" s="31" t="s">
        <v>1418</v>
      </c>
      <c r="Y115" s="32" t="s">
        <v>75</v>
      </c>
      <c r="Z115" s="32" t="s">
        <v>53</v>
      </c>
      <c r="AA115" s="32" t="s">
        <v>53</v>
      </c>
      <c r="AB115" s="25" t="s">
        <v>43</v>
      </c>
      <c r="AC115" s="26" t="s">
        <v>30</v>
      </c>
      <c r="AD115" s="26" t="s">
        <v>1419</v>
      </c>
      <c r="AE115" s="26" t="s">
        <v>96</v>
      </c>
      <c r="AF115" s="26" t="s">
        <v>53</v>
      </c>
      <c r="AG115" s="25" t="s">
        <v>41</v>
      </c>
      <c r="AH115" s="26" t="s">
        <v>15</v>
      </c>
      <c r="AI115" s="26" t="s">
        <v>53</v>
      </c>
      <c r="AJ115" s="25" t="s">
        <v>1420</v>
      </c>
      <c r="AK115" s="26" t="s">
        <v>1421</v>
      </c>
      <c r="AL115" s="26" t="s">
        <v>1422</v>
      </c>
      <c r="AM115" s="26" t="s">
        <v>53</v>
      </c>
      <c r="AN115" s="26" t="s">
        <v>53</v>
      </c>
      <c r="AO115" s="26" t="s">
        <v>53</v>
      </c>
      <c r="AP115" s="26" t="s">
        <v>53</v>
      </c>
      <c r="AQ115" s="26" t="s">
        <v>53</v>
      </c>
      <c r="AR115" s="26" t="s">
        <v>53</v>
      </c>
      <c r="AS115" s="26" t="s">
        <v>53</v>
      </c>
      <c r="AT115" s="26" t="s">
        <v>1423</v>
      </c>
      <c r="AU115" s="26" t="s">
        <v>53</v>
      </c>
      <c r="AV115" s="26" t="s">
        <v>53</v>
      </c>
      <c r="AW115" s="26" t="s">
        <v>53</v>
      </c>
      <c r="AX115" s="26" t="s">
        <v>53</v>
      </c>
      <c r="AY115" s="26" t="s">
        <v>53</v>
      </c>
      <c r="AZ115" s="26" t="s">
        <v>53</v>
      </c>
      <c r="BA115" s="26" t="s">
        <v>53</v>
      </c>
      <c r="BB115" s="26" t="s">
        <v>53</v>
      </c>
      <c r="BC115" s="26" t="s">
        <v>53</v>
      </c>
    </row>
  </sheetData>
  <hyperlinks>
    <hyperlink r:id="rId2" ref="M2"/>
    <hyperlink r:id="rId3" ref="M3"/>
    <hyperlink r:id="rId4" ref="N3"/>
    <hyperlink r:id="rId5" ref="M4"/>
    <hyperlink r:id="rId6" ref="N4"/>
    <hyperlink r:id="rId7" ref="M5"/>
    <hyperlink r:id="rId8" ref="M6"/>
    <hyperlink r:id="rId9" ref="N6"/>
    <hyperlink r:id="rId10" ref="M7"/>
    <hyperlink r:id="rId11" ref="N7"/>
    <hyperlink r:id="rId12" ref="M8"/>
    <hyperlink r:id="rId13" ref="N9"/>
    <hyperlink r:id="rId14" ref="M10"/>
    <hyperlink r:id="rId15" ref="N10"/>
    <hyperlink r:id="rId16" ref="M11"/>
    <hyperlink r:id="rId17" ref="N11"/>
    <hyperlink r:id="rId18" ref="N12"/>
    <hyperlink r:id="rId19" ref="N14"/>
    <hyperlink r:id="rId20" ref="M15"/>
    <hyperlink r:id="rId21" ref="N15"/>
    <hyperlink r:id="rId22" ref="M16"/>
    <hyperlink r:id="rId23" ref="N16"/>
    <hyperlink r:id="rId24" ref="N17"/>
    <hyperlink r:id="rId25" ref="M18"/>
    <hyperlink r:id="rId26" ref="N18"/>
    <hyperlink r:id="rId27" ref="M19"/>
    <hyperlink r:id="rId28" ref="M20"/>
    <hyperlink r:id="rId29" ref="N20"/>
    <hyperlink r:id="rId30" ref="M21"/>
    <hyperlink r:id="rId31" ref="N21"/>
    <hyperlink r:id="rId32" ref="M22"/>
    <hyperlink r:id="rId33" ref="N22"/>
    <hyperlink r:id="rId34" ref="M23"/>
    <hyperlink r:id="rId35" ref="N23"/>
    <hyperlink r:id="rId36" ref="M24"/>
    <hyperlink r:id="rId37" ref="N24"/>
    <hyperlink r:id="rId38" ref="M25"/>
    <hyperlink r:id="rId39" ref="N25"/>
    <hyperlink r:id="rId40" ref="M26"/>
    <hyperlink r:id="rId41" ref="N26"/>
    <hyperlink r:id="rId42" ref="M27"/>
    <hyperlink r:id="rId43" ref="N27"/>
    <hyperlink r:id="rId44" ref="M28"/>
    <hyperlink r:id="rId45" ref="N28"/>
    <hyperlink r:id="rId46" ref="M29"/>
    <hyperlink r:id="rId47" ref="N29"/>
    <hyperlink r:id="rId48" ref="M30"/>
    <hyperlink r:id="rId49" ref="N30"/>
    <hyperlink r:id="rId50" ref="M31"/>
    <hyperlink r:id="rId51" ref="N31"/>
    <hyperlink r:id="rId52" ref="M32"/>
    <hyperlink r:id="rId53" ref="N32"/>
    <hyperlink r:id="rId54" ref="M33"/>
    <hyperlink r:id="rId55" ref="N33"/>
    <hyperlink r:id="rId56" ref="M34"/>
    <hyperlink r:id="rId57" ref="N34"/>
    <hyperlink r:id="rId58" ref="M35"/>
    <hyperlink r:id="rId59" ref="N35"/>
    <hyperlink r:id="rId60" ref="N36"/>
    <hyperlink r:id="rId61" ref="M37"/>
    <hyperlink r:id="rId62" ref="N37"/>
    <hyperlink r:id="rId63" ref="M38"/>
    <hyperlink r:id="rId64" ref="N38"/>
    <hyperlink r:id="rId65" ref="N39"/>
    <hyperlink r:id="rId66" ref="M40"/>
    <hyperlink r:id="rId67" ref="N40"/>
    <hyperlink r:id="rId68" ref="M41"/>
    <hyperlink r:id="rId69" ref="N41"/>
    <hyperlink r:id="rId70" ref="M42"/>
    <hyperlink r:id="rId71" ref="N42"/>
    <hyperlink r:id="rId72" ref="M43"/>
    <hyperlink r:id="rId73" ref="N43"/>
    <hyperlink r:id="rId74" ref="M44"/>
    <hyperlink r:id="rId75" ref="N44"/>
    <hyperlink r:id="rId76" ref="M45"/>
    <hyperlink r:id="rId77" ref="N45"/>
    <hyperlink r:id="rId78" ref="M46"/>
    <hyperlink r:id="rId79" ref="N46"/>
    <hyperlink r:id="rId80" ref="M47"/>
    <hyperlink r:id="rId81" ref="N47"/>
    <hyperlink r:id="rId82" ref="N48"/>
    <hyperlink r:id="rId83" ref="N49"/>
    <hyperlink r:id="rId84" ref="M50"/>
    <hyperlink r:id="rId85" ref="N50"/>
    <hyperlink r:id="rId86" ref="M51"/>
    <hyperlink r:id="rId87" ref="N51"/>
    <hyperlink r:id="rId88" ref="M52"/>
    <hyperlink r:id="rId89" ref="N52"/>
    <hyperlink r:id="rId90" ref="N53"/>
    <hyperlink r:id="rId91" ref="M54"/>
    <hyperlink r:id="rId92" ref="N54"/>
    <hyperlink r:id="rId93" ref="N55"/>
    <hyperlink r:id="rId94" ref="N56"/>
    <hyperlink r:id="rId95" ref="M57"/>
    <hyperlink r:id="rId96" ref="N57"/>
    <hyperlink r:id="rId97" ref="M58"/>
    <hyperlink r:id="rId98" ref="N58"/>
    <hyperlink r:id="rId99" ref="M59"/>
    <hyperlink r:id="rId100" ref="N59"/>
    <hyperlink r:id="rId101" ref="M60"/>
    <hyperlink r:id="rId102" ref="N61"/>
    <hyperlink r:id="rId103" ref="M62"/>
    <hyperlink r:id="rId104" ref="N62"/>
    <hyperlink r:id="rId105" ref="N63"/>
    <hyperlink r:id="rId106" ref="M64"/>
    <hyperlink r:id="rId107" ref="N64"/>
    <hyperlink r:id="rId108" ref="M65"/>
    <hyperlink r:id="rId109" ref="N65"/>
    <hyperlink r:id="rId110" ref="N66"/>
    <hyperlink r:id="rId111" ref="M67"/>
    <hyperlink r:id="rId112" ref="N67"/>
    <hyperlink r:id="rId113" ref="N68"/>
    <hyperlink r:id="rId114" ref="M69"/>
    <hyperlink r:id="rId115" ref="N69"/>
    <hyperlink r:id="rId116" ref="N70"/>
    <hyperlink r:id="rId117" ref="N71"/>
    <hyperlink r:id="rId118" ref="M72"/>
    <hyperlink r:id="rId119" ref="N72"/>
    <hyperlink r:id="rId120" ref="N73"/>
    <hyperlink r:id="rId121" ref="M74"/>
    <hyperlink r:id="rId122" ref="N74"/>
    <hyperlink r:id="rId123" ref="M75"/>
    <hyperlink r:id="rId124" ref="N75"/>
    <hyperlink r:id="rId125" ref="M77"/>
    <hyperlink r:id="rId126" ref="N77"/>
    <hyperlink r:id="rId127" ref="M78"/>
    <hyperlink r:id="rId128" ref="N78"/>
    <hyperlink r:id="rId129" ref="N79"/>
    <hyperlink r:id="rId130" ref="M80"/>
    <hyperlink r:id="rId131" ref="N80"/>
    <hyperlink r:id="rId132" ref="M81"/>
    <hyperlink r:id="rId133" ref="N81"/>
    <hyperlink r:id="rId134" ref="M82"/>
    <hyperlink r:id="rId135" ref="N82"/>
    <hyperlink r:id="rId136" ref="N83"/>
    <hyperlink r:id="rId137" ref="M84"/>
    <hyperlink r:id="rId138" ref="N84"/>
    <hyperlink r:id="rId139" ref="N85"/>
    <hyperlink r:id="rId140" ref="M86"/>
    <hyperlink r:id="rId141" ref="N86"/>
    <hyperlink r:id="rId142" ref="M87"/>
    <hyperlink r:id="rId143" ref="N87"/>
    <hyperlink r:id="rId144" ref="N88"/>
    <hyperlink r:id="rId145" ref="M89"/>
    <hyperlink r:id="rId146" ref="N89"/>
    <hyperlink r:id="rId147" ref="M90"/>
    <hyperlink r:id="rId148" ref="N90"/>
    <hyperlink r:id="rId149" ref="M91"/>
    <hyperlink r:id="rId150" ref="N91"/>
    <hyperlink r:id="rId151" ref="N92"/>
    <hyperlink r:id="rId152" ref="N93"/>
    <hyperlink r:id="rId153" ref="N95"/>
    <hyperlink r:id="rId154" ref="N97"/>
    <hyperlink r:id="rId155" ref="N99"/>
    <hyperlink r:id="rId156" ref="N101"/>
    <hyperlink r:id="rId157" ref="N102"/>
    <hyperlink r:id="rId158" ref="N105"/>
    <hyperlink r:id="rId159" ref="N106"/>
    <hyperlink r:id="rId160" ref="M109"/>
    <hyperlink r:id="rId161" ref="M110"/>
    <hyperlink r:id="rId162" ref="M111"/>
    <hyperlink r:id="rId163" ref="N113"/>
    <hyperlink r:id="rId164" ref="M115"/>
  </hyperlinks>
  <drawing r:id="rId165"/>
  <legacyDrawing r:id="rId166"/>
</worksheet>
</file>