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riablesHerramienta" sheetId="1" r:id="rId3"/>
    <sheet state="visible" name="DB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J1">
      <text>
        <t xml:space="preserve">Juan David Gómez:
Usar los mismos códigos que el # registro (columna 1) para hacer mapa de actores
Estos aliados son más relevenates porque son los más grandes clientes, los cooperantes principales o su relacionado directo</t>
      </text>
    </comment>
    <comment authorId="0" ref="E4">
      <text>
        <t xml:space="preserve">Juan David Gómez:
No hay información en línea. El centro se niega a dar esta información telefónicamente</t>
      </text>
    </comment>
    <comment authorId="0" ref="Z4">
      <text>
        <t xml:space="preserve">Juan David Gómez:
Mercadeo social</t>
      </text>
    </comment>
    <comment authorId="0" ref="E5">
      <text>
        <t xml:space="preserve">Juan David Gómez:
No hay información en línea. El centro se niega a dar esta información telefónicamente</t>
      </text>
    </comment>
    <comment authorId="0" ref="E6">
      <text>
        <t xml:space="preserve">Juan David Gómez:
No hay información en línea. El centro se niega a dar esta información telefónicamente</t>
      </text>
    </comment>
    <comment authorId="0" ref="E8">
      <text>
        <t xml:space="preserve">Juan David Gómez:
No hay información en línea. El centro se niega a dar esta información telefónicamente</t>
      </text>
    </comment>
    <comment authorId="0" ref="X9">
      <text>
        <t xml:space="preserve">Juan David Gómez:
En justicia</t>
      </text>
    </comment>
    <comment authorId="0" ref="X10">
      <text>
        <t xml:space="preserve">Juan David Gómez:
Mercadeo social</t>
      </text>
    </comment>
    <comment authorId="0" ref="Y10">
      <text>
        <t xml:space="preserve">Juan David Gómez:
matemáticas en el agro</t>
      </text>
    </comment>
    <comment authorId="0" ref="X11">
      <text>
        <t xml:space="preserve">Juan David Gómez:
ordenamiento territorial</t>
      </text>
    </comment>
    <comment authorId="0" ref="X12">
      <text>
        <t xml:space="preserve">Juan David Gómez:
Política pública</t>
      </text>
    </comment>
    <comment authorId="0" ref="X13">
      <text>
        <t xml:space="preserve">Juan David Gómez:
Democracia en la educación</t>
      </text>
    </comment>
    <comment authorId="0" ref="X14">
      <text>
        <t xml:space="preserve">Juan David Gómez:
Democracia en la educación</t>
      </text>
    </comment>
    <comment authorId="0" ref="X16">
      <text>
        <t xml:space="preserve">Juan David Gómez:
Tecnología en lo rural</t>
      </text>
    </comment>
    <comment authorId="0" ref="X19">
      <text>
        <t xml:space="preserve">Juan David Gómez:
Agrícola</t>
      </text>
    </comment>
    <comment authorId="0" ref="Y20">
      <text>
        <t xml:space="preserve">Juan David Gómez:
Educación en la niñez</t>
      </text>
    </comment>
    <comment authorId="0" ref="Y21">
      <text>
        <t xml:space="preserve">Juan David Gómez:
Conflicto y justicia</t>
      </text>
    </comment>
    <comment authorId="0" ref="Y22">
      <text>
        <t xml:space="preserve">Juan David Gómez:
Ecología</t>
      </text>
    </comment>
    <comment authorId="0" ref="X23">
      <text>
        <t xml:space="preserve">Juan David Gómez:
Derecho en gestión medioambiental</t>
      </text>
    </comment>
    <comment authorId="0" ref="X28">
      <text>
        <t xml:space="preserve">Juan David Gómez:
Estadística socioeconómica</t>
      </text>
    </comment>
    <comment authorId="0" ref="X32">
      <text>
        <t xml:space="preserve">Juan David Gómez:
Patrimonio y arqueología</t>
      </text>
    </comment>
    <comment authorId="0" ref="Y35">
      <text>
        <t xml:space="preserve">Juan David Gómez:
Relaciones internacionales y geografía</t>
      </text>
    </comment>
    <comment authorId="0" ref="Y36">
      <text>
        <t xml:space="preserve">Juan David Gómez:
Cooperación</t>
      </text>
    </comment>
    <comment authorId="0" ref="X37">
      <text>
        <t xml:space="preserve">Juan David Gómez:
Desarrollo urbano</t>
      </text>
    </comment>
    <comment authorId="0" ref="Y38">
      <text>
        <t xml:space="preserve">Juan David Gómez:
Desarrollo automotriz</t>
      </text>
    </comment>
    <comment authorId="0" ref="AA41">
      <text>
        <t xml:space="preserve">Juan David Gómez:
Gestión medioambiental</t>
      </text>
    </comment>
    <comment authorId="0" ref="X42">
      <text>
        <t xml:space="preserve">Juan David Gómez:
Derecho en el medioambiente</t>
      </text>
    </comment>
    <comment authorId="0" ref="X43">
      <text>
        <t xml:space="preserve">Juan David Gómez:
Género</t>
      </text>
    </comment>
    <comment authorId="0" ref="Y45">
      <text>
        <t xml:space="preserve">Juan David Gómez:
Niñez en la construcción de paz</t>
      </text>
    </comment>
    <comment authorId="0" ref="Y46">
      <text>
        <t xml:space="preserve">Juan David Gómez:
RSC en negocios inclusivos</t>
      </text>
    </comment>
    <comment authorId="0" ref="X48">
      <text>
        <t xml:space="preserve">Juan David Gómez:
Educación</t>
      </text>
    </comment>
  </commentList>
</comments>
</file>

<file path=xl/sharedStrings.xml><?xml version="1.0" encoding="utf-8"?>
<sst xmlns="http://schemas.openxmlformats.org/spreadsheetml/2006/main" count="2803" uniqueCount="734">
  <si>
    <t>Naturaleza</t>
  </si>
  <si>
    <t>NOMBRE</t>
  </si>
  <si>
    <t>Alcance Territorial</t>
  </si>
  <si>
    <t>Actividad económica</t>
  </si>
  <si>
    <t>Temática de Énfasis</t>
  </si>
  <si>
    <t>Clientes Finales</t>
  </si>
  <si>
    <t>Factor Diferenciador</t>
  </si>
  <si>
    <t>Ciudad/Municipio</t>
  </si>
  <si>
    <t>Departamento</t>
  </si>
  <si>
    <t>Región</t>
  </si>
  <si>
    <t>Prioridad para el CIDER</t>
  </si>
  <si>
    <t>Rol frente a su entorno</t>
  </si>
  <si>
    <t>Rol frente al CIDER</t>
  </si>
  <si>
    <t>Tamaño</t>
  </si>
  <si>
    <t>ENTIDAD ADSCRITA A</t>
  </si>
  <si>
    <t>Extranjera</t>
  </si>
  <si>
    <t>NATURALEZA</t>
  </si>
  <si>
    <t>TAMAÑO</t>
  </si>
  <si>
    <t>Municipal</t>
  </si>
  <si>
    <t>Educación</t>
  </si>
  <si>
    <t>Género</t>
  </si>
  <si>
    <t>PRODUCCIÓN</t>
  </si>
  <si>
    <t>ALCANCE TERRITORIAL</t>
  </si>
  <si>
    <t>CIUDAD/MUNICIPIO</t>
  </si>
  <si>
    <t>DEPARTAMENTO</t>
  </si>
  <si>
    <t>REGIÓN</t>
  </si>
  <si>
    <t>REGIÓN 2</t>
  </si>
  <si>
    <t>DIRECCIÓN</t>
  </si>
  <si>
    <t>Organismos rama judicial (Fiscalía, Cortes, Tribunales)</t>
  </si>
  <si>
    <t>Presencia multi-regional</t>
  </si>
  <si>
    <t>Barrancabermeja</t>
  </si>
  <si>
    <t>Amazonas</t>
  </si>
  <si>
    <t>TELÉFONO 1</t>
  </si>
  <si>
    <t>E-MAIL INSTITUCIONAL</t>
  </si>
  <si>
    <t>PÁGINA(S) WEB</t>
  </si>
  <si>
    <t>POSICIÓN GPS</t>
  </si>
  <si>
    <t>Eje Cafetero + Antioquia</t>
  </si>
  <si>
    <t>Tipo 1</t>
  </si>
  <si>
    <t>ROL en su entorno (percepción)</t>
  </si>
  <si>
    <t>ROL frente al CIDER</t>
  </si>
  <si>
    <t>TEMÁTICA DE ÉNFASIS 1</t>
  </si>
  <si>
    <t>TEMÁTICA DE ÉNFASIS 2</t>
  </si>
  <si>
    <t>TEMÁTICA DE ÉNFASIS 3</t>
  </si>
  <si>
    <t>TEMÁTICA DE ÉNFASIS 4</t>
  </si>
  <si>
    <t>TEMÁTICA DE ÉNFASIS 5</t>
  </si>
  <si>
    <t>DIFERENCIADOR 1</t>
  </si>
  <si>
    <t>Rol neutro</t>
  </si>
  <si>
    <t>ALIADO</t>
  </si>
  <si>
    <t>DIFERENCIADOR 2</t>
  </si>
  <si>
    <t>Grande</t>
  </si>
  <si>
    <t>Fundación sin ánimo de lucro</t>
  </si>
  <si>
    <t>Departamental</t>
  </si>
  <si>
    <t>Consultoría</t>
  </si>
  <si>
    <t>Territorio</t>
  </si>
  <si>
    <t>Organismos rama legislativa (Congreso, asambleas, Concejos Municipales)</t>
  </si>
  <si>
    <t>Equipo de trabajo robusto</t>
  </si>
  <si>
    <t>Barranquilla</t>
  </si>
  <si>
    <t>Antioquia</t>
  </si>
  <si>
    <t>RAPE Región Central</t>
  </si>
  <si>
    <t>Tipo 2</t>
  </si>
  <si>
    <t>Rol activo</t>
  </si>
  <si>
    <t>DIFERENCIADOR 3</t>
  </si>
  <si>
    <t>ALIADO / COMPETENCIA</t>
  </si>
  <si>
    <t>DIFERENCIADOR 4</t>
  </si>
  <si>
    <t>CLIENTE FINAL 1</t>
  </si>
  <si>
    <t>Mediana</t>
  </si>
  <si>
    <t>CLIENTE FINAL 2</t>
  </si>
  <si>
    <t>CLIENTE FINAL 3</t>
  </si>
  <si>
    <t>CLIENTE FINAL 4</t>
  </si>
  <si>
    <t>CLIENTE FINAL 5</t>
  </si>
  <si>
    <t>ACTIVIDAD ECONÓMICA 1</t>
  </si>
  <si>
    <t>ACTIVIDAD ECONÓMICA 2</t>
  </si>
  <si>
    <t>ACTIVIDAD ECONÓMICA 3</t>
  </si>
  <si>
    <t>Mixta sin ánimo de lucro</t>
  </si>
  <si>
    <t>Regional</t>
  </si>
  <si>
    <t>Investigación</t>
  </si>
  <si>
    <t>Conflicto y paz</t>
  </si>
  <si>
    <t>Organismos rama ejecutiva (gobernaciones, alcaldías, localidades, Ministerios, FF.AA, superintendencias)</t>
  </si>
  <si>
    <t>Especialización en un tema del desarrollo</t>
  </si>
  <si>
    <t>Bogotá</t>
  </si>
  <si>
    <t>Atlántico</t>
  </si>
  <si>
    <t>Región Amazonía</t>
  </si>
  <si>
    <t>Tipo 3</t>
  </si>
  <si>
    <t>ALIADO / SUSTITUTO</t>
  </si>
  <si>
    <t>ALIADO PRINCIPAL 1</t>
  </si>
  <si>
    <t>Pequeña</t>
  </si>
  <si>
    <t>ALIADO PRINCIPAL 2</t>
  </si>
  <si>
    <t>ALIADO PRINCIPAL 3</t>
  </si>
  <si>
    <t>ALIADO PRINCIPAL 4</t>
  </si>
  <si>
    <t>Privada</t>
  </si>
  <si>
    <t>ALIADO PRINCIPAL 5</t>
  </si>
  <si>
    <t>Nacional</t>
  </si>
  <si>
    <t>ALIADO PRINCIPAL 6</t>
  </si>
  <si>
    <t>NA</t>
  </si>
  <si>
    <t>ALIADO PRINCIPAL 7</t>
  </si>
  <si>
    <t>Emprendimiento y productividad</t>
  </si>
  <si>
    <t>ALIADO PRINCIPAL 8</t>
  </si>
  <si>
    <t>ALIADO PRINCIPAL 9</t>
  </si>
  <si>
    <t>ALIADO PRINCIPAL 10</t>
  </si>
  <si>
    <t>ALIADO SECUNDARIO 1</t>
  </si>
  <si>
    <t>ALIADO SECUNDARIO 2</t>
  </si>
  <si>
    <t>ALIADO SECUNDARIO 3</t>
  </si>
  <si>
    <t>ALIADO SECUNDARIO 4</t>
  </si>
  <si>
    <t>ALIADO SECUNDARIO 5</t>
  </si>
  <si>
    <t>ALIADO SECUNDARIO 6</t>
  </si>
  <si>
    <t>ALIADO SECUNDARIO 7</t>
  </si>
  <si>
    <t>ALIADO SECUNDARIO 8</t>
  </si>
  <si>
    <t>ALIADO SECUNDARIO 9</t>
  </si>
  <si>
    <t>ALIADO SECUNDARIO 10</t>
  </si>
  <si>
    <t>Centro de Investigaciones Sociales y Humanas CISH</t>
  </si>
  <si>
    <t>Órganos de Control (Procuraduría, Contraloría)</t>
  </si>
  <si>
    <t>Financiador de iniciativas</t>
  </si>
  <si>
    <t>Bucaramanga</t>
  </si>
  <si>
    <t>Bolívar</t>
  </si>
  <si>
    <t>Región Caribe</t>
  </si>
  <si>
    <t>COMPETENCIA (menos consultoría)</t>
  </si>
  <si>
    <t>Universidad de Antioquia</t>
  </si>
  <si>
    <t>Privada sin ánimo de lucro</t>
  </si>
  <si>
    <t>Internacional</t>
  </si>
  <si>
    <t>Venta de eventos</t>
  </si>
  <si>
    <t>DD.HH</t>
  </si>
  <si>
    <t>Pública</t>
  </si>
  <si>
    <t>35 investigaciones</t>
  </si>
  <si>
    <t>Medellín</t>
  </si>
  <si>
    <t>Ciudad Universitaria, Universidad de Antioquia.
Bloque 9 Oficina 251.</t>
  </si>
  <si>
    <t>2105754
2105755</t>
  </si>
  <si>
    <t>Empresas Oficiales de Servicios Públicos Domiciliarios</t>
  </si>
  <si>
    <t>Interdisciplinariedad</t>
  </si>
  <si>
    <t>Buenaventura</t>
  </si>
  <si>
    <t>Caldas</t>
  </si>
  <si>
    <t>Región Orinoquía</t>
  </si>
  <si>
    <t>INDIFERENTE</t>
  </si>
  <si>
    <t>Venta de publicaciones</t>
  </si>
  <si>
    <t>Responsabilidad social general</t>
  </si>
  <si>
    <t>Empresas estatales (Industriales Comerciales, Sociales)</t>
  </si>
  <si>
    <t>Aliados de poder</t>
  </si>
  <si>
    <t>Cali</t>
  </si>
  <si>
    <t>Cauca</t>
  </si>
  <si>
    <t>Región Pacífica + G11</t>
  </si>
  <si>
    <t>SUSTITUTO</t>
  </si>
  <si>
    <t>Unión temporal</t>
  </si>
  <si>
    <t>Servicios microfinancieros</t>
  </si>
  <si>
    <t>Gestión medioambiental</t>
  </si>
  <si>
    <t>Empresas sector real</t>
  </si>
  <si>
    <t>Generador de cooperación (intercambio)</t>
  </si>
  <si>
    <t>Cartagena</t>
  </si>
  <si>
    <t>Chocó</t>
  </si>
  <si>
    <t>Santanderes</t>
  </si>
  <si>
    <t>COMPETENCIA</t>
  </si>
  <si>
    <t>Patrimonio</t>
  </si>
  <si>
    <t>Organizaciones del tercer sector (ONG, Corporaciones, Fundaciones)</t>
  </si>
  <si>
    <t>Gran incidencia pública</t>
  </si>
  <si>
    <t>La Dorada</t>
  </si>
  <si>
    <t>Córdoba</t>
  </si>
  <si>
    <t>Región Magdalena Medio</t>
  </si>
  <si>
    <t>Desarrollo urbano</t>
  </si>
  <si>
    <t>Organizaciones internacionales (Embajadas, banca multilateral, Organismos de cooperación internacional, ONG Internacionales)</t>
  </si>
  <si>
    <t>Gran reconocimiento y legitimidad institucional</t>
  </si>
  <si>
    <t>Leticia</t>
  </si>
  <si>
    <t>Distrito Capital</t>
  </si>
  <si>
    <t>Democracia</t>
  </si>
  <si>
    <t>Investigadores de desarrollo</t>
  </si>
  <si>
    <t>Cantidad y calidad de las publicaciones</t>
  </si>
  <si>
    <t>Manizales</t>
  </si>
  <si>
    <t>Meta</t>
  </si>
  <si>
    <t>Estudios sectoriales-regionales</t>
  </si>
  <si>
    <t>Estudiantes de educación básica y media</t>
  </si>
  <si>
    <t>6.267577, -75.568748</t>
  </si>
  <si>
    <t>Programas a la medida de la región</t>
  </si>
  <si>
    <t>Norte de Santander</t>
  </si>
  <si>
    <t>Política Pública</t>
  </si>
  <si>
    <t>Instituciones de Educación Superior</t>
  </si>
  <si>
    <t>Especialidad en consultoría</t>
  </si>
  <si>
    <t>Mocoa</t>
  </si>
  <si>
    <t>Putumayo</t>
  </si>
  <si>
    <t>Opinión pública</t>
  </si>
  <si>
    <t>Estudiantes universitarios</t>
  </si>
  <si>
    <t>Verifica ejecución de proyectos</t>
  </si>
  <si>
    <t>Montería</t>
  </si>
  <si>
    <t>Risaralda</t>
  </si>
  <si>
    <t>Estudios socio-culturales</t>
  </si>
  <si>
    <t>Gestores sociales</t>
  </si>
  <si>
    <t>Uso y promoción de la tecnología</t>
  </si>
  <si>
    <t>Pamplona</t>
  </si>
  <si>
    <t>Santander</t>
  </si>
  <si>
    <t>Cultura política</t>
  </si>
  <si>
    <t>No hay información disponible</t>
  </si>
  <si>
    <t>Equipo altamente calificado</t>
  </si>
  <si>
    <t>Pereira</t>
  </si>
  <si>
    <t>Valle del Cauca</t>
  </si>
  <si>
    <t>Transparencia y ética</t>
  </si>
  <si>
    <t>Instituciones de educación básica y media</t>
  </si>
  <si>
    <t>Uso superlativo de TIC</t>
  </si>
  <si>
    <t>Popayán</t>
  </si>
  <si>
    <t>Promoción de la participación comunitaria activa</t>
  </si>
  <si>
    <t>Quibdó</t>
  </si>
  <si>
    <t>Desarrollo rural</t>
  </si>
  <si>
    <t>Corporación Autónoma Regional</t>
  </si>
  <si>
    <t>Especialista en la región</t>
  </si>
  <si>
    <t>Villavicencio</t>
  </si>
  <si>
    <t>Justicia</t>
  </si>
  <si>
    <t>Instituciones Religiosas</t>
  </si>
  <si>
    <t>Gestor de nuevas metodologías</t>
  </si>
  <si>
    <t>Infancia</t>
  </si>
  <si>
    <t>Cámaras de Comercio</t>
  </si>
  <si>
    <t>Amplia oferta de actividades de investigación</t>
  </si>
  <si>
    <t>Cooperación Internacional</t>
  </si>
  <si>
    <t>Especialidad en informes sectoriales</t>
  </si>
  <si>
    <t>Energías sostenibles</t>
  </si>
  <si>
    <t>Salud</t>
  </si>
  <si>
    <t>Gran conocimiento de la región</t>
  </si>
  <si>
    <t>Formación de jóvenes investigadores</t>
  </si>
  <si>
    <t>Red Nacional de Campos de Investigación Comunitaria</t>
  </si>
  <si>
    <t>Consejo Latinoamericano de Ciencias Sociales - CLACSO</t>
  </si>
  <si>
    <t>Alcaldía de Medellín</t>
  </si>
  <si>
    <t>Observatorio del Caribe</t>
  </si>
  <si>
    <t>TIC</t>
  </si>
  <si>
    <t>Mujeres Digitales</t>
  </si>
  <si>
    <t>Gestión cultural</t>
  </si>
  <si>
    <t>Instituto de Estudios Regionales INER</t>
  </si>
  <si>
    <t>Periodismo</t>
  </si>
  <si>
    <t>17 investigaciones</t>
  </si>
  <si>
    <t>Seguridad</t>
  </si>
  <si>
    <t>Calle 67 # 53 - 108</t>
  </si>
  <si>
    <t>6.264941, -75.568457</t>
  </si>
  <si>
    <t>Colciencias</t>
  </si>
  <si>
    <t>Cementos Argos</t>
  </si>
  <si>
    <t>Instituto de Estudios Humanitarios (IEH)</t>
  </si>
  <si>
    <t>Observatorio para el Desarrollo, la convivencia y el fortalecimiento institucional - ODECOFI</t>
  </si>
  <si>
    <t>Universidad de Pillphs (Marburg, Alemania)</t>
  </si>
  <si>
    <t>Federación de ONG</t>
  </si>
  <si>
    <t>Universia</t>
  </si>
  <si>
    <t>Centro de Estudios Regionales Cafeteros y Empresariales -  CRECE</t>
  </si>
  <si>
    <t>Universidad de Bradford</t>
  </si>
  <si>
    <t>Integración Regional y Cohesión Social (RISC)</t>
  </si>
  <si>
    <t>Asociación de Investigadores Urbano Regionales (ACIUR)</t>
  </si>
  <si>
    <t>Instituto Colombiano de Antropología e Historia (ICANH)</t>
  </si>
  <si>
    <t>Departamento de Sociología - Centro de Estudios de Opinión (CEO)</t>
  </si>
  <si>
    <t>93 proyectos, 54 publicaciones</t>
  </si>
  <si>
    <t>Ciudad Universitaria, Bloque 9, oficina 9-228</t>
  </si>
  <si>
    <t>2105773
2105774</t>
  </si>
  <si>
    <t>Departamento de Antropología</t>
  </si>
  <si>
    <t>52 artículos</t>
  </si>
  <si>
    <t>Calle 67 # 53 - 108, bloque 9 oficina 258</t>
  </si>
  <si>
    <t>2105752
2105778</t>
  </si>
  <si>
    <t xml:space="preserve">Instituto de Estudios Políticos </t>
  </si>
  <si>
    <t>15 colecciones</t>
  </si>
  <si>
    <t>Universidad de Antioquia 
Bloque 14 Oficina 209</t>
  </si>
  <si>
    <t>Centro de Investigación Y Educación Popular CINEP</t>
  </si>
  <si>
    <t>Compañía de Jesús</t>
  </si>
  <si>
    <t>15 proyectos; 32 publicaciones</t>
  </si>
  <si>
    <t>Carrera 5 No. 33 B - 02</t>
  </si>
  <si>
    <t>4.6200024,-74.0662768</t>
  </si>
  <si>
    <t>Corporación de Desarrollo y Paz del Oriente Antioqueño (PRODEPAZ)</t>
  </si>
  <si>
    <t>Corporación de Desarrollo y Paz de Magdalena Medio (CDPMM)</t>
  </si>
  <si>
    <t>Corporación de Desarrollo y Paz del Piedemonte Llanero (CORDEPAZ)</t>
  </si>
  <si>
    <t>Viva La Ciudadanía</t>
  </si>
  <si>
    <t>SINERGIA</t>
  </si>
  <si>
    <t>International Land Coalition (ILC)</t>
  </si>
  <si>
    <t>Instituto Interamericano de Derechos Humanos (IIDDHH)</t>
  </si>
  <si>
    <t>Pontificia Universidad Javeriana</t>
  </si>
  <si>
    <t>IMCA</t>
  </si>
  <si>
    <t>Red Nacional de Programas Regionales de Desarrollo y Paz</t>
  </si>
  <si>
    <t>Coordinación Colombia Europa Estados Unidos</t>
  </si>
  <si>
    <t>Alianza Post-Londres</t>
  </si>
  <si>
    <t>International Coalition for the Responsability to Protect (ICRtoP)</t>
  </si>
  <si>
    <t>Red de ONG por la Transparencia</t>
  </si>
  <si>
    <t>Mesa Ambiental de los Cerros Orientales de Bogotá</t>
  </si>
  <si>
    <t>Mesa regional del Centro y Noroccidente de Cundinamarca</t>
  </si>
  <si>
    <t>Asociación Latinoamericana de Organizaciones de Promoción al Desarrollo A.C. (ALOP)</t>
  </si>
  <si>
    <t>Centro de Investigaciones en Medio Ambiente y Desarrollo</t>
  </si>
  <si>
    <t>Universidad de Manizales</t>
  </si>
  <si>
    <t>46 proyectos, 167 publicaciones</t>
  </si>
  <si>
    <t>Cra 9a # 19-03 Campo Hermoso</t>
  </si>
  <si>
    <t>5.0764796,-75.5214462</t>
  </si>
  <si>
    <t>Centro Internacional De Educación Y Desarrollo Humano - CINDE</t>
  </si>
  <si>
    <t>Bioética, ciencias de la vida</t>
  </si>
  <si>
    <t>Universidad del Bosque</t>
  </si>
  <si>
    <t>28 proyectos, 243 publicaciones</t>
  </si>
  <si>
    <t>Carrera 7d Bis No. 129-47</t>
  </si>
  <si>
    <t>6489036
6489039</t>
  </si>
  <si>
    <t xml:space="preserve"> bioetica@unbosque.edu.co</t>
  </si>
  <si>
    <t>4.7085992,-74.0325772</t>
  </si>
  <si>
    <t>Universidad Nacional</t>
  </si>
  <si>
    <t>Secretaría Distrital de Salud de Bogotá</t>
  </si>
  <si>
    <t>Academia Nacional de Medicina</t>
  </si>
  <si>
    <t>Fundación Ortega Gasset</t>
  </si>
  <si>
    <t>Universidad Libre de Bruselas</t>
  </si>
  <si>
    <t>Instituto Karolinska</t>
  </si>
  <si>
    <t>Universidad Nacional de Lanús</t>
  </si>
  <si>
    <t>Universidad CES de Medellín</t>
  </si>
  <si>
    <t>Gestión Ambiental Territorial</t>
  </si>
  <si>
    <t>Universidad Tecnológica de Pereira</t>
  </si>
  <si>
    <t>36 proyectos</t>
  </si>
  <si>
    <t>Vereda La Julia</t>
  </si>
  <si>
    <t>4.792392,-75.6914985</t>
  </si>
  <si>
    <t>Corporación Autónoma Regional de Risaralda</t>
  </si>
  <si>
    <t>Alcaldía de Pereira</t>
  </si>
  <si>
    <t>Alcaldía de Dosquebradas</t>
  </si>
  <si>
    <t>Red Colombiana de Formación Ambiental
RCFA</t>
  </si>
  <si>
    <t>Red Hidroclimatológica del Departamento de Risaralda</t>
  </si>
  <si>
    <t>Centro de Investigaciones CIUP</t>
  </si>
  <si>
    <t>Universidad Pedagógica</t>
  </si>
  <si>
    <t>25 proyectos</t>
  </si>
  <si>
    <t>Calle 72 No. 11-86</t>
  </si>
  <si>
    <t>594 1894  Ext. 625 - 626 - 648 - 649 - 660 - 661</t>
  </si>
  <si>
    <t>4.6577033,-74.0618478</t>
  </si>
  <si>
    <t>Secretaría de educación de Cundinamarca</t>
  </si>
  <si>
    <t>Instituto para la Investigación Educativa y el Desarrollo Pedagógico - IDEP</t>
  </si>
  <si>
    <t>ICFES</t>
  </si>
  <si>
    <t>Red Latinoamericana de Información y Documentación en Educación</t>
  </si>
  <si>
    <t>Sujetos y nuevas narrativas en la investigación y
enseñanza de las ciencias sociales</t>
  </si>
  <si>
    <t>57 proyectos, 271 publicaciones</t>
  </si>
  <si>
    <t>Alcaldía Mayor de Bogotá</t>
  </si>
  <si>
    <t>Cultura Democrática en la institución escolar</t>
  </si>
  <si>
    <t>17 proyectos, 52 publicaciones</t>
  </si>
  <si>
    <t>CIUP</t>
  </si>
  <si>
    <t xml:space="preserve">Educación y Cultura Política </t>
  </si>
  <si>
    <t>44 proyectos, 324 publicaciones</t>
  </si>
  <si>
    <t>3471190  extensión 324</t>
  </si>
  <si>
    <t>Corporación Región Ciudadanía y Democracia</t>
  </si>
  <si>
    <t>Independiente</t>
  </si>
  <si>
    <t>11 proyectos; 71 publicaciones</t>
  </si>
  <si>
    <t xml:space="preserve">Carrera 49 N° 60-50 </t>
  </si>
  <si>
    <t>6.2573531,-75.5644288</t>
  </si>
  <si>
    <t>UNICEF</t>
  </si>
  <si>
    <t>Fundación Bancolombia</t>
  </si>
  <si>
    <t>Gobernación de Antioquia</t>
  </si>
  <si>
    <t>USAID</t>
  </si>
  <si>
    <t>Fundación Cultura Democrática</t>
  </si>
  <si>
    <t>Universidad de Buenos Aires</t>
  </si>
  <si>
    <t>University of British Columbia</t>
  </si>
  <si>
    <t>OIM</t>
  </si>
  <si>
    <t xml:space="preserve"> Misereor-Alemania</t>
  </si>
  <si>
    <t>ENS de Solidaridad Socialista - Bélgica</t>
  </si>
  <si>
    <t>Fundación para el Desarrollo Comunitario</t>
  </si>
  <si>
    <t>Centro Para La Investigación En Sistemas Sostenibles De Producción Agropecuaria CIPAV</t>
  </si>
  <si>
    <t>293 proyectos, 869 publicaciones</t>
  </si>
  <si>
    <t>Carrera 25 No 6-62</t>
  </si>
  <si>
    <t>8930931
5243061</t>
  </si>
  <si>
    <t>3.4319925,-76.5176186</t>
  </si>
  <si>
    <t>Consorcio para el Desarrollo Sostenido de la Ecorregión Andina</t>
  </si>
  <si>
    <t>Centro Agronómico Tropical de Investigación y Enseñanza - CATIE</t>
  </si>
  <si>
    <t>Fedegan</t>
  </si>
  <si>
    <t>Corporación para el Desarrollo Empresarial Rural</t>
  </si>
  <si>
    <t>Centro de Excelencia Científica en Biodiversidad y Recursos Genéticos de Colombia – CIEBREG</t>
  </si>
  <si>
    <t>Instituto de Investigaciones Biológicas Alexander von Humboldt</t>
  </si>
  <si>
    <t>Corporación Universitaria del Sinu
Ciencias sociales y humanas</t>
  </si>
  <si>
    <t>Corporación Universitaria del Sinu</t>
  </si>
  <si>
    <t>Cra. 1w No. 38-153 Barrio Juan XXIII</t>
  </si>
  <si>
    <t>8.7683915,-75.8884506</t>
  </si>
  <si>
    <t>Universidad de Quebec</t>
  </si>
  <si>
    <t>Centro de Estudios Económicos Regionales - CEER</t>
  </si>
  <si>
    <t>Banco de la República</t>
  </si>
  <si>
    <t>200 proyectos</t>
  </si>
  <si>
    <t>Calle 33 # 3 - 123</t>
  </si>
  <si>
    <t>10.4230079,-75.5534222</t>
  </si>
  <si>
    <t>Banco de la República - Central</t>
  </si>
  <si>
    <t>Gobierno</t>
  </si>
  <si>
    <t>Economic Modelling (Elsevier)</t>
  </si>
  <si>
    <t>Centro de Estudios Ganaderos Y Agrícolas  - CEGA</t>
  </si>
  <si>
    <t>Carrera 9 #123 90</t>
  </si>
  <si>
    <t>4.7006938,-74.0352205</t>
  </si>
  <si>
    <t>Sociedad de Agricultores de Colombia-SDADC</t>
  </si>
  <si>
    <t>Fondo Nacional de Financiamiento Agropecuario-FINAGRO</t>
  </si>
  <si>
    <t>Gobernación de Cundinamarca-GDCU</t>
  </si>
  <si>
    <t>Centro Latinoamericano para el Desarrollo Rural</t>
  </si>
  <si>
    <t>Centro de Estudios Regionales Cafeteros y Empresariales, CRECE</t>
  </si>
  <si>
    <t>60 publicaciones</t>
  </si>
  <si>
    <t>Calle 59 No. 22-24 Barrio Rosales</t>
  </si>
  <si>
    <t>8828000
8933180</t>
  </si>
  <si>
    <t>5.0612956,-75.4911877</t>
  </si>
  <si>
    <t>Save the Children</t>
  </si>
  <si>
    <t>Banco Mundial</t>
  </si>
  <si>
    <t>Fundación Éxito</t>
  </si>
  <si>
    <t>Fundación Smurfit</t>
  </si>
  <si>
    <t>Cooperación Canadiense</t>
  </si>
  <si>
    <t>Childwatch International</t>
  </si>
  <si>
    <t>Bernard Van Leer Foundation</t>
  </si>
  <si>
    <t>Fondo Acción</t>
  </si>
  <si>
    <t>Ashoka</t>
  </si>
  <si>
    <t>FLACSO</t>
  </si>
  <si>
    <t>Schwab Foundation for Social Entrepreneurship</t>
  </si>
  <si>
    <t>UNESCO</t>
  </si>
  <si>
    <t>World Forum Foundation</t>
  </si>
  <si>
    <t>CLACSO</t>
  </si>
  <si>
    <t>Fundación Social Banacol</t>
  </si>
  <si>
    <t>Bienestar Familiar</t>
  </si>
  <si>
    <t>Instituto Popular de Capacitación de la Corporación de Promoción Popular</t>
  </si>
  <si>
    <t>23 publicaciones</t>
  </si>
  <si>
    <t>Calle 52 Numero 49 - 28, Interior 1101 Edificio La Lonja de Propiedad Raiz</t>
  </si>
  <si>
    <t>6.2516437,-75.5670574,16.5</t>
  </si>
  <si>
    <t>Desarrollo y Paz-DYP</t>
  </si>
  <si>
    <t>Christian Aid</t>
  </si>
  <si>
    <t>EPM</t>
  </si>
  <si>
    <t>OXFAM</t>
  </si>
  <si>
    <t>ISAGEN</t>
  </si>
  <si>
    <t>Trocaire</t>
  </si>
  <si>
    <t>ALIANZA Alianza de Organizaciones Sociales y Afines</t>
  </si>
  <si>
    <t>CEAAL Centro de Educación de Adultos para América Latina</t>
  </si>
  <si>
    <t>Red Latinoamericana de Escuelas por la Paz y la convivencia democrática</t>
  </si>
  <si>
    <t>Comité Municipal de Derechos Humanos</t>
  </si>
  <si>
    <t>Red de Estudios Humanitarios</t>
  </si>
  <si>
    <t>Corporación Fomentamos</t>
  </si>
  <si>
    <t>WSV Sociedad Mundial de Victimología</t>
  </si>
  <si>
    <t>PIDHDD Plataforma Interamericana de Derechos Humanos, Democracia y Desarrollo</t>
  </si>
  <si>
    <t xml:space="preserve">Instituto de Estudios Ambientales para el Desarrollo - IDEADE </t>
  </si>
  <si>
    <t>36 publicaciones</t>
  </si>
  <si>
    <t>Transv.4° No.42-00.Edificio J. Rafael Arboleda, S.J.Piso 8.</t>
  </si>
  <si>
    <t xml:space="preserve">3208320 ext. 4804 - 4813 </t>
  </si>
  <si>
    <t>4.630423, -74.061956</t>
  </si>
  <si>
    <t xml:space="preserve">Red Latinoamericana de Ecología de las Obras de la Compañía de Jesús </t>
  </si>
  <si>
    <t>Red de Colegios Sostenibles</t>
  </si>
  <si>
    <t>Grupo de Investigación en Derecho del Medio Ambiente</t>
  </si>
  <si>
    <t>Universidad Externado</t>
  </si>
  <si>
    <t>8 proyectos; 48 publicaciones</t>
  </si>
  <si>
    <t>Calle 12 No. 1-17 Este</t>
  </si>
  <si>
    <t>3537000 / 3420288 ext. 1162, 1163, 1664 Y 1169</t>
  </si>
  <si>
    <t>4.596009,-74.0703876</t>
  </si>
  <si>
    <t>Ministerio del medio Ambiente</t>
  </si>
  <si>
    <t>Instituto de Investigaciones HÁBITAT, CIUDAD Y TERRITORIO</t>
  </si>
  <si>
    <t>Universidad Nacional De Colombia</t>
  </si>
  <si>
    <t>11 proyectos; 5 publicaciones</t>
  </si>
  <si>
    <t>Instituto Hábitat Ciudad y Territorio, Universidad Nacional</t>
  </si>
  <si>
    <t>3165000
3103178822</t>
  </si>
  <si>
    <t>4.6381991,-74.0862351</t>
  </si>
  <si>
    <t>Fondo Financiero de Proyectos de Desarrollo -FONADE</t>
  </si>
  <si>
    <t>Banco Interamericano de Desarrollo-BID</t>
  </si>
  <si>
    <t>Unidades Básicas de gestión Administrativa - UBA</t>
  </si>
  <si>
    <t>Escuela Superior de Administración Pública -Bogotá-ESAP</t>
  </si>
  <si>
    <t>DIAN</t>
  </si>
  <si>
    <t>CIDER</t>
  </si>
  <si>
    <t>Enda América Latina-ENDA</t>
  </si>
  <si>
    <t>Instituto Amazónico de Investigaciones - IMANI</t>
  </si>
  <si>
    <t>30 proyectos; 22 publicaciones</t>
  </si>
  <si>
    <t>Kilometro 2 Via Tarapacá</t>
  </si>
  <si>
    <t>4.1897361,-69.9408945</t>
  </si>
  <si>
    <t>Contaduria.gov.co</t>
  </si>
  <si>
    <t>Presidencia de la República</t>
  </si>
  <si>
    <t>Corporación Para El Desarrollo Sostenible Del Sur de La Amazonia-CORPOAMAZONIA</t>
  </si>
  <si>
    <t>Programa Nacional de Transferencia de Tecnología Agropecuaria - PRONATTA</t>
  </si>
  <si>
    <t>Instituto Amazónico de Investigaciones científicas - SINCHI</t>
  </si>
  <si>
    <t>Gestión y Políticas Públicas Territoriales - GPPT</t>
  </si>
  <si>
    <t>26 publicaciones</t>
  </si>
  <si>
    <t>Calle 59 A N 63-20</t>
  </si>
  <si>
    <t>4309888
4306262</t>
  </si>
  <si>
    <t>6.2628366,-75.5792606</t>
  </si>
  <si>
    <t>Dinámicas Urbano-Regionales</t>
  </si>
  <si>
    <t>118 publicaciones</t>
  </si>
  <si>
    <t>PNUD</t>
  </si>
  <si>
    <t>Oxford Brookes University-OBU</t>
  </si>
  <si>
    <t>Corporación Autónoma Regional del Centro Antioquia-CORANTIOQUIA</t>
  </si>
  <si>
    <t>Centro de Estadística Aplicada y Estudios Socioeconómios (CEAES)</t>
  </si>
  <si>
    <t>Calle 59A No. 63-020 Núcleo El Volador Bloque 43 Oficina 216</t>
  </si>
  <si>
    <t>4309888 ext. 46262
4306262</t>
  </si>
  <si>
    <t>Centro de Estudios Sociales (CES) - Facultad de Ciencias Humanas</t>
  </si>
  <si>
    <t>34 proyectos, 56 publicaciones</t>
  </si>
  <si>
    <t>Unidad Camilo Torres. Calle. 44 No. 45-67 - Bloque B5 y B6</t>
  </si>
  <si>
    <t>3165000 ext. 10435, 10436</t>
  </si>
  <si>
    <t>4.6408849,-74.0919961</t>
  </si>
  <si>
    <t>Presidencia de la república</t>
  </si>
  <si>
    <t xml:space="preserve">Centro de Estudios Interdisciplinarios Básicos y Aplicados en Complejidad (CEIBA) </t>
  </si>
  <si>
    <t>GIDES (Grupo de Investigación en Desarrollo Social)</t>
  </si>
  <si>
    <t>Universidad San Buenaventura Cartagena</t>
  </si>
  <si>
    <t>Calle Real de Ternera No. 30-966</t>
  </si>
  <si>
    <t>10.3874432,-75.4672222</t>
  </si>
  <si>
    <t>Alcaldía de Cartagena</t>
  </si>
  <si>
    <t>Secretaría de Planeación y Habitat de Cartagena</t>
  </si>
  <si>
    <t>Vida Urbana</t>
  </si>
  <si>
    <t>Centro Regional De Productividad E Innovación Del Cauca - CREPIC</t>
  </si>
  <si>
    <t>Universidad del Cauca</t>
  </si>
  <si>
    <t>89 proyectos</t>
  </si>
  <si>
    <t>Carrera 7 N° 4-36 Tercer piso Edificio Cámara de Comercio del Cauca</t>
  </si>
  <si>
    <t>8243625 Ext. 139
8389303</t>
  </si>
  <si>
    <t>2.442262, -76.606684</t>
  </si>
  <si>
    <t>Gobernación del Cauca</t>
  </si>
  <si>
    <t>Cámara de Comercio del Cauca</t>
  </si>
  <si>
    <t>Alcaldía Municipal de Popayán</t>
  </si>
  <si>
    <t>INVIAS</t>
  </si>
  <si>
    <t>Ministerio de Agricultura</t>
  </si>
  <si>
    <t>INNpulsa</t>
  </si>
  <si>
    <t>Emcali</t>
  </si>
  <si>
    <t>Fundación Social-FS</t>
  </si>
  <si>
    <t>Fundación Colombia para la Educación y la Oportunidad</t>
  </si>
  <si>
    <t>Centro Internacional de Agricultura Tropical - CIAT</t>
  </si>
  <si>
    <t>Gobernación del Putumayo</t>
  </si>
  <si>
    <t>Ministerio de Comercio, Industria y Turismo</t>
  </si>
  <si>
    <t>Corporación Colombia Internacional</t>
  </si>
  <si>
    <t>DANSOCIAL</t>
  </si>
  <si>
    <t>ANDI</t>
  </si>
  <si>
    <t>Caja de Compensación Familiar-COMFACAUCA</t>
  </si>
  <si>
    <t>Instituto Colombiano De Antropología e Historia</t>
  </si>
  <si>
    <t>Ministerio de Cultura</t>
  </si>
  <si>
    <t>6 líneas de trabajo</t>
  </si>
  <si>
    <t>Calle 12 No. 2-41</t>
  </si>
  <si>
    <t>4.6198552,-74.1181721</t>
  </si>
  <si>
    <t>Universidad de los Andes</t>
  </si>
  <si>
    <t>Colombia Compra Eficiente</t>
  </si>
  <si>
    <t>Museo Nacional</t>
  </si>
  <si>
    <t>Archivo General de la Nación</t>
  </si>
  <si>
    <t>Biblioteca Nacional</t>
  </si>
  <si>
    <t>Instituto Caro y Cuervo</t>
  </si>
  <si>
    <t>Departamento de Desarrollo Rural y Regional</t>
  </si>
  <si>
    <t>3208320. Exts.4814, 4811, 4810</t>
  </si>
  <si>
    <t>FAO</t>
  </si>
  <si>
    <t>BID</t>
  </si>
  <si>
    <t>Departamento Nacional de Planeación-DNP</t>
  </si>
  <si>
    <t>Unión Europea</t>
  </si>
  <si>
    <t>Fundación Macarthur - MACARTHUR</t>
  </si>
  <si>
    <t>Misereor</t>
  </si>
  <si>
    <t xml:space="preserve">Red de Instituciones Vinculadas a La Investigación y Capacitación En Econom-REDCAPA </t>
  </si>
  <si>
    <t>Acción Cultural Popular-ACPO</t>
  </si>
  <si>
    <t>George Washington University</t>
  </si>
  <si>
    <t>Programa de Apoyo a La Microempresa Rural-PADEMER</t>
  </si>
  <si>
    <t>Programa de Desarrollo Alternativo - PLANTE</t>
  </si>
  <si>
    <t>ESCARIBE</t>
  </si>
  <si>
    <t>Universidad Nacional de Colombia</t>
  </si>
  <si>
    <t>Fundación Fes</t>
  </si>
  <si>
    <t>Consejo Latinoamericando de Ciencias Sociales - CLACSO</t>
  </si>
  <si>
    <t>194 investigaciones, 10 proyectos, 5 publicaciones</t>
  </si>
  <si>
    <t>Recinto del Pensamiento Jaime Restrepo Mejía. Km. 11 Vía al Magdalena</t>
  </si>
  <si>
    <t>8748891
8748892</t>
  </si>
  <si>
    <t>5.0394091,-75.4487015</t>
  </si>
  <si>
    <t>Alcaldía de Manizales</t>
  </si>
  <si>
    <t>Gobernación de Caldas</t>
  </si>
  <si>
    <t>Federación de Cafeteros</t>
  </si>
  <si>
    <t>Fundación Luker</t>
  </si>
  <si>
    <t>Cenicafé</t>
  </si>
  <si>
    <t>Nestle</t>
  </si>
  <si>
    <t>Departamento Nacional de Planeación</t>
  </si>
  <si>
    <t>Rainforest Alliance</t>
  </si>
  <si>
    <t>Nespresso</t>
  </si>
  <si>
    <t>Fedepalma</t>
  </si>
  <si>
    <t>Farmer Brothers</t>
  </si>
  <si>
    <t>UTZ Certifies Coffee</t>
  </si>
  <si>
    <t>Ministerio de Vivienda</t>
  </si>
  <si>
    <t>Swiss Contact</t>
  </si>
  <si>
    <t>Expocafé</t>
  </si>
  <si>
    <t>Commitee on Sustainability Assesment - COSA</t>
  </si>
  <si>
    <t>Centro de Investigaciones para el Desarrollo - CID</t>
  </si>
  <si>
    <t>85 proyectos, 258 publicaciones</t>
  </si>
  <si>
    <t>Calle 44 # 45-67, Unidad Camilo Torres, Bloque B4</t>
  </si>
  <si>
    <t>3165000 Ext. 10351</t>
  </si>
  <si>
    <t>Centro de Estudios Estratégicos Latinoamericanos - CEELAT</t>
  </si>
  <si>
    <t>4 proyectos; 19 publicaciones</t>
  </si>
  <si>
    <t>Calle 71 No. 12 - 44</t>
  </si>
  <si>
    <t>4.6817995,-74.1086522</t>
  </si>
  <si>
    <t>GTZ</t>
  </si>
  <si>
    <t>Living City Block</t>
  </si>
  <si>
    <t>Latin American and Caribbean Council on Renewable Energy (LAC-CORE)</t>
  </si>
  <si>
    <t>Americas Quarterly</t>
  </si>
  <si>
    <t>Corporación Centro Latinoamericano de Energía (CCLAEN)</t>
  </si>
  <si>
    <t>Centro de Estudios de la Construcción y el Desarrollo Urbano y Regional - CENAC</t>
  </si>
  <si>
    <t>401 investigaciones, 69 publicaciones</t>
  </si>
  <si>
    <t>Carrera 10 No. 19-65 Of. 804</t>
  </si>
  <si>
    <t>3423508
2842227</t>
  </si>
  <si>
    <t>4.6618187,-74.1434907</t>
  </si>
  <si>
    <t>Centro Internacional de Investigaciones para el Desarrollo, CIID, Canadá</t>
  </si>
  <si>
    <t>Agence de Cooperation et Amenagement, Francia</t>
  </si>
  <si>
    <t>Centro Científico y Técnico de la Construcción, CSTB, Francia</t>
  </si>
  <si>
    <t>OMS</t>
  </si>
  <si>
    <t>ONU HABITAT</t>
  </si>
  <si>
    <t>Centro Panamericano de Ingeniería Sanitaria y Ciencias del Ambiente, CEPIS, Lima</t>
  </si>
  <si>
    <t>FEDELONJAS</t>
  </si>
  <si>
    <t>FEDEVIVIENDA</t>
  </si>
  <si>
    <t>Instituto Geográfico Agustín Codazzi</t>
  </si>
  <si>
    <t>Ministerio de Vivienda, Ciudad y Territorio</t>
  </si>
  <si>
    <t>Camacol</t>
  </si>
  <si>
    <t>Urban Institute</t>
  </si>
  <si>
    <t>Centro Nacional de Productividad</t>
  </si>
  <si>
    <t>Calle 67 N 7 N -59</t>
  </si>
  <si>
    <t>3.4637914,-76.4898334</t>
  </si>
  <si>
    <t>Cámara de Comercio Cali</t>
  </si>
  <si>
    <t>SENA</t>
  </si>
  <si>
    <t>Alcaldía de Cali</t>
  </si>
  <si>
    <t>Gobernación Valle del Cauca</t>
  </si>
  <si>
    <t>Universidad del Valle</t>
  </si>
  <si>
    <t>ICONTEC</t>
  </si>
  <si>
    <t>Fundación para el Desarrollo Integral del Valle del Cauca</t>
  </si>
  <si>
    <t>Universidad ICESI</t>
  </si>
  <si>
    <t>ProColombia</t>
  </si>
  <si>
    <t>Fomipyme</t>
  </si>
  <si>
    <t>Consejo Privado de Competitividad - CPC</t>
  </si>
  <si>
    <t>12 publicaciones</t>
  </si>
  <si>
    <t>Cra 9 No. 70A - 35 Piso 4</t>
  </si>
  <si>
    <t>4.654875, -74.057797</t>
  </si>
  <si>
    <t>CAF</t>
  </si>
  <si>
    <t>Confecámaras</t>
  </si>
  <si>
    <t>McKinsey &amp; Company</t>
  </si>
  <si>
    <t>DNP</t>
  </si>
  <si>
    <t>CESA</t>
  </si>
  <si>
    <t>Universidad EAFIT</t>
  </si>
  <si>
    <t>Universidad del Rosario</t>
  </si>
  <si>
    <t>Sociedad de Agricultores de Colombia - SAC</t>
  </si>
  <si>
    <t>FTI Consulting</t>
  </si>
  <si>
    <t>Red Cluster Colombia</t>
  </si>
  <si>
    <t>Universidad del Norte</t>
  </si>
  <si>
    <t>Centro de Pensamiento en Estrategias Competitivas - CEPEC</t>
  </si>
  <si>
    <t>12 proyectos, 20 publicaciones</t>
  </si>
  <si>
    <t>Cra. 7 No 13 – 41, edificio Casur Cra. 7, oficina 603</t>
  </si>
  <si>
    <t>2970200 Ext. 7712</t>
  </si>
  <si>
    <t>4.6003713,-74.0761227</t>
  </si>
  <si>
    <t>Consejo Regional de Competitividad Bogotá – Cundinamarca</t>
  </si>
  <si>
    <t>AIRE</t>
  </si>
  <si>
    <t>AERYC</t>
  </si>
  <si>
    <t>Comisión Nacional de Competitividad</t>
  </si>
  <si>
    <t>CORPOAMAZONÍA</t>
  </si>
  <si>
    <t>Ministerio de Medio Ambiente</t>
  </si>
  <si>
    <t>Cra. 17 # 14 - 85</t>
  </si>
  <si>
    <t>4295267
4296641</t>
  </si>
  <si>
    <t>1.1550681,-76.6552456</t>
  </si>
  <si>
    <t>ASOCARS</t>
  </si>
  <si>
    <t>IDEAM</t>
  </si>
  <si>
    <t>Ministerio de Ambiente</t>
  </si>
  <si>
    <t>Cambio Climático</t>
  </si>
  <si>
    <t>Sistema de Información Ambiental de Colombia - SIAC</t>
  </si>
  <si>
    <t>Contraloría</t>
  </si>
  <si>
    <t>Procuraduría</t>
  </si>
  <si>
    <t>Fiscalía General de la Nación</t>
  </si>
  <si>
    <t>Contaduría.gov.co</t>
  </si>
  <si>
    <t>Centro de Estudios para el Desarrollo Sostenible - CEID</t>
  </si>
  <si>
    <t>Cra 7 # 237 - 04</t>
  </si>
  <si>
    <t>4.8164388,-74.0328529</t>
  </si>
  <si>
    <t>Organización Internacional del Derecho del Desarrollo – IDLO</t>
  </si>
  <si>
    <t>Earth Policy Institute – Washington</t>
  </si>
  <si>
    <t>Naciones Unidas – Comisión de Desarrollo Sostenible</t>
  </si>
  <si>
    <t>Sustainable Development Solutions Network</t>
  </si>
  <si>
    <t>Climate and Clean Air Coalition - CCAC</t>
  </si>
  <si>
    <t>Academia de Derecho Ambiental de la Unión Internacional para la Conservación de la Naturaleza – IUCN</t>
  </si>
  <si>
    <t>CORPORATION 2020</t>
  </si>
  <si>
    <t>INECE</t>
  </si>
  <si>
    <t>Convención Marco de Naciones Unidas sobre Cambio Climático - UNFCCC</t>
  </si>
  <si>
    <t>Centro de Estudios de Género,Mujer y Sociedad</t>
  </si>
  <si>
    <t>10 líneas de proyectos; 25 publicaciones</t>
  </si>
  <si>
    <t>edificio Estanislao Zuleta 385, Espacio 2005. Ciudad Universitaria, Meléndez</t>
  </si>
  <si>
    <t>3212100 ext: 2768</t>
  </si>
  <si>
    <t>3.3749051,-76.5357136</t>
  </si>
  <si>
    <t>Gobernación del Valle del Cauca</t>
  </si>
  <si>
    <t>Grupo de Investigación Medio Ambiente y Sociedad - MASO</t>
  </si>
  <si>
    <t>40 proyectos, 44 publicaciones</t>
  </si>
  <si>
    <t>Carrera 53 # 61-30 Torre 1 oficina 213</t>
  </si>
  <si>
    <t>6.2602613,-75.5703919</t>
  </si>
  <si>
    <t>HACEB</t>
  </si>
  <si>
    <t>Isagen</t>
  </si>
  <si>
    <t>CANDELA - Consortium for the Analysis of the Diversity and Evolution of Latin America</t>
  </si>
  <si>
    <t>Universidad Pontificia Bolivariana</t>
  </si>
  <si>
    <t>Cruz Roja Colombiana</t>
  </si>
  <si>
    <t>Centro de Estudios Avanzados en Niñez, Juventud, Educación y Desarrollo</t>
  </si>
  <si>
    <t>4 proyectos, 10 publicaciones</t>
  </si>
  <si>
    <t>Calle 59 No. 22-24 Barrio Los Rosales</t>
  </si>
  <si>
    <t>8828000
3147711516</t>
  </si>
  <si>
    <t>Red del Grupo Consultivo para América Latina</t>
  </si>
  <si>
    <t>CINDE</t>
  </si>
  <si>
    <t>Consejo Empresarial Colombiano para el Desarrollo Sostenible - CECODES</t>
  </si>
  <si>
    <t xml:space="preserve"> World Business Council for Sustainable Development - WBCSD</t>
  </si>
  <si>
    <t>8 publicaciones</t>
  </si>
  <si>
    <t>Cra. 11A no. 93A - 80 Of: 302</t>
  </si>
  <si>
    <t>6221168
6355977</t>
  </si>
  <si>
    <t>4.6757653,-74.0500744</t>
  </si>
  <si>
    <t>Forum Empresa</t>
  </si>
  <si>
    <t>Ministerio de Ambiente y Desarrollo Sostenible</t>
  </si>
  <si>
    <t>Servicio Holandés de Cooperación al Desarrollo (SNV)</t>
  </si>
  <si>
    <t>Instituto Ethos</t>
  </si>
  <si>
    <t>ICCO</t>
  </si>
  <si>
    <t>Fundación Avina</t>
  </si>
  <si>
    <t>INCAE Business School</t>
  </si>
  <si>
    <t>Global Reporting Initiative</t>
  </si>
  <si>
    <t>Negocios Inclusivos Colombia</t>
  </si>
  <si>
    <t>Mapeo de Promotores de RSE</t>
  </si>
  <si>
    <t>WWF</t>
  </si>
  <si>
    <t>Proyecto Ecobanking</t>
  </si>
  <si>
    <t>Fundación Natura Colombia</t>
  </si>
  <si>
    <t>CEMPRE</t>
  </si>
  <si>
    <t>Natural Capital Declaration</t>
  </si>
  <si>
    <t>The Global Compact</t>
  </si>
  <si>
    <t>PLARSE</t>
  </si>
  <si>
    <t>Consejo de Construcción Sostenible</t>
  </si>
  <si>
    <t>GOVERNART</t>
  </si>
  <si>
    <t>Codesarrollo</t>
  </si>
  <si>
    <t>Centro De Investigación Y Educación Popular CINEP</t>
  </si>
  <si>
    <t>Unión Temporal</t>
  </si>
  <si>
    <t>8 proyectos, 16 publicaciones</t>
  </si>
  <si>
    <t>4.6200024,-74.0662768,18</t>
  </si>
  <si>
    <t>Ecopetrol</t>
  </si>
  <si>
    <t>Konrad Adenauer Stiftung</t>
  </si>
  <si>
    <t>GIZ</t>
  </si>
  <si>
    <t>Instituto Colombiano para el Desarrollo Rural - INCODER</t>
  </si>
  <si>
    <t>Instituto francés de Investigaciones para la Gobernanza - IRG</t>
  </si>
  <si>
    <t>EL Consejo Latinoamericano y del Caribe de Ciencias Sociales - CLACSO</t>
  </si>
  <si>
    <t>Centro de Recursos para el Análisis del Conflicto - CERAC</t>
  </si>
  <si>
    <t>Centro de Memoria Histórica</t>
  </si>
  <si>
    <t>Colombia Aprende</t>
  </si>
  <si>
    <t>Ministerio de Educación</t>
  </si>
  <si>
    <t>1244 colecciones</t>
  </si>
  <si>
    <t>4.6462416,-74.0969481</t>
  </si>
  <si>
    <t>Fundación para la Educación Superior y el Desarrollo - FEDESARROLLO</t>
  </si>
  <si>
    <t>Corpoeducación</t>
  </si>
  <si>
    <t>Red Latinoamericana de Portales Educativos - RELPE</t>
  </si>
  <si>
    <t>17 proyectos, 165 publicaciones</t>
  </si>
  <si>
    <t>Calle 78 No 9 -91</t>
  </si>
  <si>
    <t>4.6621191,-74.0563559</t>
  </si>
  <si>
    <t>Fundación Saldarriaga Concha</t>
  </si>
  <si>
    <t>Banco Interamericano de Desarrollo - BID</t>
  </si>
  <si>
    <t>International Development Research Centre</t>
  </si>
  <si>
    <t>Konrad Adenauer Stiftung – KAS</t>
  </si>
  <si>
    <t>Ford Foundation</t>
  </si>
  <si>
    <t>Departamento Nacional de Planeación - DNP</t>
  </si>
  <si>
    <t>Petrominerales Ltda</t>
  </si>
  <si>
    <t>Practical Action Consulting Latin America Regional Office</t>
  </si>
  <si>
    <t>Fondo de Adaptación</t>
  </si>
  <si>
    <t>ARD Inc</t>
  </si>
  <si>
    <t>Cámara Colombiana de la Infraestructura</t>
  </si>
  <si>
    <t>Corporación Colombiana Internacional –  CCI</t>
  </si>
  <si>
    <t>Observatorio del Caribe Colombiano</t>
  </si>
  <si>
    <t>13 proyectos, 103 publicaciones</t>
  </si>
  <si>
    <t>Getsemaní, Calle del Guerrero # 29-02</t>
  </si>
  <si>
    <t>6601364
6602395</t>
  </si>
  <si>
    <t>10.4208229,-75.547494</t>
  </si>
  <si>
    <t>Camara de Comercio de Cartagena</t>
  </si>
  <si>
    <t>Camara de Comercio de Sincelejo</t>
  </si>
  <si>
    <t>Fundación Probarranquilla</t>
  </si>
  <si>
    <t>Camara de Comercio de Montería</t>
  </si>
  <si>
    <t>Cámara de Comercio de la Guajira</t>
  </si>
  <si>
    <t>Cámara de Comercio de Barranquilla</t>
  </si>
  <si>
    <t>Superintendencia de Servicios
Públicos</t>
  </si>
  <si>
    <t>Alcaldía de Riohacha</t>
  </si>
  <si>
    <t xml:space="preserve"> Universidad Externado
de Colombia</t>
  </si>
  <si>
    <t>The Millenium Project</t>
  </si>
  <si>
    <t>Universidad del Atlántico</t>
  </si>
  <si>
    <t>Universidad de Cartagena</t>
  </si>
  <si>
    <t>Universidad del Magdalena</t>
  </si>
  <si>
    <t>Universidad de Cordoba</t>
  </si>
  <si>
    <t>Universidad Popular del Cesar</t>
  </si>
  <si>
    <t>Universidad de la Guajira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</si>
</sst>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2.0"/>
    </font>
    <font>
      <b/>
      <sz val="11.0"/>
    </font>
    <font/>
    <font>
      <sz val="11.0"/>
    </font>
    <font>
      <sz val="10.0"/>
    </font>
    <font>
      <u/>
      <color rgb="FF0000FF"/>
    </font>
    <font>
      <sz val="11.0"/>
      <color rgb="FF000000"/>
      <name val="Calibri"/>
    </font>
    <font>
      <u/>
      <sz val="11.0"/>
      <color rgb="FF0000FF"/>
    </font>
    <font>
      <sz val="12.0"/>
      <color rgb="FF000000"/>
      <name val="Calibri"/>
    </font>
    <font>
      <u/>
      <sz val="11.0"/>
      <color rgb="FF0000FF"/>
    </font>
    <font>
      <u/>
      <sz val="11.0"/>
    </font>
    <font>
      <u/>
      <sz val="11.0"/>
      <color rgb="FF0563C1"/>
    </font>
  </fonts>
  <fills count="6">
    <fill>
      <patternFill patternType="none"/>
    </fill>
    <fill>
      <patternFill patternType="lightGray"/>
    </fill>
    <fill>
      <patternFill patternType="solid">
        <fgColor rgb="FF008000"/>
        <bgColor rgb="FF008000"/>
      </patternFill>
    </fill>
    <fill>
      <patternFill patternType="solid">
        <fgColor rgb="FF93C47D"/>
        <bgColor rgb="FF93C47D"/>
      </patternFill>
    </fill>
    <fill>
      <patternFill patternType="solid">
        <fgColor rgb="FFFF6600"/>
        <bgColor rgb="FFFF6600"/>
      </patternFill>
    </fill>
    <fill>
      <patternFill patternType="solid">
        <fgColor rgb="FF00B050"/>
        <bgColor rgb="FF00B050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1" fillId="0" fontId="2" numFmtId="0" xfId="0" applyAlignment="1" applyBorder="1" applyFont="1">
      <alignment horizontal="center" wrapText="1"/>
    </xf>
    <xf borderId="0" fillId="0" fontId="3" numFmtId="0" xfId="0" applyAlignment="1" applyFont="1">
      <alignment wrapText="1"/>
    </xf>
    <xf borderId="2" fillId="0" fontId="2" numFmtId="0" xfId="0" applyAlignment="1" applyBorder="1" applyFont="1">
      <alignment horizontal="center" wrapText="1"/>
    </xf>
    <xf borderId="0" fillId="0" fontId="4" numFmtId="0" xfId="0" applyAlignment="1" applyFont="1">
      <alignment horizontal="center" wrapText="1"/>
    </xf>
    <xf borderId="2" fillId="0" fontId="2" numFmtId="0" xfId="0" applyAlignment="1" applyBorder="1" applyFont="1">
      <alignment horizontal="center" wrapText="1"/>
    </xf>
    <xf borderId="0" fillId="0" fontId="3" numFmtId="0" xfId="0" applyAlignment="1" applyFont="1">
      <alignment wrapText="1"/>
    </xf>
    <xf borderId="2" fillId="2" fontId="2" numFmtId="0" xfId="0" applyAlignment="1" applyBorder="1" applyFill="1" applyFont="1">
      <alignment horizontal="center" wrapText="1"/>
    </xf>
    <xf borderId="0" fillId="0" fontId="4" numFmtId="0" xfId="0" applyAlignment="1" applyFont="1">
      <alignment horizontal="center"/>
    </xf>
    <xf borderId="2" fillId="3" fontId="2" numFmtId="0" xfId="0" applyAlignment="1" applyBorder="1" applyFill="1" applyFont="1">
      <alignment horizontal="center" wrapText="1"/>
    </xf>
    <xf borderId="0" fillId="0" fontId="5" numFmtId="0" xfId="0" applyAlignment="1" applyFont="1">
      <alignment horizontal="center" wrapText="1"/>
    </xf>
    <xf borderId="1" fillId="4" fontId="2" numFmtId="0" xfId="0" applyAlignment="1" applyBorder="1" applyFill="1" applyFont="1">
      <alignment horizontal="center" wrapText="1"/>
    </xf>
    <xf borderId="0" fillId="0" fontId="5" numFmtId="0" xfId="0" applyAlignment="1" applyFont="1">
      <alignment horizontal="center"/>
    </xf>
    <xf borderId="2" fillId="4" fontId="2" numFmtId="0" xfId="0" applyAlignment="1" applyBorder="1" applyFont="1">
      <alignment horizontal="center" wrapText="1"/>
    </xf>
    <xf borderId="1" fillId="0" fontId="4" numFmtId="0" xfId="0" applyAlignment="1" applyBorder="1" applyFont="1">
      <alignment horizontal="center" wrapText="1"/>
    </xf>
    <xf borderId="0" fillId="0" fontId="5" numFmtId="0" xfId="0" applyAlignment="1" applyFont="1">
      <alignment horizontal="center"/>
    </xf>
    <xf borderId="2" fillId="0" fontId="4" numFmtId="0" xfId="0" applyAlignment="1" applyBorder="1" applyFont="1">
      <alignment horizontal="center" wrapText="1"/>
    </xf>
    <xf borderId="1" fillId="2" fontId="4" numFmtId="0" xfId="0" applyAlignment="1" applyBorder="1" applyFont="1">
      <alignment horizontal="center" wrapText="1"/>
    </xf>
    <xf borderId="0" fillId="0" fontId="6" numFmtId="0" xfId="0" applyAlignment="1" applyFont="1">
      <alignment wrapText="1"/>
    </xf>
    <xf borderId="2" fillId="2" fontId="4" numFmtId="0" xfId="0" applyAlignment="1" applyBorder="1" applyFont="1">
      <alignment horizontal="center" wrapText="1"/>
    </xf>
    <xf borderId="0" fillId="0" fontId="7" numFmtId="0" xfId="0" applyAlignment="1" applyFont="1">
      <alignment horizontal="center" vertical="center" wrapText="1"/>
    </xf>
    <xf borderId="0" fillId="0" fontId="3" numFmtId="0" xfId="0" applyAlignment="1" applyFont="1">
      <alignment horizontal="center" wrapText="1"/>
    </xf>
    <xf borderId="2" fillId="2" fontId="8" numFmtId="0" xfId="0" applyAlignment="1" applyBorder="1" applyFont="1">
      <alignment horizontal="center" wrapText="1"/>
    </xf>
    <xf borderId="0" fillId="0" fontId="9" numFmtId="0" xfId="0" applyAlignment="1" applyFont="1">
      <alignment horizontal="center" vertical="center" wrapText="1"/>
    </xf>
    <xf borderId="1" fillId="5" fontId="4" numFmtId="0" xfId="0" applyAlignment="1" applyBorder="1" applyFill="1" applyFont="1">
      <alignment horizontal="center" wrapText="1"/>
    </xf>
    <xf borderId="3" fillId="0" fontId="4" numFmtId="0" xfId="0" applyAlignment="1" applyBorder="1" applyFont="1">
      <alignment horizontal="center" wrapText="1"/>
    </xf>
    <xf borderId="4" fillId="0" fontId="4" numFmtId="0" xfId="0" applyAlignment="1" applyBorder="1" applyFont="1">
      <alignment horizontal="center" wrapText="1"/>
    </xf>
    <xf borderId="3" fillId="4" fontId="4" numFmtId="0" xfId="0" applyAlignment="1" applyBorder="1" applyFont="1">
      <alignment horizontal="center" wrapText="1"/>
    </xf>
    <xf borderId="4" fillId="4" fontId="4" numFmtId="0" xfId="0" applyAlignment="1" applyBorder="1" applyFont="1">
      <alignment horizontal="center" wrapText="1"/>
    </xf>
    <xf borderId="3" fillId="2" fontId="4" numFmtId="0" xfId="0" applyAlignment="1" applyBorder="1" applyFont="1">
      <alignment horizontal="center" wrapText="1"/>
    </xf>
    <xf borderId="4" fillId="2" fontId="4" numFmtId="0" xfId="0" applyAlignment="1" applyBorder="1" applyFont="1">
      <alignment horizontal="center" wrapText="1"/>
    </xf>
    <xf borderId="4" fillId="2" fontId="10" numFmtId="0" xfId="0" applyAlignment="1" applyBorder="1" applyFont="1">
      <alignment horizontal="center" wrapText="1"/>
    </xf>
    <xf borderId="3" fillId="5" fontId="4" numFmtId="0" xfId="0" applyAlignment="1" applyBorder="1" applyFont="1">
      <alignment horizontal="center" wrapText="1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4" fillId="2" fontId="11" numFmtId="0" xfId="0" applyAlignment="1" applyBorder="1" applyFont="1">
      <alignment horizontal="center" wrapText="1"/>
    </xf>
    <xf borderId="4" fillId="2" fontId="12" numFmtId="0" xfId="0" applyAlignment="1" applyBorder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D.HH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hermes.unal.edu.co/pages/Consultas/Grupo.xhtml;jsessionid=B1EE9228A4AF5DD121D707260389FECD.tomcat4?idGrupo=308&amp;opcion=1" TargetMode="External"/><Relationship Id="rId84" Type="http://schemas.openxmlformats.org/officeDocument/2006/relationships/hyperlink" Target="http://hacialareconstrucciondelpais.com/?page_id=7" TargetMode="External"/><Relationship Id="rId83" Type="http://schemas.openxmlformats.org/officeDocument/2006/relationships/hyperlink" Target="mailto:fernan@cinep.org.co" TargetMode="External"/><Relationship Id="rId42" Type="http://schemas.openxmlformats.org/officeDocument/2006/relationships/hyperlink" Target="http://www.investigacionimani.unal.edu.co/" TargetMode="External"/><Relationship Id="rId86" Type="http://schemas.openxmlformats.org/officeDocument/2006/relationships/hyperlink" Target="http://www.fedesarrollo.org.co/" TargetMode="External"/><Relationship Id="rId41" Type="http://schemas.openxmlformats.org/officeDocument/2006/relationships/hyperlink" Target="mailto:cefranky@unal.edu.co" TargetMode="External"/><Relationship Id="rId85" Type="http://schemas.openxmlformats.org/officeDocument/2006/relationships/hyperlink" Target="http://www.colombiaaprende.edu.co/html/home/1592/article-58550.html" TargetMode="External"/><Relationship Id="rId44" Type="http://schemas.openxmlformats.org/officeDocument/2006/relationships/hyperlink" Target="http://gppt-grupodeinvestigacion.blogspot.com/" TargetMode="External"/><Relationship Id="rId88" Type="http://schemas.openxmlformats.org/officeDocument/2006/relationships/hyperlink" Target="http://www.ocaribe.org/" TargetMode="External"/><Relationship Id="rId43" Type="http://schemas.openxmlformats.org/officeDocument/2006/relationships/hyperlink" Target="mailto:politicas_med@unal.edu.co" TargetMode="External"/><Relationship Id="rId87" Type="http://schemas.openxmlformats.org/officeDocument/2006/relationships/hyperlink" Target="mailto:info@ocaribe.org" TargetMode="External"/><Relationship Id="rId46" Type="http://schemas.openxmlformats.org/officeDocument/2006/relationships/hyperlink" Target="http://scienti.colciencias.gov.co:8080/gruplac/jsp/visualiza/visualizagr.jsp?nro=00000000001597" TargetMode="External"/><Relationship Id="rId45" Type="http://schemas.openxmlformats.org/officeDocument/2006/relationships/hyperlink" Target="mailto:pbrand@unal.edu.co" TargetMode="External"/><Relationship Id="rId89" Type="http://schemas.openxmlformats.org/officeDocument/2006/relationships/drawing" Target="../drawings/worksheetdrawing2.xml"/><Relationship Id="rId80" Type="http://schemas.openxmlformats.org/officeDocument/2006/relationships/hyperlink" Target="http://ceanj.cinde.org.co/" TargetMode="External"/><Relationship Id="rId82" Type="http://schemas.openxmlformats.org/officeDocument/2006/relationships/hyperlink" Target="http://www.cecodes.org.co/" TargetMode="External"/><Relationship Id="rId81" Type="http://schemas.openxmlformats.org/officeDocument/2006/relationships/hyperlink" Target="mailto:cecodes@cecodes.org.co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genero@quimbaya.udea.edu.co" TargetMode="External"/><Relationship Id="rId3" Type="http://schemas.openxmlformats.org/officeDocument/2006/relationships/hyperlink" Target="http://nutabe.udea.edu.co/~cish/gruposinvestigacion/gruposinvestigacion.htm" TargetMode="External"/><Relationship Id="rId4" Type="http://schemas.openxmlformats.org/officeDocument/2006/relationships/hyperlink" Target="mailto:comunicaciones@udea.edu.co" TargetMode="External"/><Relationship Id="rId9" Type="http://schemas.openxmlformats.org/officeDocument/2006/relationships/hyperlink" Target="mailto:estudiospoliticos@udea.edu.co" TargetMode="External"/><Relationship Id="rId48" Type="http://schemas.openxmlformats.org/officeDocument/2006/relationships/hyperlink" Target="http://cienciashumanasyeconomicas.medellin.unal.edu.co/index.php/investigacion/ceaes" TargetMode="External"/><Relationship Id="rId47" Type="http://schemas.openxmlformats.org/officeDocument/2006/relationships/hyperlink" Target="mailto:ceaes@unal.edu.co" TargetMode="External"/><Relationship Id="rId49" Type="http://schemas.openxmlformats.org/officeDocument/2006/relationships/hyperlink" Target="mailto:ces_bog@unal.edu.co" TargetMode="External"/><Relationship Id="rId5" Type="http://schemas.openxmlformats.org/officeDocument/2006/relationships/hyperlink" Target="http://iner.udea.edu.co/" TargetMode="External"/><Relationship Id="rId6" Type="http://schemas.openxmlformats.org/officeDocument/2006/relationships/hyperlink" Target="mailto:socio@antares.udea.edu.co" TargetMode="External"/><Relationship Id="rId7" Type="http://schemas.openxmlformats.org/officeDocument/2006/relationships/hyperlink" Target="mailto:csantropologia@antares.udea.edu.co" TargetMode="External"/><Relationship Id="rId8" Type="http://schemas.openxmlformats.org/officeDocument/2006/relationships/hyperlink" Target="http://antares.udea.edu.co/antropologia/" TargetMode="External"/><Relationship Id="rId73" Type="http://schemas.openxmlformats.org/officeDocument/2006/relationships/hyperlink" Target="mailto:ceidcorp_gr@ceidcolombia.org" TargetMode="External"/><Relationship Id="rId72" Type="http://schemas.openxmlformats.org/officeDocument/2006/relationships/hyperlink" Target="http://www.corpoamazonia.gov.co/" TargetMode="External"/><Relationship Id="rId31" Type="http://schemas.openxmlformats.org/officeDocument/2006/relationships/hyperlink" Target="mailto:manizales@cinde.org.co" TargetMode="External"/><Relationship Id="rId75" Type="http://schemas.openxmlformats.org/officeDocument/2006/relationships/hyperlink" Target="mailto:genero@correounivalle.edu.co" TargetMode="External"/><Relationship Id="rId30" Type="http://schemas.openxmlformats.org/officeDocument/2006/relationships/hyperlink" Target="mailto:cega@mail.cega.org.co" TargetMode="External"/><Relationship Id="rId74" Type="http://schemas.openxmlformats.org/officeDocument/2006/relationships/hyperlink" Target="http://www.ceidcolombia.org/" TargetMode="External"/><Relationship Id="rId33" Type="http://schemas.openxmlformats.org/officeDocument/2006/relationships/hyperlink" Target="mailto:ipc@corporacionpp.org.co" TargetMode="External"/><Relationship Id="rId77" Type="http://schemas.openxmlformats.org/officeDocument/2006/relationships/hyperlink" Target="mailto:grupomaso@udea.edu.co" TargetMode="External"/><Relationship Id="rId32" Type="http://schemas.openxmlformats.org/officeDocument/2006/relationships/hyperlink" Target="http://www.cinde.org.co/sitio/" TargetMode="External"/><Relationship Id="rId76" Type="http://schemas.openxmlformats.org/officeDocument/2006/relationships/hyperlink" Target="http://genero.univalle.edu.co/" TargetMode="External"/><Relationship Id="rId35" Type="http://schemas.openxmlformats.org/officeDocument/2006/relationships/hyperlink" Target="mailto:ideade@javeriana.edu.co" TargetMode="External"/><Relationship Id="rId79" Type="http://schemas.openxmlformats.org/officeDocument/2006/relationships/hyperlink" Target="mailto:recepcionmanizales@cinde.org.co" TargetMode="External"/><Relationship Id="rId34" Type="http://schemas.openxmlformats.org/officeDocument/2006/relationships/hyperlink" Target="http://www.ipc.org.co/" TargetMode="External"/><Relationship Id="rId78" Type="http://schemas.openxmlformats.org/officeDocument/2006/relationships/hyperlink" Target="http://grupomasoudea.blogspot.com/" TargetMode="External"/><Relationship Id="rId71" Type="http://schemas.openxmlformats.org/officeDocument/2006/relationships/hyperlink" Target="mailto:correspondencia@corpoamazonia.gov.co" TargetMode="External"/><Relationship Id="rId70" Type="http://schemas.openxmlformats.org/officeDocument/2006/relationships/hyperlink" Target="http://www.urosario.edu.co/competitividad/" TargetMode="External"/><Relationship Id="rId37" Type="http://schemas.openxmlformats.org/officeDocument/2006/relationships/hyperlink" Target="mailto:cima@uexternado.edu.co" TargetMode="External"/><Relationship Id="rId36" Type="http://schemas.openxmlformats.org/officeDocument/2006/relationships/hyperlink" Target="http://fear.javeriana.edu.co/investigacion/institutos/ideade" TargetMode="External"/><Relationship Id="rId39" Type="http://schemas.openxmlformats.org/officeDocument/2006/relationships/hyperlink" Target="mailto:agomezcruz1@yahoo.es" TargetMode="External"/><Relationship Id="rId38" Type="http://schemas.openxmlformats.org/officeDocument/2006/relationships/hyperlink" Target="http://portal.uexternado.edu.co/fderecho/investigacion/c-medio-ambiente/index.html" TargetMode="External"/><Relationship Id="rId62" Type="http://schemas.openxmlformats.org/officeDocument/2006/relationships/hyperlink" Target="http://www.cid.unal.edu.co/cidnews/" TargetMode="External"/><Relationship Id="rId61" Type="http://schemas.openxmlformats.org/officeDocument/2006/relationships/hyperlink" Target="mailto:ceninvdes_bog@unal.edu.co" TargetMode="External"/><Relationship Id="rId20" Type="http://schemas.openxmlformats.org/officeDocument/2006/relationships/hyperlink" Target="http://www.pedagogica.edu.co/" TargetMode="External"/><Relationship Id="rId64" Type="http://schemas.openxmlformats.org/officeDocument/2006/relationships/hyperlink" Target="mailto:cenac@cenac.org.co" TargetMode="External"/><Relationship Id="rId63" Type="http://schemas.openxmlformats.org/officeDocument/2006/relationships/hyperlink" Target="http://ceelat.org/" TargetMode="External"/><Relationship Id="rId22" Type="http://schemas.openxmlformats.org/officeDocument/2006/relationships/hyperlink" Target="http://www.pedagogica.edu.co/index.php?inf=502&amp;grupo=9" TargetMode="External"/><Relationship Id="rId66" Type="http://schemas.openxmlformats.org/officeDocument/2006/relationships/hyperlink" Target="mailto:cnp@cnp.org.co" TargetMode="External"/><Relationship Id="rId21" Type="http://schemas.openxmlformats.org/officeDocument/2006/relationships/hyperlink" Target="http://www.pedagogica.edu.co/" TargetMode="External"/><Relationship Id="rId65" Type="http://schemas.openxmlformats.org/officeDocument/2006/relationships/hyperlink" Target="http://www.cenac.org.co/" TargetMode="External"/><Relationship Id="rId24" Type="http://schemas.openxmlformats.org/officeDocument/2006/relationships/hyperlink" Target="http://www.region.org.co/" TargetMode="External"/><Relationship Id="rId68" Type="http://schemas.openxmlformats.org/officeDocument/2006/relationships/hyperlink" Target="http://www.compite.com.co/" TargetMode="External"/><Relationship Id="rId23" Type="http://schemas.openxmlformats.org/officeDocument/2006/relationships/hyperlink" Target="mailto:coregion@region.org.co" TargetMode="External"/><Relationship Id="rId67" Type="http://schemas.openxmlformats.org/officeDocument/2006/relationships/hyperlink" Target="http://www.cnp.org.co/" TargetMode="External"/><Relationship Id="rId60" Type="http://schemas.openxmlformats.org/officeDocument/2006/relationships/hyperlink" Target="http://www.crece.org.co/crece/" TargetMode="External"/><Relationship Id="rId26" Type="http://schemas.openxmlformats.org/officeDocument/2006/relationships/hyperlink" Target="http://www.cipav.org.co/" TargetMode="External"/><Relationship Id="rId25" Type="http://schemas.openxmlformats.org/officeDocument/2006/relationships/hyperlink" Target="mailto:cipav@cipav.org.co" TargetMode="External"/><Relationship Id="rId69" Type="http://schemas.openxmlformats.org/officeDocument/2006/relationships/hyperlink" Target="mailto:cepec@urosario.edu.co" TargetMode="External"/><Relationship Id="rId28" Type="http://schemas.openxmlformats.org/officeDocument/2006/relationships/hyperlink" Target="mailto:ceer@banrep.gov.co" TargetMode="External"/><Relationship Id="rId27" Type="http://schemas.openxmlformats.org/officeDocument/2006/relationships/hyperlink" Target="http://www.unisinu.edu.co/" TargetMode="External"/><Relationship Id="rId29" Type="http://schemas.openxmlformats.org/officeDocument/2006/relationships/hyperlink" Target="http://www.banrep.gov.co/" TargetMode="External"/><Relationship Id="rId51" Type="http://schemas.openxmlformats.org/officeDocument/2006/relationships/hyperlink" Target="mailto:gides.usbcartagena@gmail.com" TargetMode="External"/><Relationship Id="rId50" Type="http://schemas.openxmlformats.org/officeDocument/2006/relationships/hyperlink" Target="http://www.unal.edu.co/ces/" TargetMode="External"/><Relationship Id="rId53" Type="http://schemas.openxmlformats.org/officeDocument/2006/relationships/hyperlink" Target="mailto:cipca@emtel.net.co" TargetMode="External"/><Relationship Id="rId52" Type="http://schemas.openxmlformats.org/officeDocument/2006/relationships/hyperlink" Target="http://investigaciones.usbcartagena.edu.co/grupos/centro-de-investigaciones" TargetMode="External"/><Relationship Id="rId11" Type="http://schemas.openxmlformats.org/officeDocument/2006/relationships/hyperlink" Target="mailto:cinep@cinep.org.co" TargetMode="External"/><Relationship Id="rId55" Type="http://schemas.openxmlformats.org/officeDocument/2006/relationships/hyperlink" Target="mailto:direccion@icanh.gov.co" TargetMode="External"/><Relationship Id="rId10" Type="http://schemas.openxmlformats.org/officeDocument/2006/relationships/hyperlink" Target="http://posgrados.udea.edu.co/" TargetMode="External"/><Relationship Id="rId54" Type="http://schemas.openxmlformats.org/officeDocument/2006/relationships/hyperlink" Target="http://www.crepic.org.co/index.php/es/" TargetMode="External"/><Relationship Id="rId13" Type="http://schemas.openxmlformats.org/officeDocument/2006/relationships/hyperlink" Target="mailto:mayd@um.umanizales.edu.co" TargetMode="External"/><Relationship Id="rId57" Type="http://schemas.openxmlformats.org/officeDocument/2006/relationships/hyperlink" Target="mailto:fear@javeriana.edu.co" TargetMode="External"/><Relationship Id="rId12" Type="http://schemas.openxmlformats.org/officeDocument/2006/relationships/hyperlink" Target="http://www.cinep.org.co/" TargetMode="External"/><Relationship Id="rId56" Type="http://schemas.openxmlformats.org/officeDocument/2006/relationships/hyperlink" Target="http://www.icanh.gov.co/" TargetMode="External"/><Relationship Id="rId90" Type="http://schemas.openxmlformats.org/officeDocument/2006/relationships/vmlDrawing" Target="../drawings/vmlDrawing1.vml"/><Relationship Id="rId15" Type="http://schemas.openxmlformats.org/officeDocument/2006/relationships/hyperlink" Target="http://www.bioeticaunbosque.edu.co/Investigacion/grupoinvestigacion.htm" TargetMode="External"/><Relationship Id="rId59" Type="http://schemas.openxmlformats.org/officeDocument/2006/relationships/hyperlink" Target="mailto:crece@crece.org.co" TargetMode="External"/><Relationship Id="rId14" Type="http://schemas.openxmlformats.org/officeDocument/2006/relationships/hyperlink" Target="http://www.umanizales.edu.co/" TargetMode="External"/><Relationship Id="rId58" Type="http://schemas.openxmlformats.org/officeDocument/2006/relationships/hyperlink" Target="http://www.javeriana.edu.co/ear/d_des_rur/inicio.htm" TargetMode="External"/><Relationship Id="rId17" Type="http://schemas.openxmlformats.org/officeDocument/2006/relationships/hyperlink" Target="http://ambiental.utp.edu.co/gestion-ambiental-territorial.pdf" TargetMode="External"/><Relationship Id="rId16" Type="http://schemas.openxmlformats.org/officeDocument/2006/relationships/hyperlink" Target="mailto:gat@utp.edu.co" TargetMode="External"/><Relationship Id="rId19" Type="http://schemas.openxmlformats.org/officeDocument/2006/relationships/hyperlink" Target="http://investigaciones.pedagogica.edu.co/" TargetMode="External"/><Relationship Id="rId18" Type="http://schemas.openxmlformats.org/officeDocument/2006/relationships/hyperlink" Target="mailto:lbernalc@pedagogic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6.71"/>
    <col customWidth="1" min="4" max="4" width="22.71"/>
    <col customWidth="1" min="5" max="5" width="40.86"/>
    <col customWidth="1" min="6" max="6" width="37.29"/>
    <col customWidth="1" min="7" max="7" width="20.29"/>
    <col customWidth="1" min="8" max="8" width="17.57"/>
    <col customWidth="1" min="10" max="10" width="22.0"/>
    <col customWidth="1" min="12" max="12" width="33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15</v>
      </c>
      <c r="B2" s="5" t="s">
        <v>18</v>
      </c>
      <c r="C2" s="5" t="s">
        <v>19</v>
      </c>
      <c r="D2" s="7" t="s">
        <v>20</v>
      </c>
      <c r="E2" s="7" t="s">
        <v>28</v>
      </c>
      <c r="F2" s="7" t="s">
        <v>29</v>
      </c>
      <c r="G2" s="5" t="s">
        <v>30</v>
      </c>
      <c r="H2" s="9" t="s">
        <v>31</v>
      </c>
      <c r="I2" s="5" t="s">
        <v>36</v>
      </c>
      <c r="J2" s="11" t="s">
        <v>37</v>
      </c>
      <c r="K2" s="11" t="s">
        <v>46</v>
      </c>
      <c r="L2" s="13" t="s">
        <v>47</v>
      </c>
      <c r="M2" s="7" t="s">
        <v>49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50</v>
      </c>
      <c r="B3" s="5" t="s">
        <v>51</v>
      </c>
      <c r="C3" s="5" t="s">
        <v>52</v>
      </c>
      <c r="D3" s="7" t="s">
        <v>53</v>
      </c>
      <c r="E3" s="7" t="s">
        <v>54</v>
      </c>
      <c r="F3" s="7" t="s">
        <v>55</v>
      </c>
      <c r="G3" s="5" t="s">
        <v>56</v>
      </c>
      <c r="H3" s="9" t="s">
        <v>57</v>
      </c>
      <c r="I3" s="5" t="s">
        <v>58</v>
      </c>
      <c r="J3" s="11" t="s">
        <v>59</v>
      </c>
      <c r="K3" s="11" t="s">
        <v>60</v>
      </c>
      <c r="L3" s="13" t="s">
        <v>62</v>
      </c>
      <c r="M3" s="7" t="s">
        <v>65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73</v>
      </c>
      <c r="B4" s="5" t="s">
        <v>74</v>
      </c>
      <c r="C4" s="5" t="s">
        <v>75</v>
      </c>
      <c r="D4" s="7" t="s">
        <v>76</v>
      </c>
      <c r="E4" s="7" t="s">
        <v>77</v>
      </c>
      <c r="F4" s="7" t="s">
        <v>78</v>
      </c>
      <c r="G4" s="5" t="s">
        <v>79</v>
      </c>
      <c r="H4" s="9" t="s">
        <v>80</v>
      </c>
      <c r="I4" s="5" t="s">
        <v>81</v>
      </c>
      <c r="J4" s="11" t="s">
        <v>82</v>
      </c>
      <c r="K4" s="3"/>
      <c r="L4" s="13" t="s">
        <v>83</v>
      </c>
      <c r="M4" s="7" t="s">
        <v>85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89</v>
      </c>
      <c r="B5" s="5" t="s">
        <v>91</v>
      </c>
      <c r="C5" s="5" t="s">
        <v>93</v>
      </c>
      <c r="D5" s="7" t="s">
        <v>95</v>
      </c>
      <c r="E5" s="7" t="s">
        <v>110</v>
      </c>
      <c r="F5" s="7" t="s">
        <v>111</v>
      </c>
      <c r="G5" s="5" t="s">
        <v>112</v>
      </c>
      <c r="H5" s="9" t="s">
        <v>113</v>
      </c>
      <c r="I5" s="5" t="s">
        <v>114</v>
      </c>
      <c r="J5" s="3"/>
      <c r="K5" s="3"/>
      <c r="L5" s="16" t="s">
        <v>115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117</v>
      </c>
      <c r="B6" s="5" t="s">
        <v>118</v>
      </c>
      <c r="C6" s="5" t="s">
        <v>119</v>
      </c>
      <c r="D6" s="19" t="s">
        <v>120</v>
      </c>
      <c r="E6" s="7" t="s">
        <v>126</v>
      </c>
      <c r="F6" s="7" t="s">
        <v>127</v>
      </c>
      <c r="G6" s="5" t="s">
        <v>128</v>
      </c>
      <c r="H6" s="9" t="s">
        <v>129</v>
      </c>
      <c r="I6" s="5" t="s">
        <v>130</v>
      </c>
      <c r="J6" s="3"/>
      <c r="K6" s="3"/>
      <c r="L6" s="16" t="s">
        <v>131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121</v>
      </c>
      <c r="B7" s="3"/>
      <c r="C7" s="5" t="s">
        <v>132</v>
      </c>
      <c r="D7" s="7" t="s">
        <v>133</v>
      </c>
      <c r="E7" s="7" t="s">
        <v>134</v>
      </c>
      <c r="F7" s="7" t="s">
        <v>135</v>
      </c>
      <c r="G7" s="5" t="s">
        <v>136</v>
      </c>
      <c r="H7" s="9" t="s">
        <v>137</v>
      </c>
      <c r="I7" s="5" t="s">
        <v>138</v>
      </c>
      <c r="J7" s="3"/>
      <c r="K7" s="3"/>
      <c r="L7" s="13" t="s">
        <v>139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140</v>
      </c>
      <c r="B8" s="3"/>
      <c r="C8" s="21" t="s">
        <v>141</v>
      </c>
      <c r="D8" s="7" t="s">
        <v>142</v>
      </c>
      <c r="E8" s="7" t="s">
        <v>143</v>
      </c>
      <c r="F8" s="7" t="s">
        <v>144</v>
      </c>
      <c r="G8" s="5" t="s">
        <v>145</v>
      </c>
      <c r="H8" s="9" t="s">
        <v>146</v>
      </c>
      <c r="I8" s="5" t="s">
        <v>147</v>
      </c>
      <c r="J8" s="3"/>
      <c r="K8" s="3"/>
      <c r="L8" s="22" t="s">
        <v>148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7" t="s">
        <v>149</v>
      </c>
      <c r="E9" s="7" t="s">
        <v>150</v>
      </c>
      <c r="F9" s="7" t="s">
        <v>151</v>
      </c>
      <c r="G9" s="5" t="s">
        <v>152</v>
      </c>
      <c r="H9" s="9" t="s">
        <v>153</v>
      </c>
      <c r="I9" s="24" t="s">
        <v>154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7" t="s">
        <v>155</v>
      </c>
      <c r="E10" s="7" t="s">
        <v>156</v>
      </c>
      <c r="F10" s="7" t="s">
        <v>157</v>
      </c>
      <c r="G10" s="5" t="s">
        <v>158</v>
      </c>
      <c r="H10" s="9" t="s">
        <v>159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7" t="s">
        <v>160</v>
      </c>
      <c r="E11" s="7" t="s">
        <v>161</v>
      </c>
      <c r="F11" s="7" t="s">
        <v>162</v>
      </c>
      <c r="G11" s="5" t="s">
        <v>163</v>
      </c>
      <c r="H11" s="9" t="s">
        <v>164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7" t="s">
        <v>165</v>
      </c>
      <c r="E12" s="7" t="s">
        <v>166</v>
      </c>
      <c r="F12" s="7" t="s">
        <v>168</v>
      </c>
      <c r="G12" s="5" t="s">
        <v>123</v>
      </c>
      <c r="H12" s="9" t="s">
        <v>169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7" t="s">
        <v>170</v>
      </c>
      <c r="E13" s="7" t="s">
        <v>171</v>
      </c>
      <c r="F13" s="7" t="s">
        <v>172</v>
      </c>
      <c r="G13" s="5" t="s">
        <v>173</v>
      </c>
      <c r="H13" s="9" t="s">
        <v>174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7" t="s">
        <v>175</v>
      </c>
      <c r="E14" s="7" t="s">
        <v>176</v>
      </c>
      <c r="F14" s="7" t="s">
        <v>177</v>
      </c>
      <c r="G14" s="5" t="s">
        <v>178</v>
      </c>
      <c r="H14" s="9" t="s">
        <v>179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7" t="s">
        <v>180</v>
      </c>
      <c r="E15" s="7" t="s">
        <v>181</v>
      </c>
      <c r="F15" s="7" t="s">
        <v>182</v>
      </c>
      <c r="G15" s="5" t="s">
        <v>183</v>
      </c>
      <c r="H15" s="9" t="s">
        <v>184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7" t="s">
        <v>185</v>
      </c>
      <c r="E16" s="7" t="s">
        <v>186</v>
      </c>
      <c r="F16" s="7" t="s">
        <v>187</v>
      </c>
      <c r="G16" s="5" t="s">
        <v>188</v>
      </c>
      <c r="H16" s="9" t="s">
        <v>189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7" t="s">
        <v>190</v>
      </c>
      <c r="E17" s="7" t="s">
        <v>191</v>
      </c>
      <c r="F17" s="7" t="s">
        <v>192</v>
      </c>
      <c r="G17" s="5" t="s">
        <v>193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7" t="s">
        <v>19</v>
      </c>
      <c r="E18" s="7" t="s">
        <v>93</v>
      </c>
      <c r="F18" s="7" t="s">
        <v>194</v>
      </c>
      <c r="G18" s="5" t="s">
        <v>195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7" t="s">
        <v>196</v>
      </c>
      <c r="E19" s="7" t="s">
        <v>197</v>
      </c>
      <c r="F19" s="7" t="s">
        <v>198</v>
      </c>
      <c r="G19" s="5" t="s">
        <v>199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7" t="s">
        <v>200</v>
      </c>
      <c r="E20" s="7" t="s">
        <v>201</v>
      </c>
      <c r="F20" s="7" t="s">
        <v>202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7" t="s">
        <v>203</v>
      </c>
      <c r="E21" s="7" t="s">
        <v>204</v>
      </c>
      <c r="F21" s="7" t="s">
        <v>205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7" t="s">
        <v>206</v>
      </c>
      <c r="E22" s="3"/>
      <c r="F22" s="7" t="s">
        <v>207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7" t="s">
        <v>208</v>
      </c>
      <c r="E23" s="3"/>
      <c r="F23" s="7" t="s">
        <v>93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7" t="s">
        <v>209</v>
      </c>
      <c r="E24" s="3"/>
      <c r="F24" s="7" t="s">
        <v>210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7" t="s">
        <v>93</v>
      </c>
      <c r="E25" s="3"/>
      <c r="F25" s="7" t="s">
        <v>211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7" t="s">
        <v>216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7" t="s">
        <v>218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7" t="s">
        <v>220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7" t="s">
        <v>222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D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9.29"/>
    <col customWidth="1" min="3" max="3" width="16.0"/>
    <col customWidth="1" min="4" max="6" width="16.57"/>
    <col customWidth="1" min="7" max="7" width="23.43"/>
    <col customWidth="1" min="8" max="8" width="20.29"/>
    <col customWidth="1" min="13" max="13" width="17.0"/>
    <col customWidth="1" min="14" max="14" width="25.14"/>
    <col customWidth="1" min="18" max="18" width="21.0"/>
    <col customWidth="1" min="24" max="24" width="19.86"/>
    <col customWidth="1" min="25" max="25" width="20.86"/>
    <col customWidth="1" min="26" max="26" width="21.14"/>
    <col customWidth="1" min="27" max="27" width="21.0"/>
    <col customWidth="1" min="28" max="28" width="15.71"/>
    <col customWidth="1" min="45" max="45" width="16.29"/>
    <col customWidth="1" min="46" max="46" width="17.71"/>
    <col customWidth="1" min="47" max="47" width="17.14"/>
    <col customWidth="1" min="48" max="48" width="16.29"/>
    <col customWidth="1" min="49" max="49" width="16.57"/>
    <col customWidth="1" min="50" max="50" width="16.43"/>
    <col customWidth="1" min="51" max="51" width="17.0"/>
    <col customWidth="1" min="52" max="52" width="16.86"/>
    <col customWidth="1" min="53" max="53" width="16.71"/>
    <col customWidth="1" min="54" max="54" width="16.29"/>
    <col customWidth="1" min="55" max="55" width="17.14"/>
  </cols>
  <sheetData>
    <row r="1">
      <c r="A1" s="2" t="s">
        <v>1</v>
      </c>
      <c r="B1" s="4" t="s">
        <v>14</v>
      </c>
      <c r="C1" s="4" t="s">
        <v>16</v>
      </c>
      <c r="D1" s="6" t="s">
        <v>17</v>
      </c>
      <c r="E1" s="6" t="s">
        <v>21</v>
      </c>
      <c r="F1" s="4" t="s">
        <v>22</v>
      </c>
      <c r="G1" s="2" t="s">
        <v>23</v>
      </c>
      <c r="H1" s="4" t="s">
        <v>24</v>
      </c>
      <c r="I1" s="4" t="s">
        <v>25</v>
      </c>
      <c r="J1" s="4" t="s">
        <v>26</v>
      </c>
      <c r="K1" s="8" t="s">
        <v>27</v>
      </c>
      <c r="L1" s="8" t="s">
        <v>32</v>
      </c>
      <c r="M1" s="8" t="s">
        <v>33</v>
      </c>
      <c r="N1" s="8" t="s">
        <v>34</v>
      </c>
      <c r="O1" s="10" t="s">
        <v>35</v>
      </c>
      <c r="P1" s="4" t="s">
        <v>10</v>
      </c>
      <c r="Q1" s="4" t="s">
        <v>38</v>
      </c>
      <c r="R1" s="4" t="s">
        <v>39</v>
      </c>
      <c r="S1" s="2" t="s">
        <v>40</v>
      </c>
      <c r="T1" s="4" t="s">
        <v>41</v>
      </c>
      <c r="U1" s="4" t="s">
        <v>42</v>
      </c>
      <c r="V1" s="4" t="s">
        <v>43</v>
      </c>
      <c r="W1" s="4" t="s">
        <v>44</v>
      </c>
      <c r="X1" s="12" t="s">
        <v>45</v>
      </c>
      <c r="Y1" s="14" t="s">
        <v>48</v>
      </c>
      <c r="Z1" s="14" t="s">
        <v>61</v>
      </c>
      <c r="AA1" s="14" t="s">
        <v>63</v>
      </c>
      <c r="AB1" s="2" t="s">
        <v>64</v>
      </c>
      <c r="AC1" s="4" t="s">
        <v>66</v>
      </c>
      <c r="AD1" s="4" t="s">
        <v>67</v>
      </c>
      <c r="AE1" s="4" t="s">
        <v>68</v>
      </c>
      <c r="AF1" s="4" t="s">
        <v>69</v>
      </c>
      <c r="AG1" s="2" t="s">
        <v>70</v>
      </c>
      <c r="AH1" s="4" t="s">
        <v>71</v>
      </c>
      <c r="AI1" s="4" t="s">
        <v>72</v>
      </c>
      <c r="AJ1" s="2" t="s">
        <v>84</v>
      </c>
      <c r="AK1" s="4" t="s">
        <v>86</v>
      </c>
      <c r="AL1" s="4" t="s">
        <v>87</v>
      </c>
      <c r="AM1" s="4" t="s">
        <v>88</v>
      </c>
      <c r="AN1" s="4" t="s">
        <v>90</v>
      </c>
      <c r="AO1" s="4" t="s">
        <v>92</v>
      </c>
      <c r="AP1" s="4" t="s">
        <v>94</v>
      </c>
      <c r="AQ1" s="4" t="s">
        <v>96</v>
      </c>
      <c r="AR1" s="4" t="s">
        <v>97</v>
      </c>
      <c r="AS1" s="4" t="s">
        <v>98</v>
      </c>
      <c r="AT1" s="4" t="s">
        <v>99</v>
      </c>
      <c r="AU1" s="4" t="s">
        <v>100</v>
      </c>
      <c r="AV1" s="4" t="s">
        <v>101</v>
      </c>
      <c r="AW1" s="4" t="s">
        <v>102</v>
      </c>
      <c r="AX1" s="4" t="s">
        <v>103</v>
      </c>
      <c r="AY1" s="4" t="s">
        <v>104</v>
      </c>
      <c r="AZ1" s="4" t="s">
        <v>105</v>
      </c>
      <c r="BA1" s="4" t="s">
        <v>106</v>
      </c>
      <c r="BB1" s="4" t="s">
        <v>107</v>
      </c>
      <c r="BC1" s="4" t="s">
        <v>108</v>
      </c>
    </row>
    <row r="2">
      <c r="A2" s="15" t="s">
        <v>109</v>
      </c>
      <c r="B2" s="17" t="s">
        <v>116</v>
      </c>
      <c r="C2" s="17" t="s">
        <v>121</v>
      </c>
      <c r="D2" s="15" t="s">
        <v>65</v>
      </c>
      <c r="E2" s="15" t="s">
        <v>122</v>
      </c>
      <c r="F2" s="17" t="s">
        <v>74</v>
      </c>
      <c r="G2" s="15" t="s">
        <v>123</v>
      </c>
      <c r="H2" s="17" t="s">
        <v>57</v>
      </c>
      <c r="I2" s="17" t="s">
        <v>36</v>
      </c>
      <c r="J2" s="17" t="s">
        <v>93</v>
      </c>
      <c r="K2" s="18" t="s">
        <v>124</v>
      </c>
      <c r="L2" s="20" t="s">
        <v>125</v>
      </c>
      <c r="M2" s="23" t="str">
        <f>HYPERLINK("mailto:genero@quimbaya.udea.edu.co","genero@quimbaya.udea.edu.co
cish@nutabe.udea.edu.co")</f>
        <v>genero@quimbaya.udea.edu.co
cish@nutabe.udea.edu.co</v>
      </c>
      <c r="N2" s="23" t="str">
        <f>HYPERLINK("http://nutabe.udea.edu.co/~cish/gruposinvestigacion/gruposinvestigacion.htm","http://nutabe.udea.edu.co/~cish/gruposinvestigacion/gruposinvestigacion.htm")</f>
        <v>http://nutabe.udea.edu.co/~cish/gruposinvestigacion/gruposinvestigacion.htm</v>
      </c>
      <c r="O2" s="25" t="s">
        <v>167</v>
      </c>
      <c r="P2" s="17" t="s">
        <v>59</v>
      </c>
      <c r="Q2" s="17" t="s">
        <v>46</v>
      </c>
      <c r="R2" s="17" t="s">
        <v>47</v>
      </c>
      <c r="S2" s="26" t="s">
        <v>142</v>
      </c>
      <c r="T2" s="27" t="s">
        <v>20</v>
      </c>
      <c r="U2" s="27" t="s">
        <v>53</v>
      </c>
      <c r="V2" s="27" t="s">
        <v>93</v>
      </c>
      <c r="W2" s="27" t="s">
        <v>93</v>
      </c>
      <c r="X2" s="28" t="s">
        <v>127</v>
      </c>
      <c r="Y2" s="29" t="s">
        <v>162</v>
      </c>
      <c r="Z2" s="29" t="s">
        <v>93</v>
      </c>
      <c r="AA2" s="29" t="s">
        <v>93</v>
      </c>
      <c r="AB2" s="26" t="s">
        <v>150</v>
      </c>
      <c r="AC2" s="27" t="s">
        <v>143</v>
      </c>
      <c r="AD2" s="27" t="s">
        <v>77</v>
      </c>
      <c r="AE2" s="27" t="s">
        <v>93</v>
      </c>
      <c r="AF2" s="27" t="s">
        <v>93</v>
      </c>
      <c r="AG2" s="26" t="s">
        <v>19</v>
      </c>
      <c r="AH2" s="27" t="s">
        <v>75</v>
      </c>
      <c r="AI2" s="27" t="s">
        <v>52</v>
      </c>
      <c r="AJ2" s="26" t="s">
        <v>212</v>
      </c>
      <c r="AK2" s="27" t="s">
        <v>213</v>
      </c>
      <c r="AL2" s="27" t="s">
        <v>214</v>
      </c>
      <c r="AM2" s="27" t="s">
        <v>214</v>
      </c>
      <c r="AN2" s="27" t="s">
        <v>215</v>
      </c>
      <c r="AO2" s="27" t="s">
        <v>93</v>
      </c>
      <c r="AP2" s="27" t="s">
        <v>93</v>
      </c>
      <c r="AQ2" s="27" t="s">
        <v>93</v>
      </c>
      <c r="AR2" s="27" t="s">
        <v>93</v>
      </c>
      <c r="AS2" s="27" t="s">
        <v>93</v>
      </c>
      <c r="AT2" s="27" t="s">
        <v>217</v>
      </c>
      <c r="AU2" s="27" t="s">
        <v>212</v>
      </c>
      <c r="AV2" s="27" t="s">
        <v>215</v>
      </c>
      <c r="AW2" s="27" t="s">
        <v>93</v>
      </c>
      <c r="AX2" s="27" t="s">
        <v>93</v>
      </c>
      <c r="AY2" s="27" t="s">
        <v>93</v>
      </c>
      <c r="AZ2" s="27" t="s">
        <v>93</v>
      </c>
      <c r="BA2" s="27" t="s">
        <v>93</v>
      </c>
      <c r="BB2" s="27" t="s">
        <v>93</v>
      </c>
      <c r="BC2" s="27" t="s">
        <v>93</v>
      </c>
    </row>
    <row r="3">
      <c r="A3" s="26" t="s">
        <v>219</v>
      </c>
      <c r="B3" s="27" t="s">
        <v>116</v>
      </c>
      <c r="C3" s="27" t="s">
        <v>121</v>
      </c>
      <c r="D3" s="26" t="s">
        <v>65</v>
      </c>
      <c r="E3" s="26" t="s">
        <v>221</v>
      </c>
      <c r="F3" s="27" t="s">
        <v>74</v>
      </c>
      <c r="G3" s="26" t="s">
        <v>123</v>
      </c>
      <c r="H3" s="27" t="s">
        <v>57</v>
      </c>
      <c r="I3" s="27" t="s">
        <v>36</v>
      </c>
      <c r="J3" s="27" t="s">
        <v>93</v>
      </c>
      <c r="K3" s="30" t="s">
        <v>223</v>
      </c>
      <c r="L3" s="31">
        <v>2630011.0</v>
      </c>
      <c r="M3" s="32" t="str">
        <f>HYPERLINK("mailto:comunicaciones@udea.edu.co","comunicaciones@udea.edu.co")</f>
        <v>comunicaciones@udea.edu.co</v>
      </c>
      <c r="N3" s="32" t="str">
        <f>HYPERLINK("http://iner.udea.edu.co/","http://iner.udea.edu.co/")</f>
        <v>http://iner.udea.edu.co/</v>
      </c>
      <c r="O3" s="33" t="s">
        <v>224</v>
      </c>
      <c r="P3" s="27" t="s">
        <v>37</v>
      </c>
      <c r="Q3" s="27" t="s">
        <v>46</v>
      </c>
      <c r="R3" s="27" t="s">
        <v>62</v>
      </c>
      <c r="S3" s="26" t="s">
        <v>53</v>
      </c>
      <c r="T3" s="27" t="s">
        <v>76</v>
      </c>
      <c r="U3" s="27" t="s">
        <v>142</v>
      </c>
      <c r="V3" s="27" t="s">
        <v>120</v>
      </c>
      <c r="W3" s="27" t="s">
        <v>93</v>
      </c>
      <c r="X3" s="28" t="s">
        <v>78</v>
      </c>
      <c r="Y3" s="29" t="s">
        <v>162</v>
      </c>
      <c r="Z3" s="29" t="s">
        <v>187</v>
      </c>
      <c r="AA3" s="29" t="s">
        <v>93</v>
      </c>
      <c r="AB3" s="26" t="s">
        <v>176</v>
      </c>
      <c r="AC3" s="27" t="s">
        <v>161</v>
      </c>
      <c r="AD3" s="27" t="s">
        <v>77</v>
      </c>
      <c r="AE3" s="27" t="s">
        <v>134</v>
      </c>
      <c r="AF3" s="27" t="s">
        <v>93</v>
      </c>
      <c r="AG3" s="26" t="s">
        <v>19</v>
      </c>
      <c r="AH3" s="27" t="s">
        <v>75</v>
      </c>
      <c r="AI3" s="27" t="s">
        <v>93</v>
      </c>
      <c r="AJ3" s="26" t="s">
        <v>225</v>
      </c>
      <c r="AK3" s="27" t="s">
        <v>214</v>
      </c>
      <c r="AL3" s="27" t="s">
        <v>226</v>
      </c>
      <c r="AM3" s="27" t="s">
        <v>227</v>
      </c>
      <c r="AN3" s="27" t="s">
        <v>228</v>
      </c>
      <c r="AO3" s="27" t="s">
        <v>93</v>
      </c>
      <c r="AP3" s="27" t="s">
        <v>93</v>
      </c>
      <c r="AQ3" s="27" t="s">
        <v>93</v>
      </c>
      <c r="AR3" s="27" t="s">
        <v>93</v>
      </c>
      <c r="AS3" s="27" t="s">
        <v>93</v>
      </c>
      <c r="AT3" s="27" t="s">
        <v>229</v>
      </c>
      <c r="AU3" s="27" t="s">
        <v>230</v>
      </c>
      <c r="AV3" s="27" t="s">
        <v>231</v>
      </c>
      <c r="AW3" s="27" t="s">
        <v>232</v>
      </c>
      <c r="AX3" s="27" t="s">
        <v>233</v>
      </c>
      <c r="AY3" s="27" t="s">
        <v>234</v>
      </c>
      <c r="AZ3" s="27" t="s">
        <v>235</v>
      </c>
      <c r="BA3" s="27" t="s">
        <v>236</v>
      </c>
      <c r="BB3" s="27" t="s">
        <v>227</v>
      </c>
      <c r="BC3" s="27" t="s">
        <v>215</v>
      </c>
    </row>
    <row r="4">
      <c r="A4" s="26" t="s">
        <v>237</v>
      </c>
      <c r="B4" s="27" t="s">
        <v>116</v>
      </c>
      <c r="C4" s="27" t="s">
        <v>121</v>
      </c>
      <c r="D4" s="26" t="s">
        <v>65</v>
      </c>
      <c r="E4" s="26" t="s">
        <v>238</v>
      </c>
      <c r="F4" s="27" t="s">
        <v>74</v>
      </c>
      <c r="G4" s="26" t="s">
        <v>123</v>
      </c>
      <c r="H4" s="27" t="s">
        <v>57</v>
      </c>
      <c r="I4" s="27" t="s">
        <v>36</v>
      </c>
      <c r="J4" s="27" t="s">
        <v>93</v>
      </c>
      <c r="K4" s="30" t="s">
        <v>239</v>
      </c>
      <c r="L4" s="31" t="s">
        <v>240</v>
      </c>
      <c r="M4" s="32" t="str">
        <f>HYPERLINK("mailto:socio@antares.udea.edu.co","socio@antares.udea.edu.co")</f>
        <v>socio@antares.udea.edu.co</v>
      </c>
      <c r="N4" s="31" t="s">
        <v>93</v>
      </c>
      <c r="O4" s="33" t="s">
        <v>167</v>
      </c>
      <c r="P4" s="27" t="s">
        <v>82</v>
      </c>
      <c r="Q4" s="27" t="s">
        <v>46</v>
      </c>
      <c r="R4" s="27" t="s">
        <v>131</v>
      </c>
      <c r="S4" s="26" t="s">
        <v>53</v>
      </c>
      <c r="T4" s="27" t="s">
        <v>170</v>
      </c>
      <c r="U4" s="27" t="s">
        <v>76</v>
      </c>
      <c r="V4" s="27" t="s">
        <v>175</v>
      </c>
      <c r="W4" s="27" t="s">
        <v>180</v>
      </c>
      <c r="X4" s="28" t="s">
        <v>78</v>
      </c>
      <c r="Y4" s="29" t="s">
        <v>93</v>
      </c>
      <c r="Z4" s="29" t="s">
        <v>78</v>
      </c>
      <c r="AA4" s="29" t="s">
        <v>187</v>
      </c>
      <c r="AB4" s="26" t="s">
        <v>77</v>
      </c>
      <c r="AC4" s="27" t="s">
        <v>126</v>
      </c>
      <c r="AD4" s="27" t="s">
        <v>54</v>
      </c>
      <c r="AE4" s="27" t="s">
        <v>93</v>
      </c>
      <c r="AF4" s="27" t="s">
        <v>93</v>
      </c>
      <c r="AG4" s="26" t="s">
        <v>19</v>
      </c>
      <c r="AH4" s="27" t="s">
        <v>75</v>
      </c>
      <c r="AI4" s="27" t="s">
        <v>52</v>
      </c>
      <c r="AJ4" s="26" t="s">
        <v>214</v>
      </c>
      <c r="AK4" s="27" t="s">
        <v>213</v>
      </c>
      <c r="AL4" s="27" t="s">
        <v>93</v>
      </c>
      <c r="AM4" s="27" t="s">
        <v>93</v>
      </c>
      <c r="AN4" s="27" t="s">
        <v>93</v>
      </c>
      <c r="AO4" s="27" t="s">
        <v>93</v>
      </c>
      <c r="AP4" s="27" t="s">
        <v>93</v>
      </c>
      <c r="AQ4" s="27" t="s">
        <v>93</v>
      </c>
      <c r="AR4" s="27" t="s">
        <v>93</v>
      </c>
      <c r="AS4" s="27" t="s">
        <v>93</v>
      </c>
      <c r="AT4" s="27" t="s">
        <v>231</v>
      </c>
      <c r="AU4" s="27" t="s">
        <v>225</v>
      </c>
      <c r="AV4" s="27" t="s">
        <v>93</v>
      </c>
      <c r="AW4" s="27" t="s">
        <v>93</v>
      </c>
      <c r="AX4" s="27" t="s">
        <v>93</v>
      </c>
      <c r="AY4" s="27" t="s">
        <v>93</v>
      </c>
      <c r="AZ4" s="27" t="s">
        <v>93</v>
      </c>
      <c r="BA4" s="27" t="s">
        <v>93</v>
      </c>
      <c r="BB4" s="27" t="s">
        <v>93</v>
      </c>
      <c r="BC4" s="27" t="s">
        <v>93</v>
      </c>
    </row>
    <row r="5">
      <c r="A5" s="26" t="s">
        <v>241</v>
      </c>
      <c r="B5" s="27" t="s">
        <v>116</v>
      </c>
      <c r="C5" s="27" t="s">
        <v>121</v>
      </c>
      <c r="D5" s="26" t="s">
        <v>85</v>
      </c>
      <c r="E5" s="26" t="s">
        <v>242</v>
      </c>
      <c r="F5" s="27" t="s">
        <v>74</v>
      </c>
      <c r="G5" s="26" t="s">
        <v>123</v>
      </c>
      <c r="H5" s="27" t="s">
        <v>57</v>
      </c>
      <c r="I5" s="27" t="s">
        <v>36</v>
      </c>
      <c r="J5" s="27" t="s">
        <v>93</v>
      </c>
      <c r="K5" s="30" t="s">
        <v>243</v>
      </c>
      <c r="L5" s="31" t="s">
        <v>244</v>
      </c>
      <c r="M5" s="32" t="str">
        <f>HYPERLINK("mailto:csantropologia@antares.udea.edu.co","csantropologia@antares.udea.edu.co")</f>
        <v>csantropologia@antares.udea.edu.co</v>
      </c>
      <c r="N5" s="32" t="str">
        <f>HYPERLINK("http://antares.udea.edu.co/antropologia/","http://antares.udea.edu.co/antropologia/")</f>
        <v>http://antares.udea.edu.co/antropologia/</v>
      </c>
      <c r="O5" s="33" t="s">
        <v>224</v>
      </c>
      <c r="P5" s="27" t="s">
        <v>82</v>
      </c>
      <c r="Q5" s="27" t="s">
        <v>46</v>
      </c>
      <c r="R5" s="27" t="s">
        <v>131</v>
      </c>
      <c r="S5" s="26" t="s">
        <v>165</v>
      </c>
      <c r="T5" s="27" t="s">
        <v>20</v>
      </c>
      <c r="U5" s="27" t="s">
        <v>76</v>
      </c>
      <c r="V5" s="27" t="s">
        <v>142</v>
      </c>
      <c r="W5" s="27" t="s">
        <v>93</v>
      </c>
      <c r="X5" s="28" t="s">
        <v>162</v>
      </c>
      <c r="Y5" s="29" t="s">
        <v>93</v>
      </c>
      <c r="Z5" s="29" t="s">
        <v>187</v>
      </c>
      <c r="AA5" s="29" t="s">
        <v>93</v>
      </c>
      <c r="AB5" s="26" t="s">
        <v>176</v>
      </c>
      <c r="AC5" s="27" t="s">
        <v>161</v>
      </c>
      <c r="AD5" s="27" t="s">
        <v>93</v>
      </c>
      <c r="AE5" s="27" t="s">
        <v>93</v>
      </c>
      <c r="AF5" s="27" t="s">
        <v>93</v>
      </c>
      <c r="AG5" s="26" t="s">
        <v>19</v>
      </c>
      <c r="AH5" s="27" t="s">
        <v>75</v>
      </c>
      <c r="AI5" s="27" t="s">
        <v>93</v>
      </c>
      <c r="AJ5" s="26" t="s">
        <v>214</v>
      </c>
      <c r="AK5" s="27" t="s">
        <v>213</v>
      </c>
      <c r="AL5" s="27" t="s">
        <v>93</v>
      </c>
      <c r="AM5" s="27" t="s">
        <v>93</v>
      </c>
      <c r="AN5" s="27" t="s">
        <v>93</v>
      </c>
      <c r="AO5" s="27" t="s">
        <v>93</v>
      </c>
      <c r="AP5" s="27" t="s">
        <v>93</v>
      </c>
      <c r="AQ5" s="27" t="s">
        <v>93</v>
      </c>
      <c r="AR5" s="27" t="s">
        <v>93</v>
      </c>
      <c r="AS5" s="27" t="s">
        <v>93</v>
      </c>
      <c r="AT5" s="27" t="s">
        <v>231</v>
      </c>
      <c r="AU5" s="27" t="s">
        <v>225</v>
      </c>
      <c r="AV5" s="27" t="s">
        <v>93</v>
      </c>
      <c r="AW5" s="27" t="s">
        <v>93</v>
      </c>
      <c r="AX5" s="27" t="s">
        <v>93</v>
      </c>
      <c r="AY5" s="27" t="s">
        <v>93</v>
      </c>
      <c r="AZ5" s="27" t="s">
        <v>93</v>
      </c>
      <c r="BA5" s="27" t="s">
        <v>93</v>
      </c>
      <c r="BB5" s="27" t="s">
        <v>93</v>
      </c>
      <c r="BC5" s="27" t="s">
        <v>93</v>
      </c>
    </row>
    <row r="6">
      <c r="A6" s="26" t="s">
        <v>245</v>
      </c>
      <c r="B6" s="27" t="s">
        <v>116</v>
      </c>
      <c r="C6" s="27" t="s">
        <v>121</v>
      </c>
      <c r="D6" s="26" t="s">
        <v>49</v>
      </c>
      <c r="E6" s="26" t="s">
        <v>246</v>
      </c>
      <c r="F6" s="27" t="s">
        <v>74</v>
      </c>
      <c r="G6" s="26" t="s">
        <v>123</v>
      </c>
      <c r="H6" s="27" t="s">
        <v>57</v>
      </c>
      <c r="I6" s="27" t="s">
        <v>36</v>
      </c>
      <c r="J6" s="27" t="s">
        <v>93</v>
      </c>
      <c r="K6" s="30" t="s">
        <v>247</v>
      </c>
      <c r="L6" s="31">
        <v>2195690.0</v>
      </c>
      <c r="M6" s="32" t="str">
        <f>HYPERLINK("mailto:estudiospoliticos@udea.edu.co","estudiospoliticos@udea.edu.co")</f>
        <v>estudiospoliticos@udea.edu.co</v>
      </c>
      <c r="N6" s="32" t="str">
        <f>HYPERLINK("http://posgrados.udea.edu.co/","http://posgrados.udea.edu.co
http://quimbaya.udea.edu.co/estudiospoliticos/")</f>
        <v>http://posgrados.udea.edu.co
http://quimbaya.udea.edu.co/estudiospoliticos/</v>
      </c>
      <c r="O6" s="33" t="s">
        <v>167</v>
      </c>
      <c r="P6" s="27" t="s">
        <v>59</v>
      </c>
      <c r="Q6" s="27" t="s">
        <v>46</v>
      </c>
      <c r="R6" s="27" t="s">
        <v>115</v>
      </c>
      <c r="S6" s="26" t="s">
        <v>76</v>
      </c>
      <c r="T6" s="27" t="s">
        <v>165</v>
      </c>
      <c r="U6" s="27" t="s">
        <v>160</v>
      </c>
      <c r="V6" s="27" t="s">
        <v>120</v>
      </c>
      <c r="W6" s="27" t="s">
        <v>185</v>
      </c>
      <c r="X6" s="28" t="s">
        <v>162</v>
      </c>
      <c r="Y6" s="29" t="s">
        <v>192</v>
      </c>
      <c r="Z6" s="29" t="s">
        <v>93</v>
      </c>
      <c r="AA6" s="29" t="s">
        <v>93</v>
      </c>
      <c r="AB6" s="26" t="s">
        <v>176</v>
      </c>
      <c r="AC6" s="27" t="s">
        <v>161</v>
      </c>
      <c r="AD6" s="27" t="s">
        <v>93</v>
      </c>
      <c r="AE6" s="27" t="s">
        <v>93</v>
      </c>
      <c r="AF6" s="27" t="s">
        <v>93</v>
      </c>
      <c r="AG6" s="26" t="s">
        <v>19</v>
      </c>
      <c r="AH6" s="27" t="s">
        <v>75</v>
      </c>
      <c r="AI6" s="27" t="s">
        <v>93</v>
      </c>
      <c r="AJ6" s="26" t="s">
        <v>219</v>
      </c>
      <c r="AK6" s="27" t="s">
        <v>214</v>
      </c>
      <c r="AL6" s="27" t="s">
        <v>93</v>
      </c>
      <c r="AM6" s="27" t="s">
        <v>93</v>
      </c>
      <c r="AN6" s="27" t="s">
        <v>93</v>
      </c>
      <c r="AO6" s="27" t="s">
        <v>93</v>
      </c>
      <c r="AP6" s="27" t="s">
        <v>93</v>
      </c>
      <c r="AQ6" s="27" t="s">
        <v>93</v>
      </c>
      <c r="AR6" s="27" t="s">
        <v>93</v>
      </c>
      <c r="AS6" s="27" t="s">
        <v>93</v>
      </c>
      <c r="AT6" s="27" t="s">
        <v>93</v>
      </c>
      <c r="AU6" s="27" t="s">
        <v>93</v>
      </c>
      <c r="AV6" s="27" t="s">
        <v>93</v>
      </c>
      <c r="AW6" s="27" t="s">
        <v>93</v>
      </c>
      <c r="AX6" s="27" t="s">
        <v>93</v>
      </c>
      <c r="AY6" s="27" t="s">
        <v>93</v>
      </c>
      <c r="AZ6" s="27" t="s">
        <v>93</v>
      </c>
      <c r="BA6" s="27" t="s">
        <v>93</v>
      </c>
      <c r="BB6" s="27" t="s">
        <v>93</v>
      </c>
      <c r="BC6" s="27" t="s">
        <v>93</v>
      </c>
    </row>
    <row r="7">
      <c r="A7" s="26" t="s">
        <v>248</v>
      </c>
      <c r="B7" s="27" t="s">
        <v>249</v>
      </c>
      <c r="C7" s="27" t="s">
        <v>50</v>
      </c>
      <c r="D7" s="34" t="s">
        <v>49</v>
      </c>
      <c r="E7" s="26" t="s">
        <v>250</v>
      </c>
      <c r="F7" s="35" t="s">
        <v>91</v>
      </c>
      <c r="G7" s="26" t="s">
        <v>79</v>
      </c>
      <c r="H7" s="27" t="s">
        <v>159</v>
      </c>
      <c r="I7" s="27" t="s">
        <v>58</v>
      </c>
      <c r="J7" s="27" t="s">
        <v>93</v>
      </c>
      <c r="K7" s="30" t="s">
        <v>251</v>
      </c>
      <c r="L7" s="31">
        <v>2456181.0</v>
      </c>
      <c r="M7" s="32" t="str">
        <f>HYPERLINK("mailto:cinep@cinep.org.co","cinep@cinep.org.co")</f>
        <v>cinep@cinep.org.co</v>
      </c>
      <c r="N7" s="32" t="str">
        <f>HYPERLINK("http://www.cinep.org.co/","http://www.cinep.org.co")</f>
        <v>http://www.cinep.org.co</v>
      </c>
      <c r="O7" s="33" t="s">
        <v>252</v>
      </c>
      <c r="P7" s="27" t="s">
        <v>37</v>
      </c>
      <c r="Q7" s="27" t="s">
        <v>60</v>
      </c>
      <c r="R7" s="27" t="s">
        <v>115</v>
      </c>
      <c r="S7" s="34" t="s">
        <v>76</v>
      </c>
      <c r="T7" s="27" t="s">
        <v>165</v>
      </c>
      <c r="U7" s="27" t="s">
        <v>190</v>
      </c>
      <c r="V7" s="35" t="s">
        <v>160</v>
      </c>
      <c r="W7" s="35" t="s">
        <v>120</v>
      </c>
      <c r="X7" s="28" t="s">
        <v>157</v>
      </c>
      <c r="Y7" s="29" t="s">
        <v>177</v>
      </c>
      <c r="Z7" s="29" t="s">
        <v>194</v>
      </c>
      <c r="AA7" s="29" t="s">
        <v>93</v>
      </c>
      <c r="AB7" s="26" t="s">
        <v>181</v>
      </c>
      <c r="AC7" s="27" t="s">
        <v>161</v>
      </c>
      <c r="AD7" s="27" t="s">
        <v>150</v>
      </c>
      <c r="AE7" s="35" t="s">
        <v>156</v>
      </c>
      <c r="AF7" s="27" t="s">
        <v>77</v>
      </c>
      <c r="AG7" s="34" t="s">
        <v>75</v>
      </c>
      <c r="AH7" s="35" t="s">
        <v>132</v>
      </c>
      <c r="AI7" s="35" t="s">
        <v>119</v>
      </c>
      <c r="AJ7" s="26" t="s">
        <v>249</v>
      </c>
      <c r="AK7" s="27" t="s">
        <v>253</v>
      </c>
      <c r="AL7" s="27" t="s">
        <v>254</v>
      </c>
      <c r="AM7" s="27" t="s">
        <v>255</v>
      </c>
      <c r="AN7" s="27" t="s">
        <v>256</v>
      </c>
      <c r="AO7" s="27" t="s">
        <v>257</v>
      </c>
      <c r="AP7" s="27" t="s">
        <v>228</v>
      </c>
      <c r="AQ7" s="27" t="s">
        <v>258</v>
      </c>
      <c r="AR7" s="27" t="s">
        <v>259</v>
      </c>
      <c r="AS7" s="27" t="s">
        <v>93</v>
      </c>
      <c r="AT7" s="27" t="s">
        <v>260</v>
      </c>
      <c r="AU7" s="27" t="s">
        <v>261</v>
      </c>
      <c r="AV7" s="27" t="s">
        <v>262</v>
      </c>
      <c r="AW7" s="27" t="s">
        <v>263</v>
      </c>
      <c r="AX7" s="27" t="s">
        <v>264</v>
      </c>
      <c r="AY7" s="27" t="s">
        <v>265</v>
      </c>
      <c r="AZ7" s="27" t="s">
        <v>266</v>
      </c>
      <c r="BA7" s="27" t="s">
        <v>267</v>
      </c>
      <c r="BB7" s="27" t="s">
        <v>268</v>
      </c>
      <c r="BC7" s="27" t="s">
        <v>269</v>
      </c>
    </row>
    <row r="8">
      <c r="A8" s="26" t="s">
        <v>270</v>
      </c>
      <c r="B8" s="27" t="s">
        <v>271</v>
      </c>
      <c r="C8" s="27" t="s">
        <v>121</v>
      </c>
      <c r="D8" s="26" t="s">
        <v>85</v>
      </c>
      <c r="E8" s="26" t="s">
        <v>272</v>
      </c>
      <c r="F8" s="27" t="s">
        <v>74</v>
      </c>
      <c r="G8" s="26" t="s">
        <v>163</v>
      </c>
      <c r="H8" s="27" t="s">
        <v>129</v>
      </c>
      <c r="I8" s="27" t="s">
        <v>36</v>
      </c>
      <c r="J8" s="27" t="s">
        <v>93</v>
      </c>
      <c r="K8" s="30" t="s">
        <v>273</v>
      </c>
      <c r="L8" s="31">
        <v>8879680.0</v>
      </c>
      <c r="M8" s="32" t="str">
        <f>HYPERLINK("mailto:mayd@um.umanizales.edu.co","mayd@um.umanizales.edu.co ")</f>
        <v>mayd@um.umanizales.edu.co </v>
      </c>
      <c r="N8" s="32" t="str">
        <f>HYPERLINK("http://www.umanizales.edu.co/","http://www.umanizales.edu.co ")</f>
        <v>http://www.umanizales.edu.co </v>
      </c>
      <c r="O8" s="33" t="s">
        <v>274</v>
      </c>
      <c r="P8" s="27" t="s">
        <v>59</v>
      </c>
      <c r="Q8" s="27" t="s">
        <v>46</v>
      </c>
      <c r="R8" s="27" t="s">
        <v>131</v>
      </c>
      <c r="S8" s="26" t="s">
        <v>19</v>
      </c>
      <c r="T8" s="27" t="s">
        <v>196</v>
      </c>
      <c r="U8" s="27" t="s">
        <v>95</v>
      </c>
      <c r="V8" s="27" t="s">
        <v>142</v>
      </c>
      <c r="W8" s="27" t="s">
        <v>93</v>
      </c>
      <c r="X8" s="28" t="s">
        <v>127</v>
      </c>
      <c r="Y8" s="29" t="s">
        <v>210</v>
      </c>
      <c r="Z8" s="29" t="s">
        <v>93</v>
      </c>
      <c r="AA8" s="29" t="s">
        <v>93</v>
      </c>
      <c r="AB8" s="26" t="s">
        <v>176</v>
      </c>
      <c r="AC8" s="27" t="s">
        <v>161</v>
      </c>
      <c r="AD8" s="27" t="s">
        <v>93</v>
      </c>
      <c r="AE8" s="27" t="s">
        <v>93</v>
      </c>
      <c r="AF8" s="27" t="s">
        <v>93</v>
      </c>
      <c r="AG8" s="26" t="s">
        <v>19</v>
      </c>
      <c r="AH8" s="27" t="s">
        <v>75</v>
      </c>
      <c r="AI8" s="27" t="s">
        <v>93</v>
      </c>
      <c r="AJ8" s="26" t="s">
        <v>275</v>
      </c>
      <c r="AK8" s="27" t="s">
        <v>93</v>
      </c>
      <c r="AL8" s="27" t="s">
        <v>93</v>
      </c>
      <c r="AM8" s="27" t="s">
        <v>93</v>
      </c>
      <c r="AN8" s="27" t="s">
        <v>93</v>
      </c>
      <c r="AO8" s="27" t="s">
        <v>93</v>
      </c>
      <c r="AP8" s="27" t="s">
        <v>93</v>
      </c>
      <c r="AQ8" s="27" t="s">
        <v>93</v>
      </c>
      <c r="AR8" s="27" t="s">
        <v>93</v>
      </c>
      <c r="AS8" s="27" t="s">
        <v>93</v>
      </c>
      <c r="AT8" s="27" t="s">
        <v>231</v>
      </c>
      <c r="AU8" s="27" t="s">
        <v>225</v>
      </c>
      <c r="AV8" s="27" t="s">
        <v>93</v>
      </c>
      <c r="AW8" s="27" t="s">
        <v>93</v>
      </c>
      <c r="AX8" s="27" t="s">
        <v>93</v>
      </c>
      <c r="AY8" s="27" t="s">
        <v>93</v>
      </c>
      <c r="AZ8" s="27" t="s">
        <v>93</v>
      </c>
      <c r="BA8" s="27" t="s">
        <v>93</v>
      </c>
      <c r="BB8" s="27" t="s">
        <v>93</v>
      </c>
      <c r="BC8" s="27" t="s">
        <v>93</v>
      </c>
    </row>
    <row r="9">
      <c r="A9" s="26" t="s">
        <v>276</v>
      </c>
      <c r="B9" s="27" t="s">
        <v>277</v>
      </c>
      <c r="C9" s="27" t="s">
        <v>117</v>
      </c>
      <c r="D9" s="26" t="s">
        <v>85</v>
      </c>
      <c r="E9" s="26" t="s">
        <v>278</v>
      </c>
      <c r="F9" s="27" t="s">
        <v>18</v>
      </c>
      <c r="G9" s="26" t="s">
        <v>79</v>
      </c>
      <c r="H9" s="27" t="s">
        <v>159</v>
      </c>
      <c r="I9" s="27" t="s">
        <v>58</v>
      </c>
      <c r="J9" s="27" t="s">
        <v>93</v>
      </c>
      <c r="K9" s="30" t="s">
        <v>279</v>
      </c>
      <c r="L9" s="31" t="s">
        <v>280</v>
      </c>
      <c r="M9" s="36" t="s">
        <v>281</v>
      </c>
      <c r="N9" s="32" t="str">
        <f>HYPERLINK("http://www.bioeticaunbosque.edu.co/Investigacion/grupoinvestigacion.htm","http://www.bioeticaunbosque.edu.co/Investigacion/grupoinvestigacion.htm")</f>
        <v>http://www.bioeticaunbosque.edu.co/Investigacion/grupoinvestigacion.htm</v>
      </c>
      <c r="O9" s="33" t="s">
        <v>282</v>
      </c>
      <c r="P9" s="27" t="s">
        <v>82</v>
      </c>
      <c r="Q9" s="27" t="s">
        <v>46</v>
      </c>
      <c r="R9" s="27" t="s">
        <v>139</v>
      </c>
      <c r="S9" s="26" t="s">
        <v>142</v>
      </c>
      <c r="T9" s="27" t="s">
        <v>190</v>
      </c>
      <c r="U9" s="27" t="s">
        <v>185</v>
      </c>
      <c r="V9" s="27" t="s">
        <v>200</v>
      </c>
      <c r="W9" s="27" t="s">
        <v>93</v>
      </c>
      <c r="X9" s="28" t="s">
        <v>202</v>
      </c>
      <c r="Y9" s="29" t="s">
        <v>93</v>
      </c>
      <c r="Z9" s="29" t="s">
        <v>93</v>
      </c>
      <c r="AA9" s="29" t="s">
        <v>93</v>
      </c>
      <c r="AB9" s="26" t="s">
        <v>176</v>
      </c>
      <c r="AC9" s="27" t="s">
        <v>161</v>
      </c>
      <c r="AD9" s="27" t="s">
        <v>93</v>
      </c>
      <c r="AE9" s="27" t="s">
        <v>93</v>
      </c>
      <c r="AF9" s="27" t="s">
        <v>93</v>
      </c>
      <c r="AG9" s="26" t="s">
        <v>19</v>
      </c>
      <c r="AH9" s="27" t="s">
        <v>75</v>
      </c>
      <c r="AI9" s="27" t="s">
        <v>93</v>
      </c>
      <c r="AJ9" s="26" t="s">
        <v>283</v>
      </c>
      <c r="AK9" s="27" t="s">
        <v>284</v>
      </c>
      <c r="AL9" s="27" t="s">
        <v>285</v>
      </c>
      <c r="AM9" s="27" t="s">
        <v>93</v>
      </c>
      <c r="AN9" s="27" t="s">
        <v>93</v>
      </c>
      <c r="AO9" s="27" t="s">
        <v>93</v>
      </c>
      <c r="AP9" s="27" t="s">
        <v>93</v>
      </c>
      <c r="AQ9" s="27" t="s">
        <v>93</v>
      </c>
      <c r="AR9" s="27" t="s">
        <v>93</v>
      </c>
      <c r="AS9" s="27" t="s">
        <v>93</v>
      </c>
      <c r="AT9" s="27" t="s">
        <v>286</v>
      </c>
      <c r="AU9" s="27" t="s">
        <v>287</v>
      </c>
      <c r="AV9" s="27" t="s">
        <v>288</v>
      </c>
      <c r="AW9" s="27" t="s">
        <v>271</v>
      </c>
      <c r="AX9" s="27" t="s">
        <v>289</v>
      </c>
      <c r="AY9" s="27" t="s">
        <v>290</v>
      </c>
      <c r="AZ9" s="27" t="s">
        <v>93</v>
      </c>
      <c r="BA9" s="27" t="s">
        <v>93</v>
      </c>
      <c r="BB9" s="27" t="s">
        <v>93</v>
      </c>
      <c r="BC9" s="27" t="s">
        <v>93</v>
      </c>
    </row>
    <row r="10">
      <c r="A10" s="26" t="s">
        <v>291</v>
      </c>
      <c r="B10" s="27" t="s">
        <v>292</v>
      </c>
      <c r="C10" s="27" t="s">
        <v>121</v>
      </c>
      <c r="D10" s="26" t="s">
        <v>85</v>
      </c>
      <c r="E10" s="26" t="s">
        <v>293</v>
      </c>
      <c r="F10" s="27" t="s">
        <v>74</v>
      </c>
      <c r="G10" s="26" t="s">
        <v>188</v>
      </c>
      <c r="H10" s="27" t="s">
        <v>179</v>
      </c>
      <c r="I10" s="27" t="s">
        <v>36</v>
      </c>
      <c r="J10" s="27" t="s">
        <v>93</v>
      </c>
      <c r="K10" s="30" t="s">
        <v>294</v>
      </c>
      <c r="L10" s="31">
        <v>3137300.0</v>
      </c>
      <c r="M10" s="32" t="str">
        <f>HYPERLINK("mailto:gat@utp.edu.co","gat@utp.edu.co ")</f>
        <v>gat@utp.edu.co </v>
      </c>
      <c r="N10" s="32" t="str">
        <f>HYPERLINK("http://ambiental.utp.edu.co/gestion-ambiental-territorial.pdf","http://ambiental.utp.edu.co/gestion-ambiental-territorial.pdf")</f>
        <v>http://ambiental.utp.edu.co/gestion-ambiental-territorial.pdf</v>
      </c>
      <c r="O10" s="33" t="s">
        <v>295</v>
      </c>
      <c r="P10" s="27" t="s">
        <v>82</v>
      </c>
      <c r="Q10" s="27" t="s">
        <v>46</v>
      </c>
      <c r="R10" s="27" t="s">
        <v>131</v>
      </c>
      <c r="S10" s="26" t="s">
        <v>53</v>
      </c>
      <c r="T10" s="27" t="s">
        <v>165</v>
      </c>
      <c r="U10" s="27" t="s">
        <v>155</v>
      </c>
      <c r="V10" s="27" t="s">
        <v>142</v>
      </c>
      <c r="W10" s="27" t="s">
        <v>95</v>
      </c>
      <c r="X10" s="28" t="s">
        <v>78</v>
      </c>
      <c r="Y10" s="29" t="s">
        <v>202</v>
      </c>
      <c r="Z10" s="29" t="s">
        <v>93</v>
      </c>
      <c r="AA10" s="29" t="s">
        <v>93</v>
      </c>
      <c r="AB10" s="26" t="s">
        <v>176</v>
      </c>
      <c r="AC10" s="27" t="s">
        <v>161</v>
      </c>
      <c r="AD10" s="27" t="s">
        <v>197</v>
      </c>
      <c r="AE10" s="27" t="s">
        <v>77</v>
      </c>
      <c r="AF10" s="27" t="s">
        <v>93</v>
      </c>
      <c r="AG10" s="26" t="s">
        <v>19</v>
      </c>
      <c r="AH10" s="27" t="s">
        <v>75</v>
      </c>
      <c r="AI10" s="27" t="s">
        <v>52</v>
      </c>
      <c r="AJ10" s="26" t="s">
        <v>296</v>
      </c>
      <c r="AK10" s="27" t="s">
        <v>297</v>
      </c>
      <c r="AL10" s="27" t="s">
        <v>298</v>
      </c>
      <c r="AM10" s="27" t="s">
        <v>299</v>
      </c>
      <c r="AN10" s="27" t="s">
        <v>225</v>
      </c>
      <c r="AO10" s="27" t="s">
        <v>300</v>
      </c>
      <c r="AP10" s="27" t="s">
        <v>93</v>
      </c>
      <c r="AQ10" s="27" t="s">
        <v>93</v>
      </c>
      <c r="AR10" s="27" t="s">
        <v>93</v>
      </c>
      <c r="AS10" s="27" t="s">
        <v>93</v>
      </c>
      <c r="AT10" s="27" t="s">
        <v>93</v>
      </c>
      <c r="AU10" s="27" t="s">
        <v>93</v>
      </c>
      <c r="AV10" s="27" t="s">
        <v>93</v>
      </c>
      <c r="AW10" s="27" t="s">
        <v>93</v>
      </c>
      <c r="AX10" s="27" t="s">
        <v>93</v>
      </c>
      <c r="AY10" s="27" t="s">
        <v>93</v>
      </c>
      <c r="AZ10" s="27" t="s">
        <v>93</v>
      </c>
      <c r="BA10" s="27" t="s">
        <v>93</v>
      </c>
      <c r="BB10" s="27" t="s">
        <v>93</v>
      </c>
      <c r="BC10" s="27" t="s">
        <v>93</v>
      </c>
    </row>
    <row r="11">
      <c r="A11" s="26" t="s">
        <v>301</v>
      </c>
      <c r="B11" s="27" t="s">
        <v>302</v>
      </c>
      <c r="C11" s="27" t="s">
        <v>121</v>
      </c>
      <c r="D11" s="26" t="s">
        <v>85</v>
      </c>
      <c r="E11" s="26" t="s">
        <v>303</v>
      </c>
      <c r="F11" s="27" t="s">
        <v>91</v>
      </c>
      <c r="G11" s="26" t="s">
        <v>79</v>
      </c>
      <c r="H11" s="27" t="s">
        <v>159</v>
      </c>
      <c r="I11" s="27" t="s">
        <v>58</v>
      </c>
      <c r="J11" s="27" t="s">
        <v>93</v>
      </c>
      <c r="K11" s="30" t="s">
        <v>304</v>
      </c>
      <c r="L11" s="31" t="s">
        <v>305</v>
      </c>
      <c r="M11" s="32" t="str">
        <f>HYPERLINK("mailto:lbernalc@pedagogica.edu.co","lbernalc@pedagogica.edu.co")</f>
        <v>lbernalc@pedagogica.edu.co</v>
      </c>
      <c r="N11" s="32" t="str">
        <f>HYPERLINK("http://investigaciones.pedagogica.edu.co/","http://investigaciones.pedagogica.edu.co/")</f>
        <v>http://investigaciones.pedagogica.edu.co/</v>
      </c>
      <c r="O11" s="33" t="s">
        <v>306</v>
      </c>
      <c r="P11" s="27" t="s">
        <v>37</v>
      </c>
      <c r="Q11" s="27" t="s">
        <v>46</v>
      </c>
      <c r="R11" s="27" t="s">
        <v>62</v>
      </c>
      <c r="S11" s="26" t="s">
        <v>19</v>
      </c>
      <c r="T11" s="27" t="s">
        <v>203</v>
      </c>
      <c r="U11" s="27" t="s">
        <v>170</v>
      </c>
      <c r="V11" s="27" t="s">
        <v>93</v>
      </c>
      <c r="W11" s="27" t="s">
        <v>93</v>
      </c>
      <c r="X11" s="28" t="s">
        <v>78</v>
      </c>
      <c r="Y11" s="29" t="s">
        <v>202</v>
      </c>
      <c r="Z11" s="29" t="s">
        <v>93</v>
      </c>
      <c r="AA11" s="29" t="s">
        <v>93</v>
      </c>
      <c r="AB11" s="26" t="s">
        <v>176</v>
      </c>
      <c r="AC11" s="27" t="s">
        <v>161</v>
      </c>
      <c r="AD11" s="27" t="s">
        <v>134</v>
      </c>
      <c r="AE11" s="27" t="s">
        <v>93</v>
      </c>
      <c r="AF11" s="27" t="s">
        <v>93</v>
      </c>
      <c r="AG11" s="26" t="s">
        <v>19</v>
      </c>
      <c r="AH11" s="27" t="s">
        <v>75</v>
      </c>
      <c r="AI11" s="27" t="s">
        <v>93</v>
      </c>
      <c r="AJ11" s="26" t="s">
        <v>307</v>
      </c>
      <c r="AK11" s="27" t="s">
        <v>308</v>
      </c>
      <c r="AL11" s="27" t="s">
        <v>93</v>
      </c>
      <c r="AM11" s="27" t="s">
        <v>93</v>
      </c>
      <c r="AN11" s="27" t="s">
        <v>93</v>
      </c>
      <c r="AO11" s="27" t="s">
        <v>93</v>
      </c>
      <c r="AP11" s="27" t="s">
        <v>93</v>
      </c>
      <c r="AQ11" s="27" t="s">
        <v>93</v>
      </c>
      <c r="AR11" s="27" t="s">
        <v>93</v>
      </c>
      <c r="AS11" s="27" t="s">
        <v>93</v>
      </c>
      <c r="AT11" s="27" t="s">
        <v>309</v>
      </c>
      <c r="AU11" s="27" t="s">
        <v>310</v>
      </c>
      <c r="AV11" s="27" t="s">
        <v>225</v>
      </c>
      <c r="AW11" s="27" t="s">
        <v>93</v>
      </c>
      <c r="AX11" s="27" t="s">
        <v>93</v>
      </c>
      <c r="AY11" s="27" t="s">
        <v>93</v>
      </c>
      <c r="AZ11" s="27" t="s">
        <v>93</v>
      </c>
      <c r="BA11" s="27" t="s">
        <v>93</v>
      </c>
      <c r="BB11" s="27" t="s">
        <v>93</v>
      </c>
      <c r="BC11" s="27" t="s">
        <v>93</v>
      </c>
    </row>
    <row r="12">
      <c r="A12" s="26" t="s">
        <v>311</v>
      </c>
      <c r="B12" s="27" t="s">
        <v>302</v>
      </c>
      <c r="C12" s="27" t="s">
        <v>121</v>
      </c>
      <c r="D12" s="26" t="s">
        <v>65</v>
      </c>
      <c r="E12" s="26" t="s">
        <v>312</v>
      </c>
      <c r="F12" s="27" t="s">
        <v>74</v>
      </c>
      <c r="G12" s="26" t="s">
        <v>79</v>
      </c>
      <c r="H12" s="27" t="s">
        <v>159</v>
      </c>
      <c r="I12" s="27" t="s">
        <v>58</v>
      </c>
      <c r="J12" s="27" t="s">
        <v>93</v>
      </c>
      <c r="K12" s="30" t="s">
        <v>304</v>
      </c>
      <c r="L12" s="31" t="s">
        <v>186</v>
      </c>
      <c r="M12" s="37" t="s">
        <v>186</v>
      </c>
      <c r="N12" s="32" t="str">
        <f>HYPERLINK("http://www.pedagogica.edu.co/","www.pedagogica.edu.co
http://scienti1.colciencias.gov.co:8080/gruplac/jsp/visualiza/visualizagr.jsp?nro=00000000000252")</f>
        <v>www.pedagogica.edu.co
http://scienti1.colciencias.gov.co:8080/gruplac/jsp/visualiza/visualizagr.jsp?nro=00000000000252</v>
      </c>
      <c r="O12" s="33" t="s">
        <v>306</v>
      </c>
      <c r="P12" s="27" t="s">
        <v>59</v>
      </c>
      <c r="Q12" s="27" t="s">
        <v>60</v>
      </c>
      <c r="R12" s="27" t="s">
        <v>62</v>
      </c>
      <c r="S12" s="26" t="s">
        <v>19</v>
      </c>
      <c r="T12" s="27" t="s">
        <v>76</v>
      </c>
      <c r="U12" s="27" t="s">
        <v>185</v>
      </c>
      <c r="V12" s="27" t="s">
        <v>93</v>
      </c>
      <c r="W12" s="27" t="s">
        <v>93</v>
      </c>
      <c r="X12" s="28" t="s">
        <v>78</v>
      </c>
      <c r="Y12" s="29" t="s">
        <v>162</v>
      </c>
      <c r="Z12" s="29" t="s">
        <v>93</v>
      </c>
      <c r="AA12" s="29" t="s">
        <v>93</v>
      </c>
      <c r="AB12" s="26" t="s">
        <v>176</v>
      </c>
      <c r="AC12" s="27" t="s">
        <v>161</v>
      </c>
      <c r="AD12" s="27" t="s">
        <v>150</v>
      </c>
      <c r="AE12" s="27" t="s">
        <v>77</v>
      </c>
      <c r="AF12" s="27" t="s">
        <v>93</v>
      </c>
      <c r="AG12" s="26" t="s">
        <v>19</v>
      </c>
      <c r="AH12" s="27" t="s">
        <v>75</v>
      </c>
      <c r="AI12" s="27" t="s">
        <v>52</v>
      </c>
      <c r="AJ12" s="26" t="s">
        <v>308</v>
      </c>
      <c r="AK12" s="27" t="s">
        <v>313</v>
      </c>
      <c r="AL12" s="27" t="s">
        <v>93</v>
      </c>
      <c r="AM12" s="27" t="s">
        <v>93</v>
      </c>
      <c r="AN12" s="27" t="s">
        <v>93</v>
      </c>
      <c r="AO12" s="27" t="s">
        <v>93</v>
      </c>
      <c r="AP12" s="27" t="s">
        <v>93</v>
      </c>
      <c r="AQ12" s="27" t="s">
        <v>93</v>
      </c>
      <c r="AR12" s="27" t="s">
        <v>93</v>
      </c>
      <c r="AS12" s="27" t="s">
        <v>93</v>
      </c>
      <c r="AT12" s="27" t="s">
        <v>225</v>
      </c>
      <c r="AU12" s="27" t="s">
        <v>93</v>
      </c>
      <c r="AV12" s="27" t="s">
        <v>93</v>
      </c>
      <c r="AW12" s="27" t="s">
        <v>93</v>
      </c>
      <c r="AX12" s="27" t="s">
        <v>93</v>
      </c>
      <c r="AY12" s="27" t="s">
        <v>93</v>
      </c>
      <c r="AZ12" s="27" t="s">
        <v>93</v>
      </c>
      <c r="BA12" s="27" t="s">
        <v>93</v>
      </c>
      <c r="BB12" s="27" t="s">
        <v>93</v>
      </c>
      <c r="BC12" s="27" t="s">
        <v>93</v>
      </c>
    </row>
    <row r="13">
      <c r="A13" s="26" t="s">
        <v>314</v>
      </c>
      <c r="B13" s="27" t="s">
        <v>302</v>
      </c>
      <c r="C13" s="27" t="s">
        <v>121</v>
      </c>
      <c r="D13" s="26" t="s">
        <v>85</v>
      </c>
      <c r="E13" s="26" t="s">
        <v>315</v>
      </c>
      <c r="F13" s="27" t="s">
        <v>74</v>
      </c>
      <c r="G13" s="26" t="s">
        <v>79</v>
      </c>
      <c r="H13" s="27" t="s">
        <v>159</v>
      </c>
      <c r="I13" s="27" t="s">
        <v>58</v>
      </c>
      <c r="J13" s="27" t="s">
        <v>93</v>
      </c>
      <c r="K13" s="30" t="s">
        <v>304</v>
      </c>
      <c r="L13" s="31" t="s">
        <v>186</v>
      </c>
      <c r="M13" s="37" t="s">
        <v>186</v>
      </c>
      <c r="N13" s="32" t="str">
        <f>HYPERLINK("http://www.pedagogica.edu.co/","www.pedagogica.edu.co   ")</f>
        <v>www.pedagogica.edu.co   </v>
      </c>
      <c r="O13" s="33" t="s">
        <v>306</v>
      </c>
      <c r="P13" s="27" t="s">
        <v>59</v>
      </c>
      <c r="Q13" s="27" t="s">
        <v>60</v>
      </c>
      <c r="R13" s="27" t="s">
        <v>62</v>
      </c>
      <c r="S13" s="26" t="s">
        <v>19</v>
      </c>
      <c r="T13" s="27" t="s">
        <v>160</v>
      </c>
      <c r="U13" s="27" t="s">
        <v>190</v>
      </c>
      <c r="V13" s="27" t="s">
        <v>93</v>
      </c>
      <c r="W13" s="27" t="s">
        <v>93</v>
      </c>
      <c r="X13" s="28" t="s">
        <v>78</v>
      </c>
      <c r="Y13" s="29" t="s">
        <v>93</v>
      </c>
      <c r="Z13" s="29" t="s">
        <v>93</v>
      </c>
      <c r="AA13" s="29" t="s">
        <v>93</v>
      </c>
      <c r="AB13" s="26" t="s">
        <v>176</v>
      </c>
      <c r="AC13" s="27" t="s">
        <v>161</v>
      </c>
      <c r="AD13" s="27" t="s">
        <v>150</v>
      </c>
      <c r="AE13" s="27" t="s">
        <v>77</v>
      </c>
      <c r="AF13" s="27" t="s">
        <v>156</v>
      </c>
      <c r="AG13" s="26" t="s">
        <v>19</v>
      </c>
      <c r="AH13" s="27" t="s">
        <v>75</v>
      </c>
      <c r="AI13" s="27" t="s">
        <v>93</v>
      </c>
      <c r="AJ13" s="26" t="s">
        <v>93</v>
      </c>
      <c r="AK13" s="27" t="s">
        <v>93</v>
      </c>
      <c r="AL13" s="27" t="s">
        <v>93</v>
      </c>
      <c r="AM13" s="27" t="s">
        <v>93</v>
      </c>
      <c r="AN13" s="27" t="s">
        <v>93</v>
      </c>
      <c r="AO13" s="27" t="s">
        <v>93</v>
      </c>
      <c r="AP13" s="27" t="s">
        <v>93</v>
      </c>
      <c r="AQ13" s="27" t="s">
        <v>93</v>
      </c>
      <c r="AR13" s="27" t="s">
        <v>93</v>
      </c>
      <c r="AS13" s="27" t="s">
        <v>93</v>
      </c>
      <c r="AT13" s="27" t="s">
        <v>225</v>
      </c>
      <c r="AU13" s="27" t="s">
        <v>316</v>
      </c>
      <c r="AV13" s="27" t="s">
        <v>313</v>
      </c>
      <c r="AW13" s="27" t="s">
        <v>93</v>
      </c>
      <c r="AX13" s="27" t="s">
        <v>93</v>
      </c>
      <c r="AY13" s="27" t="s">
        <v>93</v>
      </c>
      <c r="AZ13" s="27" t="s">
        <v>93</v>
      </c>
      <c r="BA13" s="27" t="s">
        <v>93</v>
      </c>
      <c r="BB13" s="27" t="s">
        <v>93</v>
      </c>
      <c r="BC13" s="27" t="s">
        <v>93</v>
      </c>
    </row>
    <row r="14">
      <c r="A14" s="26" t="s">
        <v>317</v>
      </c>
      <c r="B14" s="27" t="s">
        <v>302</v>
      </c>
      <c r="C14" s="27" t="s">
        <v>121</v>
      </c>
      <c r="D14" s="26" t="s">
        <v>85</v>
      </c>
      <c r="E14" s="26" t="s">
        <v>318</v>
      </c>
      <c r="F14" s="27" t="s">
        <v>74</v>
      </c>
      <c r="G14" s="26" t="s">
        <v>79</v>
      </c>
      <c r="H14" s="27" t="s">
        <v>159</v>
      </c>
      <c r="I14" s="27" t="s">
        <v>58</v>
      </c>
      <c r="J14" s="27" t="s">
        <v>93</v>
      </c>
      <c r="K14" s="30" t="s">
        <v>304</v>
      </c>
      <c r="L14" s="31" t="s">
        <v>319</v>
      </c>
      <c r="M14" s="36" t="s">
        <v>186</v>
      </c>
      <c r="N14" s="32" t="str">
        <f>HYPERLINK("http://www.pedagogica.edu.co/index.php?inf=502&amp;grupo=9","http://www.pedagogica.edu.co/index.php?inf=502&amp;grupo=9")</f>
        <v>http://www.pedagogica.edu.co/index.php?inf=502&amp;grupo=9</v>
      </c>
      <c r="O14" s="33" t="s">
        <v>306</v>
      </c>
      <c r="P14" s="27" t="s">
        <v>59</v>
      </c>
      <c r="Q14" s="27" t="s">
        <v>46</v>
      </c>
      <c r="R14" s="27" t="s">
        <v>131</v>
      </c>
      <c r="S14" s="26" t="s">
        <v>19</v>
      </c>
      <c r="T14" s="27" t="s">
        <v>185</v>
      </c>
      <c r="U14" s="27" t="s">
        <v>93</v>
      </c>
      <c r="V14" s="27" t="s">
        <v>93</v>
      </c>
      <c r="W14" s="27" t="s">
        <v>93</v>
      </c>
      <c r="X14" s="28" t="s">
        <v>78</v>
      </c>
      <c r="Y14" s="29" t="s">
        <v>93</v>
      </c>
      <c r="Z14" s="29" t="s">
        <v>93</v>
      </c>
      <c r="AA14" s="29" t="s">
        <v>93</v>
      </c>
      <c r="AB14" s="26" t="s">
        <v>176</v>
      </c>
      <c r="AC14" s="27" t="s">
        <v>161</v>
      </c>
      <c r="AD14" s="27" t="s">
        <v>93</v>
      </c>
      <c r="AE14" s="27" t="s">
        <v>93</v>
      </c>
      <c r="AF14" s="27" t="s">
        <v>93</v>
      </c>
      <c r="AG14" s="26" t="s">
        <v>19</v>
      </c>
      <c r="AH14" s="27" t="s">
        <v>75</v>
      </c>
      <c r="AI14" s="27" t="s">
        <v>93</v>
      </c>
      <c r="AJ14" s="26" t="s">
        <v>93</v>
      </c>
      <c r="AK14" s="27" t="s">
        <v>93</v>
      </c>
      <c r="AL14" s="27" t="s">
        <v>93</v>
      </c>
      <c r="AM14" s="27" t="s">
        <v>93</v>
      </c>
      <c r="AN14" s="27" t="s">
        <v>93</v>
      </c>
      <c r="AO14" s="27" t="s">
        <v>93</v>
      </c>
      <c r="AP14" s="27" t="s">
        <v>93</v>
      </c>
      <c r="AQ14" s="27" t="s">
        <v>93</v>
      </c>
      <c r="AR14" s="27" t="s">
        <v>93</v>
      </c>
      <c r="AS14" s="27" t="s">
        <v>93</v>
      </c>
      <c r="AT14" s="27" t="s">
        <v>225</v>
      </c>
      <c r="AU14" s="27" t="s">
        <v>316</v>
      </c>
      <c r="AV14" s="27" t="s">
        <v>93</v>
      </c>
      <c r="AW14" s="27" t="s">
        <v>93</v>
      </c>
      <c r="AX14" s="27" t="s">
        <v>93</v>
      </c>
      <c r="AY14" s="27" t="s">
        <v>93</v>
      </c>
      <c r="AZ14" s="27" t="s">
        <v>93</v>
      </c>
      <c r="BA14" s="27" t="s">
        <v>93</v>
      </c>
      <c r="BB14" s="27" t="s">
        <v>93</v>
      </c>
      <c r="BC14" s="27" t="s">
        <v>93</v>
      </c>
    </row>
    <row r="15">
      <c r="A15" s="26" t="s">
        <v>320</v>
      </c>
      <c r="B15" s="27" t="s">
        <v>321</v>
      </c>
      <c r="C15" s="27" t="s">
        <v>50</v>
      </c>
      <c r="D15" s="26" t="s">
        <v>65</v>
      </c>
      <c r="E15" s="26" t="s">
        <v>322</v>
      </c>
      <c r="F15" s="27" t="s">
        <v>118</v>
      </c>
      <c r="G15" s="26" t="s">
        <v>123</v>
      </c>
      <c r="H15" s="27" t="s">
        <v>57</v>
      </c>
      <c r="I15" s="27" t="s">
        <v>36</v>
      </c>
      <c r="J15" s="27" t="s">
        <v>93</v>
      </c>
      <c r="K15" s="30" t="s">
        <v>323</v>
      </c>
      <c r="L15" s="31">
        <v>2542424.0</v>
      </c>
      <c r="M15" s="32" t="str">
        <f>HYPERLINK("mailto:coregion@region.org.co","coregion@region.org.co
corporacionregion@gmail.com")</f>
        <v>coregion@region.org.co
corporacionregion@gmail.com</v>
      </c>
      <c r="N15" s="32" t="str">
        <f>HYPERLINK("http://www.region.org.co/","http://www.region.org.co")</f>
        <v>http://www.region.org.co</v>
      </c>
      <c r="O15" s="33" t="s">
        <v>324</v>
      </c>
      <c r="P15" s="27" t="s">
        <v>37</v>
      </c>
      <c r="Q15" s="27" t="s">
        <v>60</v>
      </c>
      <c r="R15" s="27" t="s">
        <v>62</v>
      </c>
      <c r="S15" s="26" t="s">
        <v>160</v>
      </c>
      <c r="T15" s="27" t="s">
        <v>120</v>
      </c>
      <c r="U15" s="27" t="s">
        <v>185</v>
      </c>
      <c r="V15" s="27" t="s">
        <v>20</v>
      </c>
      <c r="W15" s="27" t="s">
        <v>170</v>
      </c>
      <c r="X15" s="28" t="s">
        <v>144</v>
      </c>
      <c r="Y15" s="29" t="s">
        <v>127</v>
      </c>
      <c r="Z15" s="29" t="s">
        <v>29</v>
      </c>
      <c r="AA15" s="29" t="s">
        <v>93</v>
      </c>
      <c r="AB15" s="26" t="s">
        <v>77</v>
      </c>
      <c r="AC15" s="27" t="s">
        <v>161</v>
      </c>
      <c r="AD15" s="27" t="s">
        <v>150</v>
      </c>
      <c r="AE15" s="27" t="s">
        <v>156</v>
      </c>
      <c r="AF15" s="27" t="s">
        <v>93</v>
      </c>
      <c r="AG15" s="26" t="s">
        <v>52</v>
      </c>
      <c r="AH15" s="27" t="s">
        <v>75</v>
      </c>
      <c r="AI15" s="27" t="s">
        <v>93</v>
      </c>
      <c r="AJ15" s="26" t="s">
        <v>325</v>
      </c>
      <c r="AK15" s="27" t="s">
        <v>275</v>
      </c>
      <c r="AL15" s="27" t="s">
        <v>326</v>
      </c>
      <c r="AM15" s="27" t="s">
        <v>327</v>
      </c>
      <c r="AN15" s="27" t="s">
        <v>328</v>
      </c>
      <c r="AO15" s="27" t="s">
        <v>93</v>
      </c>
      <c r="AP15" s="27" t="s">
        <v>93</v>
      </c>
      <c r="AQ15" s="27" t="s">
        <v>93</v>
      </c>
      <c r="AR15" s="27" t="s">
        <v>93</v>
      </c>
      <c r="AS15" s="27" t="s">
        <v>328</v>
      </c>
      <c r="AT15" s="27" t="s">
        <v>93</v>
      </c>
      <c r="AU15" s="27" t="s">
        <v>329</v>
      </c>
      <c r="AV15" s="27" t="s">
        <v>330</v>
      </c>
      <c r="AW15" s="27" t="s">
        <v>331</v>
      </c>
      <c r="AX15" s="27" t="s">
        <v>332</v>
      </c>
      <c r="AY15" s="27" t="s">
        <v>333</v>
      </c>
      <c r="AZ15" s="27" t="s">
        <v>334</v>
      </c>
      <c r="BA15" s="27" t="s">
        <v>335</v>
      </c>
      <c r="BB15" s="27" t="s">
        <v>93</v>
      </c>
      <c r="BC15" s="27" t="s">
        <v>93</v>
      </c>
    </row>
    <row r="16">
      <c r="A16" s="26" t="s">
        <v>336</v>
      </c>
      <c r="B16" s="27" t="s">
        <v>321</v>
      </c>
      <c r="C16" s="27" t="s">
        <v>117</v>
      </c>
      <c r="D16" s="26" t="s">
        <v>65</v>
      </c>
      <c r="E16" s="26" t="s">
        <v>337</v>
      </c>
      <c r="F16" s="27" t="s">
        <v>118</v>
      </c>
      <c r="G16" s="26" t="s">
        <v>136</v>
      </c>
      <c r="H16" s="27" t="s">
        <v>189</v>
      </c>
      <c r="I16" s="27" t="s">
        <v>138</v>
      </c>
      <c r="J16" s="27" t="s">
        <v>93</v>
      </c>
      <c r="K16" s="30" t="s">
        <v>338</v>
      </c>
      <c r="L16" s="31" t="s">
        <v>339</v>
      </c>
      <c r="M16" s="32" t="str">
        <f>HYPERLINK("mailto:cipav@cipav.org.co","cipav@cipav.org.co 
info@cipav.org.co")</f>
        <v>cipav@cipav.org.co 
info@cipav.org.co</v>
      </c>
      <c r="N16" s="32" t="str">
        <f>HYPERLINK("http://www.cipav.org.co/","http://www.cipav.org.co ")</f>
        <v>http://www.cipav.org.co </v>
      </c>
      <c r="O16" s="33" t="s">
        <v>340</v>
      </c>
      <c r="P16" s="27" t="s">
        <v>37</v>
      </c>
      <c r="Q16" s="27" t="s">
        <v>60</v>
      </c>
      <c r="R16" s="27" t="s">
        <v>47</v>
      </c>
      <c r="S16" s="26" t="s">
        <v>142</v>
      </c>
      <c r="T16" s="27" t="s">
        <v>196</v>
      </c>
      <c r="U16" s="27" t="s">
        <v>93</v>
      </c>
      <c r="V16" s="27" t="s">
        <v>93</v>
      </c>
      <c r="W16" s="27" t="s">
        <v>93</v>
      </c>
      <c r="X16" s="28" t="s">
        <v>78</v>
      </c>
      <c r="Y16" s="29" t="s">
        <v>182</v>
      </c>
      <c r="Z16" s="29" t="s">
        <v>93</v>
      </c>
      <c r="AA16" s="29" t="s">
        <v>93</v>
      </c>
      <c r="AB16" s="26" t="s">
        <v>134</v>
      </c>
      <c r="AC16" s="27" t="s">
        <v>143</v>
      </c>
      <c r="AD16" s="27" t="s">
        <v>150</v>
      </c>
      <c r="AE16" s="27" t="s">
        <v>77</v>
      </c>
      <c r="AF16" s="27" t="s">
        <v>93</v>
      </c>
      <c r="AG16" s="26" t="s">
        <v>52</v>
      </c>
      <c r="AH16" s="27" t="s">
        <v>75</v>
      </c>
      <c r="AI16" s="27" t="s">
        <v>132</v>
      </c>
      <c r="AJ16" s="26" t="s">
        <v>341</v>
      </c>
      <c r="AK16" s="27" t="s">
        <v>342</v>
      </c>
      <c r="AL16" s="27" t="s">
        <v>343</v>
      </c>
      <c r="AM16" s="27" t="s">
        <v>344</v>
      </c>
      <c r="AN16" s="27" t="s">
        <v>93</v>
      </c>
      <c r="AO16" s="27" t="s">
        <v>93</v>
      </c>
      <c r="AP16" s="27" t="s">
        <v>93</v>
      </c>
      <c r="AQ16" s="27" t="s">
        <v>93</v>
      </c>
      <c r="AR16" s="27" t="s">
        <v>93</v>
      </c>
      <c r="AS16" s="27" t="s">
        <v>93</v>
      </c>
      <c r="AT16" s="27" t="s">
        <v>292</v>
      </c>
      <c r="AU16" s="27" t="s">
        <v>260</v>
      </c>
      <c r="AV16" s="27" t="s">
        <v>225</v>
      </c>
      <c r="AW16" s="27" t="s">
        <v>345</v>
      </c>
      <c r="AX16" s="27" t="s">
        <v>346</v>
      </c>
      <c r="AY16" s="27" t="s">
        <v>258</v>
      </c>
      <c r="AZ16" s="27" t="s">
        <v>93</v>
      </c>
      <c r="BA16" s="27" t="s">
        <v>93</v>
      </c>
      <c r="BB16" s="27" t="s">
        <v>93</v>
      </c>
      <c r="BC16" s="27" t="s">
        <v>93</v>
      </c>
    </row>
    <row r="17">
      <c r="A17" s="26" t="s">
        <v>347</v>
      </c>
      <c r="B17" s="27" t="s">
        <v>348</v>
      </c>
      <c r="C17" s="27" t="s">
        <v>117</v>
      </c>
      <c r="D17" s="26" t="s">
        <v>85</v>
      </c>
      <c r="E17" s="26" t="s">
        <v>186</v>
      </c>
      <c r="F17" s="27" t="s">
        <v>51</v>
      </c>
      <c r="G17" s="26" t="s">
        <v>178</v>
      </c>
      <c r="H17" s="27" t="s">
        <v>153</v>
      </c>
      <c r="I17" s="27" t="s">
        <v>114</v>
      </c>
      <c r="J17" s="27" t="s">
        <v>93</v>
      </c>
      <c r="K17" s="30" t="s">
        <v>349</v>
      </c>
      <c r="L17" s="31">
        <v>7840340.0</v>
      </c>
      <c r="M17" s="36" t="s">
        <v>186</v>
      </c>
      <c r="N17" s="32" t="str">
        <f>HYPERLINK("http://www.unisinu.edu.co/","http://www.unisinu.edu.co")</f>
        <v>http://www.unisinu.edu.co</v>
      </c>
      <c r="O17" s="33" t="s">
        <v>350</v>
      </c>
      <c r="P17" s="27" t="s">
        <v>59</v>
      </c>
      <c r="Q17" s="27" t="s">
        <v>46</v>
      </c>
      <c r="R17" s="27" t="s">
        <v>47</v>
      </c>
      <c r="S17" s="26" t="s">
        <v>170</v>
      </c>
      <c r="T17" s="27" t="s">
        <v>160</v>
      </c>
      <c r="U17" s="27" t="s">
        <v>76</v>
      </c>
      <c r="V17" s="27" t="s">
        <v>120</v>
      </c>
      <c r="W17" s="27" t="s">
        <v>93</v>
      </c>
      <c r="X17" s="28" t="s">
        <v>198</v>
      </c>
      <c r="Y17" s="29" t="s">
        <v>78</v>
      </c>
      <c r="Z17" s="29" t="s">
        <v>93</v>
      </c>
      <c r="AA17" s="29" t="s">
        <v>93</v>
      </c>
      <c r="AB17" s="26" t="s">
        <v>176</v>
      </c>
      <c r="AC17" s="27" t="s">
        <v>161</v>
      </c>
      <c r="AD17" s="27" t="s">
        <v>93</v>
      </c>
      <c r="AE17" s="27" t="s">
        <v>77</v>
      </c>
      <c r="AF17" s="27" t="s">
        <v>150</v>
      </c>
      <c r="AG17" s="26" t="s">
        <v>19</v>
      </c>
      <c r="AH17" s="27" t="s">
        <v>75</v>
      </c>
      <c r="AI17" s="27" t="s">
        <v>93</v>
      </c>
      <c r="AJ17" s="26" t="s">
        <v>93</v>
      </c>
      <c r="AK17" s="27" t="s">
        <v>93</v>
      </c>
      <c r="AL17" s="27" t="s">
        <v>93</v>
      </c>
      <c r="AM17" s="27" t="s">
        <v>93</v>
      </c>
      <c r="AN17" s="27" t="s">
        <v>93</v>
      </c>
      <c r="AO17" s="27" t="s">
        <v>93</v>
      </c>
      <c r="AP17" s="27" t="s">
        <v>93</v>
      </c>
      <c r="AQ17" s="27" t="s">
        <v>93</v>
      </c>
      <c r="AR17" s="27" t="s">
        <v>93</v>
      </c>
      <c r="AS17" s="27" t="s">
        <v>93</v>
      </c>
      <c r="AT17" s="27" t="s">
        <v>225</v>
      </c>
      <c r="AU17" s="27" t="s">
        <v>351</v>
      </c>
      <c r="AV17" s="27" t="s">
        <v>93</v>
      </c>
      <c r="AW17" s="27" t="s">
        <v>93</v>
      </c>
      <c r="AX17" s="27" t="s">
        <v>93</v>
      </c>
      <c r="AY17" s="27" t="s">
        <v>93</v>
      </c>
      <c r="AZ17" s="27" t="s">
        <v>93</v>
      </c>
      <c r="BA17" s="27" t="s">
        <v>93</v>
      </c>
      <c r="BB17" s="27" t="s">
        <v>93</v>
      </c>
      <c r="BC17" s="27" t="s">
        <v>93</v>
      </c>
    </row>
    <row r="18">
      <c r="A18" s="26" t="s">
        <v>352</v>
      </c>
      <c r="B18" s="27" t="s">
        <v>353</v>
      </c>
      <c r="C18" s="27" t="s">
        <v>121</v>
      </c>
      <c r="D18" s="26" t="s">
        <v>49</v>
      </c>
      <c r="E18" s="26" t="s">
        <v>354</v>
      </c>
      <c r="F18" s="27" t="s">
        <v>91</v>
      </c>
      <c r="G18" s="26" t="s">
        <v>145</v>
      </c>
      <c r="H18" s="27" t="s">
        <v>113</v>
      </c>
      <c r="I18" s="27" t="s">
        <v>114</v>
      </c>
      <c r="J18" s="27" t="s">
        <v>93</v>
      </c>
      <c r="K18" s="30" t="s">
        <v>355</v>
      </c>
      <c r="L18" s="31">
        <v>6600808.0</v>
      </c>
      <c r="M18" s="32" t="str">
        <f>HYPERLINK("mailto:ceer@banrep.gov.co","ceer@banrep.gov.co")</f>
        <v>ceer@banrep.gov.co</v>
      </c>
      <c r="N18" s="32" t="str">
        <f>HYPERLINK("http://www.banrep.gov.co/","www.banrep.gov.co")</f>
        <v>www.banrep.gov.co</v>
      </c>
      <c r="O18" s="33" t="s">
        <v>356</v>
      </c>
      <c r="P18" s="27" t="s">
        <v>59</v>
      </c>
      <c r="Q18" s="27" t="s">
        <v>46</v>
      </c>
      <c r="R18" s="27" t="s">
        <v>47</v>
      </c>
      <c r="S18" s="26" t="s">
        <v>155</v>
      </c>
      <c r="T18" s="27" t="s">
        <v>165</v>
      </c>
      <c r="U18" s="27" t="s">
        <v>196</v>
      </c>
      <c r="V18" s="27" t="s">
        <v>93</v>
      </c>
      <c r="W18" s="27" t="s">
        <v>93</v>
      </c>
      <c r="X18" s="28" t="s">
        <v>157</v>
      </c>
      <c r="Y18" s="29" t="s">
        <v>162</v>
      </c>
      <c r="Z18" s="29" t="s">
        <v>151</v>
      </c>
      <c r="AA18" s="29" t="s">
        <v>93</v>
      </c>
      <c r="AB18" s="26" t="s">
        <v>77</v>
      </c>
      <c r="AC18" s="27" t="s">
        <v>150</v>
      </c>
      <c r="AD18" s="27" t="s">
        <v>161</v>
      </c>
      <c r="AE18" s="27" t="s">
        <v>134</v>
      </c>
      <c r="AF18" s="27" t="s">
        <v>54</v>
      </c>
      <c r="AG18" s="26" t="s">
        <v>75</v>
      </c>
      <c r="AH18" s="27" t="s">
        <v>93</v>
      </c>
      <c r="AI18" s="27" t="s">
        <v>93</v>
      </c>
      <c r="AJ18" s="26" t="s">
        <v>357</v>
      </c>
      <c r="AK18" s="27" t="s">
        <v>358</v>
      </c>
      <c r="AL18" s="27" t="s">
        <v>93</v>
      </c>
      <c r="AM18" s="27" t="s">
        <v>93</v>
      </c>
      <c r="AN18" s="27" t="s">
        <v>93</v>
      </c>
      <c r="AO18" s="27" t="s">
        <v>93</v>
      </c>
      <c r="AP18" s="27" t="s">
        <v>93</v>
      </c>
      <c r="AQ18" s="27" t="s">
        <v>93</v>
      </c>
      <c r="AR18" s="27" t="s">
        <v>93</v>
      </c>
      <c r="AS18" s="27" t="s">
        <v>93</v>
      </c>
      <c r="AT18" s="27" t="s">
        <v>359</v>
      </c>
      <c r="AU18" s="27" t="s">
        <v>283</v>
      </c>
      <c r="AV18" s="27" t="s">
        <v>93</v>
      </c>
      <c r="AW18" s="27" t="s">
        <v>93</v>
      </c>
      <c r="AX18" s="27" t="s">
        <v>93</v>
      </c>
      <c r="AY18" s="27" t="s">
        <v>93</v>
      </c>
      <c r="AZ18" s="27" t="s">
        <v>93</v>
      </c>
      <c r="BA18" s="27" t="s">
        <v>93</v>
      </c>
      <c r="BB18" s="27" t="s">
        <v>93</v>
      </c>
      <c r="BC18" s="27" t="s">
        <v>93</v>
      </c>
    </row>
    <row r="19">
      <c r="A19" s="26" t="s">
        <v>360</v>
      </c>
      <c r="B19" s="27" t="s">
        <v>321</v>
      </c>
      <c r="C19" s="27" t="s">
        <v>117</v>
      </c>
      <c r="D19" s="26" t="s">
        <v>65</v>
      </c>
      <c r="E19" s="26" t="s">
        <v>186</v>
      </c>
      <c r="F19" s="27" t="s">
        <v>91</v>
      </c>
      <c r="G19" s="26" t="s">
        <v>79</v>
      </c>
      <c r="H19" s="27" t="s">
        <v>159</v>
      </c>
      <c r="I19" s="27" t="s">
        <v>58</v>
      </c>
      <c r="J19" s="27" t="s">
        <v>93</v>
      </c>
      <c r="K19" s="30" t="s">
        <v>361</v>
      </c>
      <c r="L19" s="31">
        <v>6370453.0</v>
      </c>
      <c r="M19" s="32" t="str">
        <f>HYPERLINK("mailto:cega@mail.cega.org.co","cega@mail.cega.org.co")</f>
        <v>cega@mail.cega.org.co</v>
      </c>
      <c r="N19" s="36" t="s">
        <v>186</v>
      </c>
      <c r="O19" s="33" t="s">
        <v>362</v>
      </c>
      <c r="P19" s="27" t="s">
        <v>37</v>
      </c>
      <c r="Q19" s="27" t="s">
        <v>60</v>
      </c>
      <c r="R19" s="27" t="s">
        <v>62</v>
      </c>
      <c r="S19" s="26" t="s">
        <v>196</v>
      </c>
      <c r="T19" s="27" t="s">
        <v>165</v>
      </c>
      <c r="U19" s="27" t="s">
        <v>93</v>
      </c>
      <c r="V19" s="27" t="s">
        <v>93</v>
      </c>
      <c r="W19" s="27" t="s">
        <v>93</v>
      </c>
      <c r="X19" s="28" t="s">
        <v>78</v>
      </c>
      <c r="Y19" s="29" t="s">
        <v>127</v>
      </c>
      <c r="Z19" s="29" t="s">
        <v>93</v>
      </c>
      <c r="AA19" s="29" t="s">
        <v>93</v>
      </c>
      <c r="AB19" s="26" t="s">
        <v>77</v>
      </c>
      <c r="AC19" s="27" t="s">
        <v>150</v>
      </c>
      <c r="AD19" s="27" t="s">
        <v>134</v>
      </c>
      <c r="AE19" s="27" t="s">
        <v>93</v>
      </c>
      <c r="AF19" s="27" t="s">
        <v>93</v>
      </c>
      <c r="AG19" s="26" t="s">
        <v>75</v>
      </c>
      <c r="AH19" s="27" t="s">
        <v>52</v>
      </c>
      <c r="AI19" s="27" t="s">
        <v>93</v>
      </c>
      <c r="AJ19" s="26" t="s">
        <v>363</v>
      </c>
      <c r="AK19" s="27" t="s">
        <v>364</v>
      </c>
      <c r="AL19" s="27" t="s">
        <v>365</v>
      </c>
      <c r="AM19" s="27" t="s">
        <v>93</v>
      </c>
      <c r="AN19" s="27" t="s">
        <v>93</v>
      </c>
      <c r="AO19" s="27" t="s">
        <v>93</v>
      </c>
      <c r="AP19" s="27" t="s">
        <v>93</v>
      </c>
      <c r="AQ19" s="27" t="s">
        <v>93</v>
      </c>
      <c r="AR19" s="27" t="s">
        <v>93</v>
      </c>
      <c r="AS19" s="27" t="s">
        <v>93</v>
      </c>
      <c r="AT19" s="27" t="s">
        <v>366</v>
      </c>
      <c r="AU19" s="27" t="s">
        <v>367</v>
      </c>
      <c r="AV19" s="27" t="s">
        <v>93</v>
      </c>
      <c r="AW19" s="27" t="s">
        <v>93</v>
      </c>
      <c r="AX19" s="27" t="s">
        <v>93</v>
      </c>
      <c r="AY19" s="27" t="s">
        <v>93</v>
      </c>
      <c r="AZ19" s="27" t="s">
        <v>93</v>
      </c>
      <c r="BA19" s="27" t="s">
        <v>93</v>
      </c>
      <c r="BB19" s="27" t="s">
        <v>93</v>
      </c>
      <c r="BC19" s="27" t="s">
        <v>93</v>
      </c>
    </row>
    <row r="20">
      <c r="A20" s="26" t="s">
        <v>275</v>
      </c>
      <c r="B20" s="27" t="s">
        <v>271</v>
      </c>
      <c r="C20" s="27" t="s">
        <v>121</v>
      </c>
      <c r="D20" s="26" t="s">
        <v>49</v>
      </c>
      <c r="E20" s="26" t="s">
        <v>368</v>
      </c>
      <c r="F20" s="27" t="s">
        <v>74</v>
      </c>
      <c r="G20" s="26" t="s">
        <v>163</v>
      </c>
      <c r="H20" s="27" t="s">
        <v>129</v>
      </c>
      <c r="I20" s="27" t="s">
        <v>36</v>
      </c>
      <c r="J20" s="27" t="s">
        <v>93</v>
      </c>
      <c r="K20" s="30" t="s">
        <v>369</v>
      </c>
      <c r="L20" s="31" t="s">
        <v>370</v>
      </c>
      <c r="M20" s="32" t="str">
        <f>HYPERLINK("mailto:manizales@cinde.org.co","manizales@cinde.org.co")</f>
        <v>manizales@cinde.org.co</v>
      </c>
      <c r="N20" s="32" t="str">
        <f>HYPERLINK("http://www.cinde.org.co/sitio/","http://www.cinde.org.co/sitio/")</f>
        <v>http://www.cinde.org.co/sitio/</v>
      </c>
      <c r="O20" s="33" t="s">
        <v>371</v>
      </c>
      <c r="P20" s="27" t="s">
        <v>59</v>
      </c>
      <c r="Q20" s="27" t="s">
        <v>46</v>
      </c>
      <c r="R20" s="27" t="s">
        <v>47</v>
      </c>
      <c r="S20" s="26" t="s">
        <v>19</v>
      </c>
      <c r="T20" s="27" t="s">
        <v>203</v>
      </c>
      <c r="U20" s="27" t="s">
        <v>120</v>
      </c>
      <c r="V20" s="27" t="s">
        <v>170</v>
      </c>
      <c r="W20" s="27" t="s">
        <v>93</v>
      </c>
      <c r="X20" s="28" t="s">
        <v>135</v>
      </c>
      <c r="Y20" s="29" t="s">
        <v>78</v>
      </c>
      <c r="Z20" s="29" t="s">
        <v>198</v>
      </c>
      <c r="AA20" s="29" t="s">
        <v>93</v>
      </c>
      <c r="AB20" s="26" t="s">
        <v>176</v>
      </c>
      <c r="AC20" s="27" t="s">
        <v>161</v>
      </c>
      <c r="AD20" s="27" t="s">
        <v>77</v>
      </c>
      <c r="AE20" s="27" t="s">
        <v>150</v>
      </c>
      <c r="AF20" s="27" t="s">
        <v>171</v>
      </c>
      <c r="AG20" s="26" t="s">
        <v>19</v>
      </c>
      <c r="AH20" s="27" t="s">
        <v>75</v>
      </c>
      <c r="AI20" s="27" t="s">
        <v>119</v>
      </c>
      <c r="AJ20" s="26" t="s">
        <v>325</v>
      </c>
      <c r="AK20" s="27" t="s">
        <v>372</v>
      </c>
      <c r="AL20" s="27" t="s">
        <v>373</v>
      </c>
      <c r="AM20" s="27" t="s">
        <v>374</v>
      </c>
      <c r="AN20" s="27" t="s">
        <v>375</v>
      </c>
      <c r="AO20" s="27" t="s">
        <v>376</v>
      </c>
      <c r="AP20" s="27" t="s">
        <v>377</v>
      </c>
      <c r="AQ20" s="27" t="s">
        <v>93</v>
      </c>
      <c r="AR20" s="27" t="s">
        <v>93</v>
      </c>
      <c r="AS20" s="27" t="s">
        <v>93</v>
      </c>
      <c r="AT20" s="27" t="s">
        <v>378</v>
      </c>
      <c r="AU20" s="27" t="s">
        <v>379</v>
      </c>
      <c r="AV20" s="27" t="s">
        <v>380</v>
      </c>
      <c r="AW20" s="27" t="s">
        <v>381</v>
      </c>
      <c r="AX20" s="27" t="s">
        <v>382</v>
      </c>
      <c r="AY20" s="27" t="s">
        <v>383</v>
      </c>
      <c r="AZ20" s="27" t="s">
        <v>384</v>
      </c>
      <c r="BA20" s="27" t="s">
        <v>385</v>
      </c>
      <c r="BB20" s="27" t="s">
        <v>386</v>
      </c>
      <c r="BC20" s="27" t="s">
        <v>387</v>
      </c>
    </row>
    <row r="21">
      <c r="A21" s="26" t="s">
        <v>388</v>
      </c>
      <c r="B21" s="27" t="s">
        <v>321</v>
      </c>
      <c r="C21" s="27" t="s">
        <v>117</v>
      </c>
      <c r="D21" s="26" t="s">
        <v>49</v>
      </c>
      <c r="E21" s="26" t="s">
        <v>389</v>
      </c>
      <c r="F21" s="27" t="s">
        <v>51</v>
      </c>
      <c r="G21" s="26" t="s">
        <v>123</v>
      </c>
      <c r="H21" s="27" t="s">
        <v>57</v>
      </c>
      <c r="I21" s="27" t="s">
        <v>36</v>
      </c>
      <c r="J21" s="27" t="s">
        <v>93</v>
      </c>
      <c r="K21" s="30" t="s">
        <v>390</v>
      </c>
      <c r="L21" s="31">
        <v>5698420.0</v>
      </c>
      <c r="M21" s="32" t="str">
        <f>HYPERLINK("mailto:ipc@corporacionpp.org.co","ipc@corporacionpp.org.co ")</f>
        <v>ipc@corporacionpp.org.co </v>
      </c>
      <c r="N21" s="32" t="str">
        <f>HYPERLINK("http://www.ipc.org.co/","http://www.ipc.org.co")</f>
        <v>http://www.ipc.org.co</v>
      </c>
      <c r="O21" s="33" t="s">
        <v>391</v>
      </c>
      <c r="P21" s="27" t="s">
        <v>59</v>
      </c>
      <c r="Q21" s="27" t="s">
        <v>60</v>
      </c>
      <c r="R21" s="27" t="s">
        <v>62</v>
      </c>
      <c r="S21" s="26" t="s">
        <v>200</v>
      </c>
      <c r="T21" s="27" t="s">
        <v>120</v>
      </c>
      <c r="U21" s="27" t="s">
        <v>76</v>
      </c>
      <c r="V21" s="27" t="s">
        <v>185</v>
      </c>
      <c r="W21" s="27" t="s">
        <v>93</v>
      </c>
      <c r="X21" s="28" t="s">
        <v>198</v>
      </c>
      <c r="Y21" s="29" t="s">
        <v>78</v>
      </c>
      <c r="Z21" s="29" t="s">
        <v>93</v>
      </c>
      <c r="AA21" s="29" t="s">
        <v>93</v>
      </c>
      <c r="AB21" s="26" t="s">
        <v>150</v>
      </c>
      <c r="AC21" s="27" t="s">
        <v>77</v>
      </c>
      <c r="AD21" s="27" t="s">
        <v>156</v>
      </c>
      <c r="AE21" s="27" t="s">
        <v>143</v>
      </c>
      <c r="AF21" s="27" t="s">
        <v>93</v>
      </c>
      <c r="AG21" s="26" t="s">
        <v>19</v>
      </c>
      <c r="AH21" s="27" t="s">
        <v>75</v>
      </c>
      <c r="AI21" s="27" t="s">
        <v>52</v>
      </c>
      <c r="AJ21" s="26" t="s">
        <v>392</v>
      </c>
      <c r="AK21" s="27" t="s">
        <v>328</v>
      </c>
      <c r="AL21" s="27" t="s">
        <v>393</v>
      </c>
      <c r="AM21" s="27" t="s">
        <v>394</v>
      </c>
      <c r="AN21" s="27" t="s">
        <v>395</v>
      </c>
      <c r="AO21" s="27" t="s">
        <v>396</v>
      </c>
      <c r="AP21" s="27" t="s">
        <v>327</v>
      </c>
      <c r="AQ21" s="27" t="s">
        <v>397</v>
      </c>
      <c r="AR21" s="27" t="s">
        <v>376</v>
      </c>
      <c r="AS21" s="27" t="s">
        <v>372</v>
      </c>
      <c r="AT21" s="27" t="s">
        <v>398</v>
      </c>
      <c r="AU21" s="27" t="s">
        <v>399</v>
      </c>
      <c r="AV21" s="27" t="s">
        <v>400</v>
      </c>
      <c r="AW21" s="27" t="s">
        <v>401</v>
      </c>
      <c r="AX21" s="27" t="s">
        <v>402</v>
      </c>
      <c r="AY21" s="27" t="s">
        <v>403</v>
      </c>
      <c r="AZ21" s="27" t="s">
        <v>225</v>
      </c>
      <c r="BA21" s="27" t="s">
        <v>392</v>
      </c>
      <c r="BB21" s="27" t="s">
        <v>404</v>
      </c>
      <c r="BC21" s="27" t="s">
        <v>405</v>
      </c>
    </row>
    <row r="22">
      <c r="A22" s="26" t="s">
        <v>406</v>
      </c>
      <c r="B22" s="27" t="s">
        <v>260</v>
      </c>
      <c r="C22" s="27" t="s">
        <v>117</v>
      </c>
      <c r="D22" s="26" t="s">
        <v>65</v>
      </c>
      <c r="E22" s="26" t="s">
        <v>407</v>
      </c>
      <c r="F22" s="27" t="s">
        <v>91</v>
      </c>
      <c r="G22" s="26" t="s">
        <v>79</v>
      </c>
      <c r="H22" s="27" t="s">
        <v>159</v>
      </c>
      <c r="I22" s="27" t="s">
        <v>58</v>
      </c>
      <c r="J22" s="27" t="s">
        <v>93</v>
      </c>
      <c r="K22" s="30" t="s">
        <v>408</v>
      </c>
      <c r="L22" s="31" t="s">
        <v>409</v>
      </c>
      <c r="M22" s="32" t="str">
        <f>HYPERLINK("mailto:ideade@javeriana.edu.co","ideade@javeriana.edu.co")</f>
        <v>ideade@javeriana.edu.co</v>
      </c>
      <c r="N22" s="32" t="str">
        <f>HYPERLINK("http://fear.javeriana.edu.co/investigacion/institutos/ideade","http://fear.javeriana.edu.co/investigacion/institutos/ideade")</f>
        <v>http://fear.javeriana.edu.co/investigacion/institutos/ideade</v>
      </c>
      <c r="O22" s="33" t="s">
        <v>410</v>
      </c>
      <c r="P22" s="27" t="s">
        <v>59</v>
      </c>
      <c r="Q22" s="27" t="s">
        <v>46</v>
      </c>
      <c r="R22" s="27" t="s">
        <v>47</v>
      </c>
      <c r="S22" s="26" t="s">
        <v>142</v>
      </c>
      <c r="T22" s="27" t="s">
        <v>53</v>
      </c>
      <c r="U22" s="27" t="s">
        <v>93</v>
      </c>
      <c r="V22" s="27" t="s">
        <v>93</v>
      </c>
      <c r="W22" s="27" t="s">
        <v>93</v>
      </c>
      <c r="X22" s="28" t="s">
        <v>127</v>
      </c>
      <c r="Y22" s="29" t="s">
        <v>78</v>
      </c>
      <c r="Z22" s="29" t="s">
        <v>93</v>
      </c>
      <c r="AA22" s="29" t="s">
        <v>93</v>
      </c>
      <c r="AB22" s="26" t="s">
        <v>176</v>
      </c>
      <c r="AC22" s="27" t="s">
        <v>161</v>
      </c>
      <c r="AD22" s="27" t="s">
        <v>143</v>
      </c>
      <c r="AE22" s="27" t="s">
        <v>77</v>
      </c>
      <c r="AF22" s="27" t="s">
        <v>93</v>
      </c>
      <c r="AG22" s="26" t="s">
        <v>75</v>
      </c>
      <c r="AH22" s="27" t="s">
        <v>19</v>
      </c>
      <c r="AI22" s="27" t="s">
        <v>52</v>
      </c>
      <c r="AJ22" s="26" t="s">
        <v>411</v>
      </c>
      <c r="AK22" s="27" t="s">
        <v>93</v>
      </c>
      <c r="AL22" s="27" t="s">
        <v>93</v>
      </c>
      <c r="AM22" s="27" t="s">
        <v>93</v>
      </c>
      <c r="AN22" s="27" t="s">
        <v>93</v>
      </c>
      <c r="AO22" s="27" t="s">
        <v>93</v>
      </c>
      <c r="AP22" s="27" t="s">
        <v>93</v>
      </c>
      <c r="AQ22" s="27" t="s">
        <v>93</v>
      </c>
      <c r="AR22" s="27" t="s">
        <v>93</v>
      </c>
      <c r="AS22" s="27" t="s">
        <v>93</v>
      </c>
      <c r="AT22" s="27" t="s">
        <v>412</v>
      </c>
      <c r="AU22" s="27" t="s">
        <v>93</v>
      </c>
      <c r="AV22" s="27" t="s">
        <v>93</v>
      </c>
      <c r="AW22" s="27" t="s">
        <v>93</v>
      </c>
      <c r="AX22" s="27" t="s">
        <v>93</v>
      </c>
      <c r="AY22" s="27" t="s">
        <v>93</v>
      </c>
      <c r="AZ22" s="27" t="s">
        <v>93</v>
      </c>
      <c r="BA22" s="27" t="s">
        <v>93</v>
      </c>
      <c r="BB22" s="27" t="s">
        <v>93</v>
      </c>
      <c r="BC22" s="27" t="s">
        <v>93</v>
      </c>
    </row>
    <row r="23">
      <c r="A23" s="26" t="s">
        <v>413</v>
      </c>
      <c r="B23" s="27" t="s">
        <v>414</v>
      </c>
      <c r="C23" s="27" t="s">
        <v>117</v>
      </c>
      <c r="D23" s="26" t="s">
        <v>85</v>
      </c>
      <c r="E23" s="26" t="s">
        <v>415</v>
      </c>
      <c r="F23" s="27" t="s">
        <v>91</v>
      </c>
      <c r="G23" s="26" t="s">
        <v>79</v>
      </c>
      <c r="H23" s="27" t="s">
        <v>159</v>
      </c>
      <c r="I23" s="27" t="s">
        <v>58</v>
      </c>
      <c r="J23" s="27" t="s">
        <v>93</v>
      </c>
      <c r="K23" s="30" t="s">
        <v>416</v>
      </c>
      <c r="L23" s="31" t="s">
        <v>417</v>
      </c>
      <c r="M23" s="32" t="str">
        <f>HYPERLINK("mailto:cima@uexternado.edu.co","cima@uexternado.edu.co ")</f>
        <v>cima@uexternado.edu.co </v>
      </c>
      <c r="N23" s="32" t="str">
        <f>HYPERLINK("http://portal.uexternado.edu.co/fderecho/investigacion/c-medio-ambiente/index.html","http://portal.uexternado.edu.co/fderecho/investigacion/c-medio-ambiente/index.html
http://medioambiente.uexternado.edu.co/")</f>
        <v>http://portal.uexternado.edu.co/fderecho/investigacion/c-medio-ambiente/index.html
http://medioambiente.uexternado.edu.co/</v>
      </c>
      <c r="O23" s="33" t="s">
        <v>418</v>
      </c>
      <c r="P23" s="27" t="s">
        <v>59</v>
      </c>
      <c r="Q23" s="27" t="s">
        <v>46</v>
      </c>
      <c r="R23" s="27" t="s">
        <v>47</v>
      </c>
      <c r="S23" s="26" t="s">
        <v>142</v>
      </c>
      <c r="T23" s="27" t="s">
        <v>53</v>
      </c>
      <c r="U23" s="27" t="s">
        <v>155</v>
      </c>
      <c r="V23" s="27" t="s">
        <v>170</v>
      </c>
      <c r="W23" s="27" t="s">
        <v>93</v>
      </c>
      <c r="X23" s="28" t="s">
        <v>78</v>
      </c>
      <c r="Y23" s="29" t="s">
        <v>93</v>
      </c>
      <c r="Z23" s="29" t="s">
        <v>93</v>
      </c>
      <c r="AA23" s="29" t="s">
        <v>93</v>
      </c>
      <c r="AB23" s="26" t="s">
        <v>143</v>
      </c>
      <c r="AC23" s="27" t="s">
        <v>77</v>
      </c>
      <c r="AD23" s="27" t="s">
        <v>176</v>
      </c>
      <c r="AE23" s="27" t="s">
        <v>161</v>
      </c>
      <c r="AF23" s="27" t="s">
        <v>134</v>
      </c>
      <c r="AG23" s="26" t="s">
        <v>75</v>
      </c>
      <c r="AH23" s="27" t="s">
        <v>52</v>
      </c>
      <c r="AI23" s="27" t="s">
        <v>119</v>
      </c>
      <c r="AJ23" s="26" t="s">
        <v>419</v>
      </c>
      <c r="AK23" s="27" t="s">
        <v>93</v>
      </c>
      <c r="AL23" s="27" t="s">
        <v>93</v>
      </c>
      <c r="AM23" s="27" t="s">
        <v>93</v>
      </c>
      <c r="AN23" s="27" t="s">
        <v>93</v>
      </c>
      <c r="AO23" s="27" t="s">
        <v>93</v>
      </c>
      <c r="AP23" s="27" t="s">
        <v>93</v>
      </c>
      <c r="AQ23" s="27" t="s">
        <v>93</v>
      </c>
      <c r="AR23" s="27" t="s">
        <v>93</v>
      </c>
      <c r="AS23" s="27" t="s">
        <v>93</v>
      </c>
      <c r="AT23" s="27" t="s">
        <v>225</v>
      </c>
      <c r="AU23" s="27" t="s">
        <v>93</v>
      </c>
      <c r="AV23" s="27" t="s">
        <v>93</v>
      </c>
      <c r="AW23" s="27" t="s">
        <v>93</v>
      </c>
      <c r="AX23" s="27" t="s">
        <v>93</v>
      </c>
      <c r="AY23" s="27" t="s">
        <v>93</v>
      </c>
      <c r="AZ23" s="27" t="s">
        <v>93</v>
      </c>
      <c r="BA23" s="27" t="s">
        <v>93</v>
      </c>
      <c r="BB23" s="27" t="s">
        <v>93</v>
      </c>
      <c r="BC23" s="27" t="s">
        <v>93</v>
      </c>
    </row>
    <row r="24">
      <c r="A24" s="26" t="s">
        <v>420</v>
      </c>
      <c r="B24" s="27" t="s">
        <v>421</v>
      </c>
      <c r="C24" s="27" t="s">
        <v>121</v>
      </c>
      <c r="D24" s="26" t="s">
        <v>65</v>
      </c>
      <c r="E24" s="26" t="s">
        <v>422</v>
      </c>
      <c r="F24" s="27" t="s">
        <v>91</v>
      </c>
      <c r="G24" s="26" t="s">
        <v>79</v>
      </c>
      <c r="H24" s="27" t="s">
        <v>159</v>
      </c>
      <c r="I24" s="27" t="s">
        <v>58</v>
      </c>
      <c r="J24" s="27" t="s">
        <v>93</v>
      </c>
      <c r="K24" s="30" t="s">
        <v>423</v>
      </c>
      <c r="L24" s="31" t="s">
        <v>424</v>
      </c>
      <c r="M24" s="32" t="str">
        <f>HYPERLINK("mailto:agomezcruz1@yahoo.es","No hay información disponible")</f>
        <v>No hay información disponible</v>
      </c>
      <c r="N24" s="32" t="str">
        <f>HYPERLINK("http://www.hermes.unal.edu.co/pages/Consultas/Grupo.xhtml;jsessionid=B1EE9228A4AF5DD121D707260389FECD.tomcat4?idGrupo=308&amp;opcion=1","http://www.hermes.unal.edu.co/pages/Consultas/Grupo.xhtml;jsessionid=B1EE9228A4AF5DD121D707260389FECD.tomcat4?idGrupo=308&amp;opcion=1
http://polired.upm.es/index.php/ciur/article/viewFile/925/940")</f>
        <v>http://www.hermes.unal.edu.co/pages/Consultas/Grupo.xhtml;jsessionid=B1EE9228A4AF5DD121D707260389FECD.tomcat4?idGrupo=308&amp;opcion=1
http://polired.upm.es/index.php/ciur/article/viewFile/925/940</v>
      </c>
      <c r="O24" s="33" t="s">
        <v>425</v>
      </c>
      <c r="P24" s="27" t="s">
        <v>37</v>
      </c>
      <c r="Q24" s="27" t="s">
        <v>46</v>
      </c>
      <c r="R24" s="27" t="s">
        <v>62</v>
      </c>
      <c r="S24" s="26" t="s">
        <v>142</v>
      </c>
      <c r="T24" s="27" t="s">
        <v>170</v>
      </c>
      <c r="U24" s="27" t="s">
        <v>155</v>
      </c>
      <c r="V24" s="27" t="s">
        <v>93</v>
      </c>
      <c r="W24" s="27" t="s">
        <v>93</v>
      </c>
      <c r="X24" s="28" t="s">
        <v>202</v>
      </c>
      <c r="Y24" s="29" t="s">
        <v>93</v>
      </c>
      <c r="Z24" s="29" t="s">
        <v>93</v>
      </c>
      <c r="AA24" s="29" t="s">
        <v>93</v>
      </c>
      <c r="AB24" s="26" t="s">
        <v>156</v>
      </c>
      <c r="AC24" s="27" t="s">
        <v>77</v>
      </c>
      <c r="AD24" s="27" t="s">
        <v>134</v>
      </c>
      <c r="AE24" s="27" t="s">
        <v>171</v>
      </c>
      <c r="AF24" s="27" t="s">
        <v>161</v>
      </c>
      <c r="AG24" s="26" t="s">
        <v>75</v>
      </c>
      <c r="AH24" s="27" t="s">
        <v>52</v>
      </c>
      <c r="AI24" s="27" t="s">
        <v>93</v>
      </c>
      <c r="AJ24" s="26" t="s">
        <v>383</v>
      </c>
      <c r="AK24" s="27" t="s">
        <v>426</v>
      </c>
      <c r="AL24" s="27" t="s">
        <v>427</v>
      </c>
      <c r="AM24" s="27" t="s">
        <v>365</v>
      </c>
      <c r="AN24" s="27" t="s">
        <v>428</v>
      </c>
      <c r="AO24" s="27" t="s">
        <v>93</v>
      </c>
      <c r="AP24" s="27" t="s">
        <v>93</v>
      </c>
      <c r="AQ24" s="27" t="s">
        <v>93</v>
      </c>
      <c r="AR24" s="27" t="s">
        <v>93</v>
      </c>
      <c r="AS24" s="27" t="s">
        <v>93</v>
      </c>
      <c r="AT24" s="27" t="s">
        <v>429</v>
      </c>
      <c r="AU24" s="27" t="s">
        <v>430</v>
      </c>
      <c r="AV24" s="27" t="s">
        <v>431</v>
      </c>
      <c r="AW24" s="27" t="s">
        <v>432</v>
      </c>
      <c r="AX24" s="27" t="s">
        <v>93</v>
      </c>
      <c r="AY24" s="27" t="s">
        <v>93</v>
      </c>
      <c r="AZ24" s="27" t="s">
        <v>93</v>
      </c>
      <c r="BA24" s="27" t="s">
        <v>93</v>
      </c>
      <c r="BB24" s="27" t="s">
        <v>93</v>
      </c>
      <c r="BC24" s="27" t="s">
        <v>93</v>
      </c>
    </row>
    <row r="25">
      <c r="A25" s="26" t="s">
        <v>433</v>
      </c>
      <c r="B25" s="27" t="s">
        <v>421</v>
      </c>
      <c r="C25" s="27" t="s">
        <v>121</v>
      </c>
      <c r="D25" s="26" t="s">
        <v>85</v>
      </c>
      <c r="E25" s="26" t="s">
        <v>434</v>
      </c>
      <c r="F25" s="27" t="s">
        <v>74</v>
      </c>
      <c r="G25" s="26" t="s">
        <v>158</v>
      </c>
      <c r="H25" s="27" t="s">
        <v>31</v>
      </c>
      <c r="I25" s="27" t="s">
        <v>81</v>
      </c>
      <c r="J25" s="27" t="s">
        <v>93</v>
      </c>
      <c r="K25" s="30" t="s">
        <v>435</v>
      </c>
      <c r="L25" s="31">
        <v>5927996.0</v>
      </c>
      <c r="M25" s="32" t="str">
        <f>HYPERLINK("mailto:cefranky@unal.edu.co","cefranky@unal.edu.co
cooinv_ama@unal.edu.co")</f>
        <v>cefranky@unal.edu.co
cooinv_ama@unal.edu.co</v>
      </c>
      <c r="N25" s="32" t="str">
        <f>HYPERLINK("http://www.investigacionimani.unal.edu.co/","http://www.investigacionimani.unal.edu.co/
http://www.imani.unal.edu.co/index.php/formacion/posgrados/maestria-y-especializacion#grupos-de-investigación")</f>
        <v>http://www.investigacionimani.unal.edu.co/
http://www.imani.unal.edu.co/index.php/formacion/posgrados/maestria-y-especializacion#grupos-de-investigación</v>
      </c>
      <c r="O25" s="33" t="s">
        <v>436</v>
      </c>
      <c r="P25" s="27" t="s">
        <v>37</v>
      </c>
      <c r="Q25" s="27" t="s">
        <v>46</v>
      </c>
      <c r="R25" s="27" t="s">
        <v>62</v>
      </c>
      <c r="S25" s="26" t="s">
        <v>53</v>
      </c>
      <c r="T25" s="27" t="s">
        <v>165</v>
      </c>
      <c r="U25" s="27" t="s">
        <v>155</v>
      </c>
      <c r="V25" s="27" t="s">
        <v>180</v>
      </c>
      <c r="W25" s="27" t="s">
        <v>19</v>
      </c>
      <c r="X25" s="28" t="s">
        <v>127</v>
      </c>
      <c r="Y25" s="29" t="s">
        <v>198</v>
      </c>
      <c r="Z25" s="29" t="s">
        <v>93</v>
      </c>
      <c r="AA25" s="29" t="s">
        <v>93</v>
      </c>
      <c r="AB25" s="26" t="s">
        <v>77</v>
      </c>
      <c r="AC25" s="27" t="s">
        <v>176</v>
      </c>
      <c r="AD25" s="27" t="s">
        <v>161</v>
      </c>
      <c r="AE25" s="27" t="s">
        <v>150</v>
      </c>
      <c r="AF25" s="27" t="s">
        <v>93</v>
      </c>
      <c r="AG25" s="26" t="s">
        <v>19</v>
      </c>
      <c r="AH25" s="27" t="s">
        <v>119</v>
      </c>
      <c r="AI25" s="27" t="s">
        <v>132</v>
      </c>
      <c r="AJ25" s="26" t="s">
        <v>437</v>
      </c>
      <c r="AK25" s="27" t="s">
        <v>438</v>
      </c>
      <c r="AL25" s="27" t="s">
        <v>439</v>
      </c>
      <c r="AM25" s="27" t="s">
        <v>93</v>
      </c>
      <c r="AN25" s="27" t="s">
        <v>93</v>
      </c>
      <c r="AO25" s="27" t="s">
        <v>93</v>
      </c>
      <c r="AP25" s="27" t="s">
        <v>93</v>
      </c>
      <c r="AQ25" s="27" t="s">
        <v>93</v>
      </c>
      <c r="AR25" s="27" t="s">
        <v>93</v>
      </c>
      <c r="AS25" s="27" t="s">
        <v>93</v>
      </c>
      <c r="AT25" s="27" t="s">
        <v>225</v>
      </c>
      <c r="AU25" s="27" t="s">
        <v>440</v>
      </c>
      <c r="AV25" s="27" t="s">
        <v>441</v>
      </c>
      <c r="AW25" s="27" t="s">
        <v>93</v>
      </c>
      <c r="AX25" s="27" t="s">
        <v>93</v>
      </c>
      <c r="AY25" s="27" t="s">
        <v>93</v>
      </c>
      <c r="AZ25" s="27" t="s">
        <v>93</v>
      </c>
      <c r="BA25" s="27" t="s">
        <v>93</v>
      </c>
      <c r="BB25" s="27" t="s">
        <v>93</v>
      </c>
      <c r="BC25" s="27" t="s">
        <v>93</v>
      </c>
    </row>
    <row r="26">
      <c r="A26" s="26" t="s">
        <v>442</v>
      </c>
      <c r="B26" s="27" t="s">
        <v>421</v>
      </c>
      <c r="C26" s="27" t="s">
        <v>121</v>
      </c>
      <c r="D26" s="26" t="s">
        <v>85</v>
      </c>
      <c r="E26" s="26" t="s">
        <v>443</v>
      </c>
      <c r="F26" s="27" t="s">
        <v>51</v>
      </c>
      <c r="G26" s="26" t="s">
        <v>123</v>
      </c>
      <c r="H26" s="27" t="s">
        <v>57</v>
      </c>
      <c r="I26" s="27" t="s">
        <v>36</v>
      </c>
      <c r="J26" s="27" t="s">
        <v>93</v>
      </c>
      <c r="K26" s="30" t="s">
        <v>444</v>
      </c>
      <c r="L26" s="31" t="s">
        <v>445</v>
      </c>
      <c r="M26" s="32" t="str">
        <f>HYPERLINK("mailto:politicas_med@unal.edu.co","politicas_med@unal.edu.co")</f>
        <v>politicas_med@unal.edu.co</v>
      </c>
      <c r="N26" s="32" t="str">
        <f>HYPERLINK("http://gppt-grupodeinvestigacion.blogspot.com/","http://gppt-grupodeinvestigacion.blogspot.com/")</f>
        <v>http://gppt-grupodeinvestigacion.blogspot.com/</v>
      </c>
      <c r="O26" s="33" t="s">
        <v>446</v>
      </c>
      <c r="P26" s="27" t="s">
        <v>82</v>
      </c>
      <c r="Q26" s="27" t="s">
        <v>46</v>
      </c>
      <c r="R26" s="27" t="s">
        <v>131</v>
      </c>
      <c r="S26" s="26" t="s">
        <v>53</v>
      </c>
      <c r="T26" s="27" t="s">
        <v>170</v>
      </c>
      <c r="U26" s="27" t="s">
        <v>155</v>
      </c>
      <c r="V26" s="27" t="s">
        <v>19</v>
      </c>
      <c r="W26" s="27" t="s">
        <v>133</v>
      </c>
      <c r="X26" s="28" t="s">
        <v>205</v>
      </c>
      <c r="Y26" s="29" t="s">
        <v>93</v>
      </c>
      <c r="Z26" s="29" t="s">
        <v>93</v>
      </c>
      <c r="AA26" s="29" t="s">
        <v>93</v>
      </c>
      <c r="AB26" s="26" t="s">
        <v>150</v>
      </c>
      <c r="AC26" s="27" t="s">
        <v>77</v>
      </c>
      <c r="AD26" s="27" t="s">
        <v>161</v>
      </c>
      <c r="AE26" s="27" t="s">
        <v>93</v>
      </c>
      <c r="AF26" s="27" t="s">
        <v>93</v>
      </c>
      <c r="AG26" s="26" t="s">
        <v>19</v>
      </c>
      <c r="AH26" s="27" t="s">
        <v>75</v>
      </c>
      <c r="AI26" s="27" t="s">
        <v>93</v>
      </c>
      <c r="AJ26" s="26" t="s">
        <v>93</v>
      </c>
      <c r="AK26" s="27" t="s">
        <v>93</v>
      </c>
      <c r="AL26" s="27" t="s">
        <v>93</v>
      </c>
      <c r="AM26" s="27" t="s">
        <v>93</v>
      </c>
      <c r="AN26" s="27" t="s">
        <v>93</v>
      </c>
      <c r="AO26" s="27" t="s">
        <v>93</v>
      </c>
      <c r="AP26" s="27" t="s">
        <v>93</v>
      </c>
      <c r="AQ26" s="27" t="s">
        <v>93</v>
      </c>
      <c r="AR26" s="27" t="s">
        <v>93</v>
      </c>
      <c r="AS26" s="27" t="s">
        <v>93</v>
      </c>
      <c r="AT26" s="27" t="s">
        <v>225</v>
      </c>
      <c r="AU26" s="27" t="s">
        <v>93</v>
      </c>
      <c r="AV26" s="27" t="s">
        <v>93</v>
      </c>
      <c r="AW26" s="27" t="s">
        <v>93</v>
      </c>
      <c r="AX26" s="27" t="s">
        <v>93</v>
      </c>
      <c r="AY26" s="27" t="s">
        <v>93</v>
      </c>
      <c r="AZ26" s="27" t="s">
        <v>93</v>
      </c>
      <c r="BA26" s="27" t="s">
        <v>93</v>
      </c>
      <c r="BB26" s="27" t="s">
        <v>93</v>
      </c>
      <c r="BC26" s="27" t="s">
        <v>93</v>
      </c>
    </row>
    <row r="27">
      <c r="A27" s="26" t="s">
        <v>447</v>
      </c>
      <c r="B27" s="27" t="s">
        <v>421</v>
      </c>
      <c r="C27" s="27" t="s">
        <v>121</v>
      </c>
      <c r="D27" s="26" t="s">
        <v>65</v>
      </c>
      <c r="E27" s="26" t="s">
        <v>448</v>
      </c>
      <c r="F27" s="27" t="s">
        <v>91</v>
      </c>
      <c r="G27" s="26" t="s">
        <v>123</v>
      </c>
      <c r="H27" s="27" t="s">
        <v>57</v>
      </c>
      <c r="I27" s="27" t="s">
        <v>36</v>
      </c>
      <c r="J27" s="27" t="s">
        <v>93</v>
      </c>
      <c r="K27" s="30" t="s">
        <v>444</v>
      </c>
      <c r="L27" s="31" t="s">
        <v>445</v>
      </c>
      <c r="M27" s="32" t="str">
        <f>HYPERLINK("mailto:pbrand@unal.edu.co","No hay información disponible")</f>
        <v>No hay información disponible</v>
      </c>
      <c r="N27" s="32" t="str">
        <f>HYPERLINK("http://scienti.colciencias.gov.co:8080/gruplac/jsp/visualiza/visualizagr.jsp?nro=00000000001597","http://scienti.colciencias.gov.co:8080/gruplac/jsp/visualiza/visualizagr.jsp?nro=00000000001597")</f>
        <v>http://scienti.colciencias.gov.co:8080/gruplac/jsp/visualiza/visualizagr.jsp?nro=00000000001597</v>
      </c>
      <c r="O27" s="33" t="s">
        <v>446</v>
      </c>
      <c r="P27" s="27" t="s">
        <v>59</v>
      </c>
      <c r="Q27" s="27" t="s">
        <v>46</v>
      </c>
      <c r="R27" s="27" t="s">
        <v>47</v>
      </c>
      <c r="S27" s="26" t="s">
        <v>53</v>
      </c>
      <c r="T27" s="27" t="s">
        <v>142</v>
      </c>
      <c r="U27" s="27" t="s">
        <v>155</v>
      </c>
      <c r="V27" s="27" t="s">
        <v>170</v>
      </c>
      <c r="W27" s="27" t="s">
        <v>196</v>
      </c>
      <c r="X27" s="28" t="s">
        <v>135</v>
      </c>
      <c r="Y27" s="29" t="s">
        <v>93</v>
      </c>
      <c r="Z27" s="29" t="s">
        <v>93</v>
      </c>
      <c r="AA27" s="29" t="s">
        <v>93</v>
      </c>
      <c r="AB27" s="26" t="s">
        <v>77</v>
      </c>
      <c r="AC27" s="27" t="s">
        <v>134</v>
      </c>
      <c r="AD27" s="27" t="s">
        <v>156</v>
      </c>
      <c r="AE27" s="27" t="s">
        <v>161</v>
      </c>
      <c r="AF27" s="27" t="s">
        <v>171</v>
      </c>
      <c r="AG27" s="26" t="s">
        <v>75</v>
      </c>
      <c r="AH27" s="27" t="s">
        <v>52</v>
      </c>
      <c r="AI27" s="27" t="s">
        <v>19</v>
      </c>
      <c r="AJ27" s="26" t="s">
        <v>449</v>
      </c>
      <c r="AK27" s="27" t="s">
        <v>394</v>
      </c>
      <c r="AL27" s="27" t="s">
        <v>214</v>
      </c>
      <c r="AM27" s="27" t="s">
        <v>93</v>
      </c>
      <c r="AN27" s="27" t="s">
        <v>93</v>
      </c>
      <c r="AO27" s="27" t="s">
        <v>93</v>
      </c>
      <c r="AP27" s="27" t="s">
        <v>93</v>
      </c>
      <c r="AQ27" s="27" t="s">
        <v>93</v>
      </c>
      <c r="AR27" s="27" t="s">
        <v>93</v>
      </c>
      <c r="AS27" s="27" t="s">
        <v>93</v>
      </c>
      <c r="AT27" s="27" t="s">
        <v>225</v>
      </c>
      <c r="AU27" s="27" t="s">
        <v>450</v>
      </c>
      <c r="AV27" s="27" t="s">
        <v>451</v>
      </c>
      <c r="AW27" s="27" t="s">
        <v>93</v>
      </c>
      <c r="AX27" s="27" t="s">
        <v>93</v>
      </c>
      <c r="AY27" s="27" t="s">
        <v>93</v>
      </c>
      <c r="AZ27" s="27" t="s">
        <v>93</v>
      </c>
      <c r="BA27" s="27" t="s">
        <v>93</v>
      </c>
      <c r="BB27" s="27" t="s">
        <v>93</v>
      </c>
      <c r="BC27" s="27" t="s">
        <v>93</v>
      </c>
    </row>
    <row r="28">
      <c r="A28" s="26" t="s">
        <v>452</v>
      </c>
      <c r="B28" s="27" t="s">
        <v>421</v>
      </c>
      <c r="C28" s="27" t="s">
        <v>121</v>
      </c>
      <c r="D28" s="26" t="s">
        <v>85</v>
      </c>
      <c r="E28" s="26" t="s">
        <v>186</v>
      </c>
      <c r="F28" s="27" t="s">
        <v>91</v>
      </c>
      <c r="G28" s="26" t="s">
        <v>123</v>
      </c>
      <c r="H28" s="27" t="s">
        <v>57</v>
      </c>
      <c r="I28" s="27" t="s">
        <v>36</v>
      </c>
      <c r="J28" s="27" t="s">
        <v>93</v>
      </c>
      <c r="K28" s="30" t="s">
        <v>453</v>
      </c>
      <c r="L28" s="31" t="s">
        <v>454</v>
      </c>
      <c r="M28" s="32" t="str">
        <f>HYPERLINK("mailto:ceaes@unal.edu.co","ceaes@unal.edu.co ")</f>
        <v>ceaes@unal.edu.co </v>
      </c>
      <c r="N28" s="32" t="str">
        <f>HYPERLINK("http://cienciashumanasyeconomicas.medellin.unal.edu.co/index.php/investigacion/ceaes","http://cienciashumanasyeconomicas.medellin.unal.edu.co/index.php/investigacion/ceaes")</f>
        <v>http://cienciashumanasyeconomicas.medellin.unal.edu.co/index.php/investigacion/ceaes</v>
      </c>
      <c r="O28" s="33" t="s">
        <v>446</v>
      </c>
      <c r="P28" s="27" t="s">
        <v>59</v>
      </c>
      <c r="Q28" s="27" t="s">
        <v>46</v>
      </c>
      <c r="R28" s="27" t="s">
        <v>47</v>
      </c>
      <c r="S28" s="26" t="s">
        <v>175</v>
      </c>
      <c r="T28" s="27" t="s">
        <v>165</v>
      </c>
      <c r="U28" s="27" t="s">
        <v>180</v>
      </c>
      <c r="V28" s="27" t="s">
        <v>20</v>
      </c>
      <c r="W28" s="27" t="s">
        <v>93</v>
      </c>
      <c r="X28" s="28" t="s">
        <v>78</v>
      </c>
      <c r="Y28" s="29" t="s">
        <v>93</v>
      </c>
      <c r="Z28" s="29" t="s">
        <v>93</v>
      </c>
      <c r="AA28" s="29" t="s">
        <v>93</v>
      </c>
      <c r="AB28" s="26" t="s">
        <v>77</v>
      </c>
      <c r="AC28" s="27" t="s">
        <v>134</v>
      </c>
      <c r="AD28" s="27" t="s">
        <v>156</v>
      </c>
      <c r="AE28" s="27" t="s">
        <v>161</v>
      </c>
      <c r="AF28" s="27" t="s">
        <v>150</v>
      </c>
      <c r="AG28" s="26" t="s">
        <v>75</v>
      </c>
      <c r="AH28" s="27" t="s">
        <v>52</v>
      </c>
      <c r="AI28" s="27" t="s">
        <v>93</v>
      </c>
      <c r="AJ28" s="26" t="s">
        <v>214</v>
      </c>
      <c r="AK28" s="27" t="s">
        <v>93</v>
      </c>
      <c r="AL28" s="27" t="s">
        <v>93</v>
      </c>
      <c r="AM28" s="27" t="s">
        <v>93</v>
      </c>
      <c r="AN28" s="27" t="s">
        <v>93</v>
      </c>
      <c r="AO28" s="27" t="s">
        <v>93</v>
      </c>
      <c r="AP28" s="27" t="s">
        <v>93</v>
      </c>
      <c r="AQ28" s="27" t="s">
        <v>93</v>
      </c>
      <c r="AR28" s="27" t="s">
        <v>93</v>
      </c>
      <c r="AS28" s="27" t="s">
        <v>93</v>
      </c>
      <c r="AT28" s="27" t="s">
        <v>225</v>
      </c>
      <c r="AU28" s="27" t="s">
        <v>93</v>
      </c>
      <c r="AV28" s="27" t="s">
        <v>93</v>
      </c>
      <c r="AW28" s="27" t="s">
        <v>93</v>
      </c>
      <c r="AX28" s="27" t="s">
        <v>93</v>
      </c>
      <c r="AY28" s="27" t="s">
        <v>93</v>
      </c>
      <c r="AZ28" s="27" t="s">
        <v>93</v>
      </c>
      <c r="BA28" s="27" t="s">
        <v>93</v>
      </c>
      <c r="BB28" s="27" t="s">
        <v>93</v>
      </c>
      <c r="BC28" s="27" t="s">
        <v>93</v>
      </c>
    </row>
    <row r="29">
      <c r="A29" s="26" t="s">
        <v>455</v>
      </c>
      <c r="B29" s="27" t="s">
        <v>421</v>
      </c>
      <c r="C29" s="27" t="s">
        <v>121</v>
      </c>
      <c r="D29" s="26" t="s">
        <v>65</v>
      </c>
      <c r="E29" s="26" t="s">
        <v>456</v>
      </c>
      <c r="F29" s="27" t="s">
        <v>91</v>
      </c>
      <c r="G29" s="26" t="s">
        <v>79</v>
      </c>
      <c r="H29" s="27" t="s">
        <v>159</v>
      </c>
      <c r="I29" s="27" t="s">
        <v>58</v>
      </c>
      <c r="J29" s="27" t="s">
        <v>93</v>
      </c>
      <c r="K29" s="30" t="s">
        <v>457</v>
      </c>
      <c r="L29" s="31" t="s">
        <v>458</v>
      </c>
      <c r="M29" s="32" t="str">
        <f>HYPERLINK("mailto:ces_bog@unal.edu.co","ces_bog@unal.edu.co")</f>
        <v>ces_bog@unal.edu.co</v>
      </c>
      <c r="N29" s="32" t="str">
        <f>HYPERLINK("http://www.unal.edu.co/ces/","http://www.unal.edu.co/ces/")</f>
        <v>http://www.unal.edu.co/ces/</v>
      </c>
      <c r="O29" s="33" t="s">
        <v>459</v>
      </c>
      <c r="P29" s="27" t="s">
        <v>37</v>
      </c>
      <c r="Q29" s="27" t="s">
        <v>60</v>
      </c>
      <c r="R29" s="27" t="s">
        <v>148</v>
      </c>
      <c r="S29" s="26" t="s">
        <v>76</v>
      </c>
      <c r="T29" s="27" t="s">
        <v>170</v>
      </c>
      <c r="U29" s="27" t="s">
        <v>185</v>
      </c>
      <c r="V29" s="27" t="s">
        <v>180</v>
      </c>
      <c r="W29" s="27" t="s">
        <v>203</v>
      </c>
      <c r="X29" s="28" t="s">
        <v>162</v>
      </c>
      <c r="Y29" s="29" t="s">
        <v>127</v>
      </c>
      <c r="Z29" s="29" t="s">
        <v>157</v>
      </c>
      <c r="AA29" s="29" t="s">
        <v>93</v>
      </c>
      <c r="AB29" s="26" t="s">
        <v>77</v>
      </c>
      <c r="AC29" s="27" t="s">
        <v>156</v>
      </c>
      <c r="AD29" s="27" t="s">
        <v>161</v>
      </c>
      <c r="AE29" s="27" t="s">
        <v>150</v>
      </c>
      <c r="AF29" s="27" t="s">
        <v>176</v>
      </c>
      <c r="AG29" s="26" t="s">
        <v>75</v>
      </c>
      <c r="AH29" s="27" t="s">
        <v>52</v>
      </c>
      <c r="AI29" s="27" t="s">
        <v>19</v>
      </c>
      <c r="AJ29" s="26" t="s">
        <v>460</v>
      </c>
      <c r="AK29" s="27" t="s">
        <v>228</v>
      </c>
      <c r="AL29" s="27" t="s">
        <v>93</v>
      </c>
      <c r="AM29" s="27" t="s">
        <v>93</v>
      </c>
      <c r="AN29" s="27" t="s">
        <v>93</v>
      </c>
      <c r="AO29" s="27" t="s">
        <v>93</v>
      </c>
      <c r="AP29" s="27" t="s">
        <v>93</v>
      </c>
      <c r="AQ29" s="27" t="s">
        <v>93</v>
      </c>
      <c r="AR29" s="27" t="s">
        <v>93</v>
      </c>
      <c r="AS29" s="27" t="s">
        <v>93</v>
      </c>
      <c r="AT29" s="27" t="s">
        <v>225</v>
      </c>
      <c r="AU29" s="27" t="s">
        <v>461</v>
      </c>
      <c r="AV29" s="27" t="s">
        <v>93</v>
      </c>
      <c r="AW29" s="27" t="s">
        <v>93</v>
      </c>
      <c r="AX29" s="27" t="s">
        <v>93</v>
      </c>
      <c r="AY29" s="27" t="s">
        <v>93</v>
      </c>
      <c r="AZ29" s="27" t="s">
        <v>93</v>
      </c>
      <c r="BA29" s="27" t="s">
        <v>93</v>
      </c>
      <c r="BB29" s="27" t="s">
        <v>93</v>
      </c>
      <c r="BC29" s="27" t="s">
        <v>93</v>
      </c>
    </row>
    <row r="30">
      <c r="A30" s="26" t="s">
        <v>462</v>
      </c>
      <c r="B30" s="27" t="s">
        <v>463</v>
      </c>
      <c r="C30" s="27" t="s">
        <v>117</v>
      </c>
      <c r="D30" s="26" t="s">
        <v>85</v>
      </c>
      <c r="E30" s="26" t="s">
        <v>186</v>
      </c>
      <c r="F30" s="27" t="s">
        <v>18</v>
      </c>
      <c r="G30" s="26" t="s">
        <v>145</v>
      </c>
      <c r="H30" s="27" t="s">
        <v>113</v>
      </c>
      <c r="I30" s="27" t="s">
        <v>114</v>
      </c>
      <c r="J30" s="27" t="s">
        <v>93</v>
      </c>
      <c r="K30" s="30" t="s">
        <v>464</v>
      </c>
      <c r="L30" s="31">
        <v>6535555.0</v>
      </c>
      <c r="M30" s="32" t="str">
        <f>HYPERLINK("mailto:gides.usbcartagena@gmail.com","gides.usbcartagena@gmail.com")</f>
        <v>gides.usbcartagena@gmail.com</v>
      </c>
      <c r="N30" s="32" t="str">
        <f>HYPERLINK("http://investigaciones.usbcartagena.edu.co/grupos/centro-de-investigaciones","http://investigaciones.usbcartagena.edu.co/grupos/centro-de-investigaciones
http://gidesusbcartagena.blogspot.com")</f>
        <v>http://investigaciones.usbcartagena.edu.co/grupos/centro-de-investigaciones
http://gidesusbcartagena.blogspot.com</v>
      </c>
      <c r="O30" s="33" t="s">
        <v>465</v>
      </c>
      <c r="P30" s="27" t="s">
        <v>59</v>
      </c>
      <c r="Q30" s="27" t="s">
        <v>46</v>
      </c>
      <c r="R30" s="27" t="s">
        <v>47</v>
      </c>
      <c r="S30" s="26" t="s">
        <v>155</v>
      </c>
      <c r="T30" s="27" t="s">
        <v>196</v>
      </c>
      <c r="U30" s="27" t="s">
        <v>76</v>
      </c>
      <c r="V30" s="27" t="s">
        <v>180</v>
      </c>
      <c r="W30" s="27" t="s">
        <v>95</v>
      </c>
      <c r="X30" s="28" t="s">
        <v>93</v>
      </c>
      <c r="Y30" s="29" t="s">
        <v>93</v>
      </c>
      <c r="Z30" s="29" t="s">
        <v>93</v>
      </c>
      <c r="AA30" s="29" t="s">
        <v>93</v>
      </c>
      <c r="AB30" s="26" t="s">
        <v>77</v>
      </c>
      <c r="AC30" s="27" t="s">
        <v>93</v>
      </c>
      <c r="AD30" s="27" t="s">
        <v>150</v>
      </c>
      <c r="AE30" s="27" t="s">
        <v>161</v>
      </c>
      <c r="AF30" s="27" t="s">
        <v>176</v>
      </c>
      <c r="AG30" s="26" t="s">
        <v>75</v>
      </c>
      <c r="AH30" s="27" t="s">
        <v>52</v>
      </c>
      <c r="AI30" s="27" t="s">
        <v>19</v>
      </c>
      <c r="AJ30" s="26" t="s">
        <v>466</v>
      </c>
      <c r="AK30" s="27" t="s">
        <v>467</v>
      </c>
      <c r="AL30" s="27" t="s">
        <v>93</v>
      </c>
      <c r="AM30" s="27" t="s">
        <v>93</v>
      </c>
      <c r="AN30" s="27" t="s">
        <v>93</v>
      </c>
      <c r="AO30" s="27" t="s">
        <v>93</v>
      </c>
      <c r="AP30" s="27" t="s">
        <v>93</v>
      </c>
      <c r="AQ30" s="27" t="s">
        <v>93</v>
      </c>
      <c r="AR30" s="27" t="s">
        <v>93</v>
      </c>
      <c r="AS30" s="27" t="s">
        <v>93</v>
      </c>
      <c r="AT30" s="27" t="s">
        <v>225</v>
      </c>
      <c r="AU30" s="27" t="s">
        <v>468</v>
      </c>
      <c r="AV30" s="27" t="s">
        <v>93</v>
      </c>
      <c r="AW30" s="27" t="s">
        <v>93</v>
      </c>
      <c r="AX30" s="27" t="s">
        <v>93</v>
      </c>
      <c r="AY30" s="27" t="s">
        <v>93</v>
      </c>
      <c r="AZ30" s="27" t="s">
        <v>93</v>
      </c>
      <c r="BA30" s="27" t="s">
        <v>93</v>
      </c>
      <c r="BB30" s="27" t="s">
        <v>93</v>
      </c>
      <c r="BC30" s="27" t="s">
        <v>93</v>
      </c>
    </row>
    <row r="31">
      <c r="A31" s="26" t="s">
        <v>469</v>
      </c>
      <c r="B31" s="27" t="s">
        <v>470</v>
      </c>
      <c r="C31" s="27" t="s">
        <v>121</v>
      </c>
      <c r="D31" s="26" t="s">
        <v>49</v>
      </c>
      <c r="E31" s="26" t="s">
        <v>471</v>
      </c>
      <c r="F31" s="27" t="s">
        <v>74</v>
      </c>
      <c r="G31" s="26" t="s">
        <v>193</v>
      </c>
      <c r="H31" s="27" t="s">
        <v>137</v>
      </c>
      <c r="I31" s="27" t="s">
        <v>138</v>
      </c>
      <c r="J31" s="27" t="s">
        <v>93</v>
      </c>
      <c r="K31" s="30" t="s">
        <v>472</v>
      </c>
      <c r="L31" s="31" t="s">
        <v>473</v>
      </c>
      <c r="M31" s="32" t="str">
        <f>HYPERLINK("mailto:cipca@emtel.net.co","cipca@emtel.net.co")</f>
        <v>cipca@emtel.net.co</v>
      </c>
      <c r="N31" s="32" t="str">
        <f>HYPERLINK("http://www.crepic.org.co/index.php/es/","http://www.crepic.org.co/index.php/es/")</f>
        <v>http://www.crepic.org.co/index.php/es/</v>
      </c>
      <c r="O31" s="33" t="s">
        <v>474</v>
      </c>
      <c r="P31" s="27" t="s">
        <v>37</v>
      </c>
      <c r="Q31" s="27" t="s">
        <v>60</v>
      </c>
      <c r="R31" s="27" t="s">
        <v>62</v>
      </c>
      <c r="S31" s="26" t="s">
        <v>165</v>
      </c>
      <c r="T31" s="27" t="s">
        <v>95</v>
      </c>
      <c r="U31" s="27" t="s">
        <v>19</v>
      </c>
      <c r="V31" s="27" t="s">
        <v>196</v>
      </c>
      <c r="W31" s="27" t="s">
        <v>93</v>
      </c>
      <c r="X31" s="28" t="s">
        <v>194</v>
      </c>
      <c r="Y31" s="29" t="s">
        <v>198</v>
      </c>
      <c r="Z31" s="29" t="s">
        <v>182</v>
      </c>
      <c r="AA31" s="29" t="s">
        <v>111</v>
      </c>
      <c r="AB31" s="26" t="s">
        <v>77</v>
      </c>
      <c r="AC31" s="27" t="s">
        <v>150</v>
      </c>
      <c r="AD31" s="27" t="s">
        <v>134</v>
      </c>
      <c r="AE31" s="27" t="s">
        <v>161</v>
      </c>
      <c r="AF31" s="27" t="s">
        <v>204</v>
      </c>
      <c r="AG31" s="26" t="s">
        <v>75</v>
      </c>
      <c r="AH31" s="27" t="s">
        <v>52</v>
      </c>
      <c r="AI31" s="27" t="s">
        <v>93</v>
      </c>
      <c r="AJ31" s="26" t="s">
        <v>475</v>
      </c>
      <c r="AK31" s="27" t="s">
        <v>476</v>
      </c>
      <c r="AL31" s="27" t="s">
        <v>477</v>
      </c>
      <c r="AM31" s="27" t="s">
        <v>478</v>
      </c>
      <c r="AN31" s="27" t="s">
        <v>328</v>
      </c>
      <c r="AO31" s="27" t="s">
        <v>479</v>
      </c>
      <c r="AP31" s="27" t="s">
        <v>480</v>
      </c>
      <c r="AQ31" s="27" t="s">
        <v>481</v>
      </c>
      <c r="AR31" s="27" t="s">
        <v>93</v>
      </c>
      <c r="AS31" s="27" t="s">
        <v>93</v>
      </c>
      <c r="AT31" s="27" t="s">
        <v>482</v>
      </c>
      <c r="AU31" s="27" t="s">
        <v>483</v>
      </c>
      <c r="AV31" s="27" t="s">
        <v>484</v>
      </c>
      <c r="AW31" s="27" t="s">
        <v>485</v>
      </c>
      <c r="AX31" s="27" t="s">
        <v>486</v>
      </c>
      <c r="AY31" s="27" t="s">
        <v>487</v>
      </c>
      <c r="AZ31" s="27" t="s">
        <v>488</v>
      </c>
      <c r="BA31" s="27" t="s">
        <v>489</v>
      </c>
      <c r="BB31" s="27" t="s">
        <v>490</v>
      </c>
      <c r="BC31" s="27" t="s">
        <v>225</v>
      </c>
    </row>
    <row r="32">
      <c r="A32" s="26" t="s">
        <v>491</v>
      </c>
      <c r="B32" s="27" t="s">
        <v>492</v>
      </c>
      <c r="C32" s="27" t="s">
        <v>121</v>
      </c>
      <c r="D32" s="26" t="s">
        <v>49</v>
      </c>
      <c r="E32" s="26" t="s">
        <v>493</v>
      </c>
      <c r="F32" s="27" t="s">
        <v>91</v>
      </c>
      <c r="G32" s="26" t="s">
        <v>79</v>
      </c>
      <c r="H32" s="27" t="s">
        <v>159</v>
      </c>
      <c r="I32" s="27" t="s">
        <v>58</v>
      </c>
      <c r="J32" s="27" t="s">
        <v>93</v>
      </c>
      <c r="K32" s="30" t="s">
        <v>494</v>
      </c>
      <c r="L32" s="31">
        <v>4440544.0</v>
      </c>
      <c r="M32" s="32" t="str">
        <f>HYPERLINK("mailto:direccion@icanh.gov.co","direccion@icanh.gov.co")</f>
        <v>direccion@icanh.gov.co</v>
      </c>
      <c r="N32" s="32" t="str">
        <f>HYPERLINK("http://www.icanh.gov.co/","http://www.icanh.gov.co")</f>
        <v>http://www.icanh.gov.co</v>
      </c>
      <c r="O32" s="33" t="s">
        <v>495</v>
      </c>
      <c r="P32" s="27" t="s">
        <v>37</v>
      </c>
      <c r="Q32" s="27" t="s">
        <v>46</v>
      </c>
      <c r="R32" s="27" t="s">
        <v>62</v>
      </c>
      <c r="S32" s="26" t="s">
        <v>149</v>
      </c>
      <c r="T32" s="27" t="s">
        <v>180</v>
      </c>
      <c r="U32" s="27" t="s">
        <v>170</v>
      </c>
      <c r="V32" s="27" t="s">
        <v>93</v>
      </c>
      <c r="W32" s="27" t="s">
        <v>93</v>
      </c>
      <c r="X32" s="28" t="s">
        <v>78</v>
      </c>
      <c r="Y32" s="29" t="s">
        <v>93</v>
      </c>
      <c r="Z32" s="29" t="s">
        <v>93</v>
      </c>
      <c r="AA32" s="29" t="s">
        <v>93</v>
      </c>
      <c r="AB32" s="26" t="s">
        <v>77</v>
      </c>
      <c r="AC32" s="27" t="s">
        <v>171</v>
      </c>
      <c r="AD32" s="27" t="s">
        <v>161</v>
      </c>
      <c r="AE32" s="27" t="s">
        <v>176</v>
      </c>
      <c r="AF32" s="27" t="s">
        <v>150</v>
      </c>
      <c r="AG32" s="26" t="s">
        <v>75</v>
      </c>
      <c r="AH32" s="27" t="s">
        <v>93</v>
      </c>
      <c r="AI32" s="27" t="s">
        <v>93</v>
      </c>
      <c r="AJ32" s="26" t="s">
        <v>460</v>
      </c>
      <c r="AK32" s="27" t="s">
        <v>328</v>
      </c>
      <c r="AL32" s="27" t="s">
        <v>93</v>
      </c>
      <c r="AM32" s="27" t="s">
        <v>93</v>
      </c>
      <c r="AN32" s="27" t="s">
        <v>93</v>
      </c>
      <c r="AO32" s="27" t="s">
        <v>93</v>
      </c>
      <c r="AP32" s="27" t="s">
        <v>93</v>
      </c>
      <c r="AQ32" s="27" t="s">
        <v>93</v>
      </c>
      <c r="AR32" s="27" t="s">
        <v>93</v>
      </c>
      <c r="AS32" s="27" t="s">
        <v>93</v>
      </c>
      <c r="AT32" s="27" t="s">
        <v>496</v>
      </c>
      <c r="AU32" s="27" t="s">
        <v>497</v>
      </c>
      <c r="AV32" s="27" t="s">
        <v>498</v>
      </c>
      <c r="AW32" s="27" t="s">
        <v>499</v>
      </c>
      <c r="AX32" s="27" t="s">
        <v>500</v>
      </c>
      <c r="AY32" s="27" t="s">
        <v>501</v>
      </c>
      <c r="AZ32" s="27" t="s">
        <v>93</v>
      </c>
      <c r="BA32" s="27" t="s">
        <v>93</v>
      </c>
      <c r="BB32" s="27" t="s">
        <v>93</v>
      </c>
      <c r="BC32" s="27" t="s">
        <v>93</v>
      </c>
    </row>
    <row r="33">
      <c r="A33" s="26" t="s">
        <v>502</v>
      </c>
      <c r="B33" s="27" t="s">
        <v>260</v>
      </c>
      <c r="C33" s="27" t="s">
        <v>117</v>
      </c>
      <c r="D33" s="26" t="s">
        <v>49</v>
      </c>
      <c r="E33" s="26" t="s">
        <v>186</v>
      </c>
      <c r="F33" s="27" t="s">
        <v>91</v>
      </c>
      <c r="G33" s="26" t="s">
        <v>79</v>
      </c>
      <c r="H33" s="27" t="s">
        <v>159</v>
      </c>
      <c r="I33" s="27" t="s">
        <v>58</v>
      </c>
      <c r="J33" s="27" t="s">
        <v>93</v>
      </c>
      <c r="K33" s="30" t="s">
        <v>408</v>
      </c>
      <c r="L33" s="31" t="s">
        <v>503</v>
      </c>
      <c r="M33" s="32" t="str">
        <f>HYPERLINK("mailto:fear@javeriana.edu.co","fear@javeriana.edu.co")</f>
        <v>fear@javeriana.edu.co</v>
      </c>
      <c r="N33" s="32" t="str">
        <f>HYPERLINK("http://www.javeriana.edu.co/ear/d_des_rur/inicio.htm","http://www.javeriana.edu.co/ear/d_des_rur/inicio.htm")</f>
        <v>http://www.javeriana.edu.co/ear/d_des_rur/inicio.htm</v>
      </c>
      <c r="O33" s="33" t="s">
        <v>410</v>
      </c>
      <c r="P33" s="27" t="s">
        <v>37</v>
      </c>
      <c r="Q33" s="27" t="s">
        <v>46</v>
      </c>
      <c r="R33" s="27" t="s">
        <v>148</v>
      </c>
      <c r="S33" s="26" t="s">
        <v>196</v>
      </c>
      <c r="T33" s="27" t="s">
        <v>20</v>
      </c>
      <c r="U33" s="27" t="s">
        <v>142</v>
      </c>
      <c r="V33" s="27" t="s">
        <v>76</v>
      </c>
      <c r="W33" s="27" t="s">
        <v>170</v>
      </c>
      <c r="X33" s="28" t="s">
        <v>135</v>
      </c>
      <c r="Y33" s="29" t="s">
        <v>127</v>
      </c>
      <c r="Z33" s="29" t="s">
        <v>144</v>
      </c>
      <c r="AA33" s="29" t="s">
        <v>29</v>
      </c>
      <c r="AB33" s="26" t="s">
        <v>156</v>
      </c>
      <c r="AC33" s="27" t="s">
        <v>161</v>
      </c>
      <c r="AD33" s="27" t="s">
        <v>176</v>
      </c>
      <c r="AE33" s="27" t="s">
        <v>150</v>
      </c>
      <c r="AF33" s="27" t="s">
        <v>77</v>
      </c>
      <c r="AG33" s="26" t="s">
        <v>75</v>
      </c>
      <c r="AH33" s="27" t="s">
        <v>52</v>
      </c>
      <c r="AI33" s="27" t="s">
        <v>19</v>
      </c>
      <c r="AJ33" s="26" t="s">
        <v>504</v>
      </c>
      <c r="AK33" s="27" t="s">
        <v>383</v>
      </c>
      <c r="AL33" s="27" t="s">
        <v>505</v>
      </c>
      <c r="AM33" s="27" t="s">
        <v>506</v>
      </c>
      <c r="AN33" s="27" t="s">
        <v>507</v>
      </c>
      <c r="AO33" s="27" t="s">
        <v>508</v>
      </c>
      <c r="AP33" s="27" t="s">
        <v>509</v>
      </c>
      <c r="AQ33" s="27" t="s">
        <v>93</v>
      </c>
      <c r="AR33" s="27" t="s">
        <v>93</v>
      </c>
      <c r="AS33" s="27" t="s">
        <v>93</v>
      </c>
      <c r="AT33" s="27" t="s">
        <v>510</v>
      </c>
      <c r="AU33" s="27" t="s">
        <v>511</v>
      </c>
      <c r="AV33" s="27" t="s">
        <v>512</v>
      </c>
      <c r="AW33" s="27" t="s">
        <v>225</v>
      </c>
      <c r="AX33" s="27" t="s">
        <v>513</v>
      </c>
      <c r="AY33" s="27" t="s">
        <v>514</v>
      </c>
      <c r="AZ33" s="27" t="s">
        <v>515</v>
      </c>
      <c r="BA33" s="27" t="s">
        <v>516</v>
      </c>
      <c r="BB33" s="27" t="s">
        <v>517</v>
      </c>
      <c r="BC33" s="27" t="s">
        <v>518</v>
      </c>
    </row>
    <row r="34">
      <c r="A34" s="26" t="s">
        <v>367</v>
      </c>
      <c r="B34" s="27" t="s">
        <v>321</v>
      </c>
      <c r="C34" s="27" t="s">
        <v>117</v>
      </c>
      <c r="D34" s="26" t="s">
        <v>65</v>
      </c>
      <c r="E34" s="26" t="s">
        <v>519</v>
      </c>
      <c r="F34" s="27" t="s">
        <v>74</v>
      </c>
      <c r="G34" s="26" t="s">
        <v>163</v>
      </c>
      <c r="H34" s="27" t="s">
        <v>129</v>
      </c>
      <c r="I34" s="27" t="s">
        <v>36</v>
      </c>
      <c r="J34" s="27" t="s">
        <v>93</v>
      </c>
      <c r="K34" s="30" t="s">
        <v>520</v>
      </c>
      <c r="L34" s="31" t="s">
        <v>521</v>
      </c>
      <c r="M34" s="32" t="str">
        <f>HYPERLINK("mailto:crece@crece.org.co","crece@crece.org.co")</f>
        <v>crece@crece.org.co</v>
      </c>
      <c r="N34" s="32" t="str">
        <f>HYPERLINK("http://www.crece.org.co/crece/","http://www.crece.org.co/crece/")</f>
        <v>http://www.crece.org.co/crece/</v>
      </c>
      <c r="O34" s="33" t="s">
        <v>522</v>
      </c>
      <c r="P34" s="27" t="s">
        <v>59</v>
      </c>
      <c r="Q34" s="27" t="s">
        <v>60</v>
      </c>
      <c r="R34" s="27" t="s">
        <v>62</v>
      </c>
      <c r="S34" s="26" t="s">
        <v>95</v>
      </c>
      <c r="T34" s="27" t="s">
        <v>165</v>
      </c>
      <c r="U34" s="27" t="s">
        <v>19</v>
      </c>
      <c r="V34" s="27" t="s">
        <v>196</v>
      </c>
      <c r="W34" s="27" t="s">
        <v>93</v>
      </c>
      <c r="X34" s="28" t="s">
        <v>198</v>
      </c>
      <c r="Y34" s="29" t="s">
        <v>194</v>
      </c>
      <c r="Z34" s="29" t="s">
        <v>127</v>
      </c>
      <c r="AA34" s="29" t="s">
        <v>93</v>
      </c>
      <c r="AB34" s="26" t="s">
        <v>77</v>
      </c>
      <c r="AC34" s="27" t="s">
        <v>134</v>
      </c>
      <c r="AD34" s="27" t="s">
        <v>150</v>
      </c>
      <c r="AE34" s="27" t="s">
        <v>161</v>
      </c>
      <c r="AF34" s="27" t="s">
        <v>143</v>
      </c>
      <c r="AG34" s="26" t="s">
        <v>75</v>
      </c>
      <c r="AH34" s="27" t="s">
        <v>52</v>
      </c>
      <c r="AI34" s="27" t="s">
        <v>93</v>
      </c>
      <c r="AJ34" s="26" t="s">
        <v>523</v>
      </c>
      <c r="AK34" s="27" t="s">
        <v>524</v>
      </c>
      <c r="AL34" s="27" t="s">
        <v>383</v>
      </c>
      <c r="AM34" s="27" t="s">
        <v>525</v>
      </c>
      <c r="AN34" s="27" t="s">
        <v>526</v>
      </c>
      <c r="AO34" s="27" t="s">
        <v>527</v>
      </c>
      <c r="AP34" s="27" t="s">
        <v>528</v>
      </c>
      <c r="AQ34" s="27" t="s">
        <v>479</v>
      </c>
      <c r="AR34" s="27" t="s">
        <v>353</v>
      </c>
      <c r="AS34" s="27" t="s">
        <v>529</v>
      </c>
      <c r="AT34" s="27" t="s">
        <v>225</v>
      </c>
      <c r="AU34" s="27" t="s">
        <v>530</v>
      </c>
      <c r="AV34" s="27" t="s">
        <v>531</v>
      </c>
      <c r="AW34" s="27" t="s">
        <v>532</v>
      </c>
      <c r="AX34" s="27" t="s">
        <v>533</v>
      </c>
      <c r="AY34" s="27" t="s">
        <v>534</v>
      </c>
      <c r="AZ34" s="27" t="s">
        <v>535</v>
      </c>
      <c r="BA34" s="27" t="s">
        <v>536</v>
      </c>
      <c r="BB34" s="27" t="s">
        <v>537</v>
      </c>
      <c r="BC34" s="27" t="s">
        <v>538</v>
      </c>
    </row>
    <row r="35">
      <c r="A35" s="26" t="s">
        <v>539</v>
      </c>
      <c r="B35" s="27" t="s">
        <v>421</v>
      </c>
      <c r="C35" s="27" t="s">
        <v>121</v>
      </c>
      <c r="D35" s="26" t="s">
        <v>65</v>
      </c>
      <c r="E35" s="26" t="s">
        <v>540</v>
      </c>
      <c r="F35" s="27" t="s">
        <v>91</v>
      </c>
      <c r="G35" s="26" t="s">
        <v>79</v>
      </c>
      <c r="H35" s="27" t="s">
        <v>159</v>
      </c>
      <c r="I35" s="27" t="s">
        <v>58</v>
      </c>
      <c r="J35" s="27" t="s">
        <v>93</v>
      </c>
      <c r="K35" s="30" t="s">
        <v>541</v>
      </c>
      <c r="L35" s="31" t="s">
        <v>542</v>
      </c>
      <c r="M35" s="32" t="str">
        <f>HYPERLINK("mailto:ceninvdes_bog@unal.edu.co","ceninvdes_bog@unal.edu.co")</f>
        <v>ceninvdes_bog@unal.edu.co</v>
      </c>
      <c r="N35" s="32" t="str">
        <f>HYPERLINK("http://www.cid.unal.edu.co/cidnews/","http://www.cid.unal.edu.co/cidnews/")</f>
        <v>http://www.cid.unal.edu.co/cidnews/</v>
      </c>
      <c r="O35" s="33" t="s">
        <v>459</v>
      </c>
      <c r="P35" s="27" t="s">
        <v>37</v>
      </c>
      <c r="Q35" s="27" t="s">
        <v>46</v>
      </c>
      <c r="R35" s="27" t="s">
        <v>148</v>
      </c>
      <c r="S35" s="26" t="s">
        <v>170</v>
      </c>
      <c r="T35" s="27" t="s">
        <v>196</v>
      </c>
      <c r="U35" s="27" t="s">
        <v>142</v>
      </c>
      <c r="V35" s="27" t="s">
        <v>165</v>
      </c>
      <c r="W35" s="27" t="s">
        <v>93</v>
      </c>
      <c r="X35" s="28" t="s">
        <v>177</v>
      </c>
      <c r="Y35" s="29" t="s">
        <v>78</v>
      </c>
      <c r="Z35" s="29" t="s">
        <v>93</v>
      </c>
      <c r="AA35" s="29" t="s">
        <v>93</v>
      </c>
      <c r="AB35" s="26" t="s">
        <v>77</v>
      </c>
      <c r="AC35" s="27" t="s">
        <v>156</v>
      </c>
      <c r="AD35" s="27" t="s">
        <v>150</v>
      </c>
      <c r="AE35" s="27" t="s">
        <v>161</v>
      </c>
      <c r="AF35" s="27" t="s">
        <v>143</v>
      </c>
      <c r="AG35" s="26" t="s">
        <v>75</v>
      </c>
      <c r="AH35" s="27" t="s">
        <v>52</v>
      </c>
      <c r="AI35" s="27" t="s">
        <v>19</v>
      </c>
      <c r="AJ35" s="26" t="s">
        <v>460</v>
      </c>
      <c r="AK35" s="27" t="s">
        <v>93</v>
      </c>
      <c r="AL35" s="27" t="s">
        <v>93</v>
      </c>
      <c r="AM35" s="27" t="s">
        <v>93</v>
      </c>
      <c r="AN35" s="27" t="s">
        <v>93</v>
      </c>
      <c r="AO35" s="27" t="s">
        <v>93</v>
      </c>
      <c r="AP35" s="27" t="s">
        <v>93</v>
      </c>
      <c r="AQ35" s="27" t="s">
        <v>93</v>
      </c>
      <c r="AR35" s="27" t="s">
        <v>93</v>
      </c>
      <c r="AS35" s="27" t="s">
        <v>93</v>
      </c>
      <c r="AT35" s="27" t="s">
        <v>225</v>
      </c>
      <c r="AU35" s="27" t="s">
        <v>93</v>
      </c>
      <c r="AV35" s="27" t="s">
        <v>93</v>
      </c>
      <c r="AW35" s="27" t="s">
        <v>93</v>
      </c>
      <c r="AX35" s="27" t="s">
        <v>93</v>
      </c>
      <c r="AY35" s="27" t="s">
        <v>93</v>
      </c>
      <c r="AZ35" s="27" t="s">
        <v>93</v>
      </c>
      <c r="BA35" s="27" t="s">
        <v>93</v>
      </c>
      <c r="BB35" s="27" t="s">
        <v>93</v>
      </c>
      <c r="BC35" s="27" t="s">
        <v>93</v>
      </c>
    </row>
    <row r="36">
      <c r="A36" s="26" t="s">
        <v>543</v>
      </c>
      <c r="B36" s="27" t="s">
        <v>321</v>
      </c>
      <c r="C36" s="27" t="s">
        <v>117</v>
      </c>
      <c r="D36" s="26" t="s">
        <v>65</v>
      </c>
      <c r="E36" s="26" t="s">
        <v>544</v>
      </c>
      <c r="F36" s="27" t="s">
        <v>118</v>
      </c>
      <c r="G36" s="26" t="s">
        <v>79</v>
      </c>
      <c r="H36" s="27" t="s">
        <v>159</v>
      </c>
      <c r="I36" s="27" t="s">
        <v>58</v>
      </c>
      <c r="J36" s="27" t="s">
        <v>93</v>
      </c>
      <c r="K36" s="30" t="s">
        <v>545</v>
      </c>
      <c r="L36" s="31">
        <v>2558550.0</v>
      </c>
      <c r="M36" s="36" t="s">
        <v>186</v>
      </c>
      <c r="N36" s="32" t="str">
        <f>HYPERLINK("http://ceelat.org/","http://ceelat.org/")</f>
        <v>http://ceelat.org/</v>
      </c>
      <c r="O36" s="33" t="s">
        <v>546</v>
      </c>
      <c r="P36" s="27" t="s">
        <v>37</v>
      </c>
      <c r="Q36" s="27" t="s">
        <v>46</v>
      </c>
      <c r="R36" s="27" t="s">
        <v>148</v>
      </c>
      <c r="S36" s="26" t="s">
        <v>133</v>
      </c>
      <c r="T36" s="27" t="s">
        <v>206</v>
      </c>
      <c r="U36" s="27" t="s">
        <v>142</v>
      </c>
      <c r="V36" s="27" t="s">
        <v>155</v>
      </c>
      <c r="W36" s="27" t="s">
        <v>93</v>
      </c>
      <c r="X36" s="28" t="s">
        <v>135</v>
      </c>
      <c r="Y36" s="29" t="s">
        <v>78</v>
      </c>
      <c r="Z36" s="29" t="s">
        <v>144</v>
      </c>
      <c r="AA36" s="29" t="s">
        <v>93</v>
      </c>
      <c r="AB36" s="26" t="s">
        <v>77</v>
      </c>
      <c r="AC36" s="27" t="s">
        <v>156</v>
      </c>
      <c r="AD36" s="27" t="s">
        <v>143</v>
      </c>
      <c r="AE36" s="27" t="s">
        <v>93</v>
      </c>
      <c r="AF36" s="27" t="s">
        <v>93</v>
      </c>
      <c r="AG36" s="26" t="s">
        <v>75</v>
      </c>
      <c r="AH36" s="27" t="s">
        <v>52</v>
      </c>
      <c r="AI36" s="27" t="s">
        <v>93</v>
      </c>
      <c r="AJ36" s="26" t="s">
        <v>505</v>
      </c>
      <c r="AK36" s="27" t="s">
        <v>328</v>
      </c>
      <c r="AL36" s="27" t="s">
        <v>547</v>
      </c>
      <c r="AM36" s="27" t="s">
        <v>93</v>
      </c>
      <c r="AN36" s="27" t="s">
        <v>93</v>
      </c>
      <c r="AO36" s="27" t="s">
        <v>93</v>
      </c>
      <c r="AP36" s="27" t="s">
        <v>93</v>
      </c>
      <c r="AQ36" s="27" t="s">
        <v>93</v>
      </c>
      <c r="AR36" s="27" t="s">
        <v>93</v>
      </c>
      <c r="AS36" s="27" t="s">
        <v>93</v>
      </c>
      <c r="AT36" s="27" t="s">
        <v>548</v>
      </c>
      <c r="AU36" s="27" t="s">
        <v>549</v>
      </c>
      <c r="AV36" s="27" t="s">
        <v>550</v>
      </c>
      <c r="AW36" s="27" t="s">
        <v>551</v>
      </c>
      <c r="AX36" s="27" t="s">
        <v>93</v>
      </c>
      <c r="AY36" s="27" t="s">
        <v>93</v>
      </c>
      <c r="AZ36" s="27" t="s">
        <v>93</v>
      </c>
      <c r="BA36" s="27" t="s">
        <v>93</v>
      </c>
      <c r="BB36" s="27" t="s">
        <v>93</v>
      </c>
      <c r="BC36" s="27" t="s">
        <v>93</v>
      </c>
    </row>
    <row r="37">
      <c r="A37" s="26" t="s">
        <v>552</v>
      </c>
      <c r="B37" s="27" t="s">
        <v>321</v>
      </c>
      <c r="C37" s="27" t="s">
        <v>117</v>
      </c>
      <c r="D37" s="26" t="s">
        <v>49</v>
      </c>
      <c r="E37" s="26" t="s">
        <v>553</v>
      </c>
      <c r="F37" s="27" t="s">
        <v>91</v>
      </c>
      <c r="G37" s="26" t="s">
        <v>79</v>
      </c>
      <c r="H37" s="27" t="s">
        <v>159</v>
      </c>
      <c r="I37" s="27" t="s">
        <v>58</v>
      </c>
      <c r="J37" s="27" t="s">
        <v>93</v>
      </c>
      <c r="K37" s="30" t="s">
        <v>554</v>
      </c>
      <c r="L37" s="31" t="s">
        <v>555</v>
      </c>
      <c r="M37" s="32" t="str">
        <f>HYPERLINK("mailto:cenac@cenac.org.co","cenac@cenac.org.co")</f>
        <v>cenac@cenac.org.co</v>
      </c>
      <c r="N37" s="32" t="str">
        <f>HYPERLINK("http://www.cenac.org.co/","http://www.cenac.org.co/")</f>
        <v>http://www.cenac.org.co/</v>
      </c>
      <c r="O37" s="33" t="s">
        <v>556</v>
      </c>
      <c r="P37" s="27" t="s">
        <v>59</v>
      </c>
      <c r="Q37" s="27" t="s">
        <v>46</v>
      </c>
      <c r="R37" s="27" t="s">
        <v>47</v>
      </c>
      <c r="S37" s="26" t="s">
        <v>53</v>
      </c>
      <c r="T37" s="27" t="s">
        <v>155</v>
      </c>
      <c r="U37" s="27" t="s">
        <v>165</v>
      </c>
      <c r="V37" s="27" t="s">
        <v>93</v>
      </c>
      <c r="W37" s="27" t="s">
        <v>93</v>
      </c>
      <c r="X37" s="28" t="s">
        <v>78</v>
      </c>
      <c r="Y37" s="29" t="s">
        <v>93</v>
      </c>
      <c r="Z37" s="29" t="s">
        <v>93</v>
      </c>
      <c r="AA37" s="29" t="s">
        <v>93</v>
      </c>
      <c r="AB37" s="26" t="s">
        <v>77</v>
      </c>
      <c r="AC37" s="27" t="s">
        <v>156</v>
      </c>
      <c r="AD37" s="27" t="s">
        <v>143</v>
      </c>
      <c r="AE37" s="27" t="s">
        <v>176</v>
      </c>
      <c r="AF37" s="27" t="s">
        <v>161</v>
      </c>
      <c r="AG37" s="26" t="s">
        <v>75</v>
      </c>
      <c r="AH37" s="27" t="s">
        <v>52</v>
      </c>
      <c r="AI37" s="27" t="s">
        <v>93</v>
      </c>
      <c r="AJ37" s="26" t="s">
        <v>328</v>
      </c>
      <c r="AK37" s="27" t="s">
        <v>373</v>
      </c>
      <c r="AL37" s="27" t="s">
        <v>505</v>
      </c>
      <c r="AM37" s="27" t="s">
        <v>557</v>
      </c>
      <c r="AN37" s="27" t="s">
        <v>558</v>
      </c>
      <c r="AO37" s="27" t="s">
        <v>559</v>
      </c>
      <c r="AP37" s="27" t="s">
        <v>383</v>
      </c>
      <c r="AQ37" s="27" t="s">
        <v>560</v>
      </c>
      <c r="AR37" s="27" t="s">
        <v>561</v>
      </c>
      <c r="AS37" s="27" t="s">
        <v>547</v>
      </c>
      <c r="AT37" s="27" t="s">
        <v>562</v>
      </c>
      <c r="AU37" s="27" t="s">
        <v>563</v>
      </c>
      <c r="AV37" s="27" t="s">
        <v>564</v>
      </c>
      <c r="AW37" s="27" t="s">
        <v>565</v>
      </c>
      <c r="AX37" s="27" t="s">
        <v>566</v>
      </c>
      <c r="AY37" s="27" t="s">
        <v>260</v>
      </c>
      <c r="AZ37" s="27" t="s">
        <v>496</v>
      </c>
      <c r="BA37" s="27" t="s">
        <v>567</v>
      </c>
      <c r="BB37" s="27" t="s">
        <v>568</v>
      </c>
      <c r="BC37" s="27" t="s">
        <v>516</v>
      </c>
    </row>
    <row r="38">
      <c r="A38" s="26" t="s">
        <v>569</v>
      </c>
      <c r="B38" s="27" t="s">
        <v>321</v>
      </c>
      <c r="C38" s="27" t="s">
        <v>73</v>
      </c>
      <c r="D38" s="26" t="s">
        <v>49</v>
      </c>
      <c r="E38" s="26" t="s">
        <v>186</v>
      </c>
      <c r="F38" s="27" t="s">
        <v>91</v>
      </c>
      <c r="G38" s="26" t="s">
        <v>136</v>
      </c>
      <c r="H38" s="27" t="s">
        <v>189</v>
      </c>
      <c r="I38" s="27" t="s">
        <v>138</v>
      </c>
      <c r="J38" s="27" t="s">
        <v>93</v>
      </c>
      <c r="K38" s="30" t="s">
        <v>570</v>
      </c>
      <c r="L38" s="31">
        <v>6550905.0</v>
      </c>
      <c r="M38" s="32" t="str">
        <f>HYPERLINK("mailto:cnp@cnp.org.co","cnp@cnp.org.co")</f>
        <v>cnp@cnp.org.co</v>
      </c>
      <c r="N38" s="32" t="str">
        <f>HYPERLINK("http://www.cnp.org.co/","http://www.cnp.org.co/")</f>
        <v>http://www.cnp.org.co/</v>
      </c>
      <c r="O38" s="33" t="s">
        <v>571</v>
      </c>
      <c r="P38" s="27" t="s">
        <v>37</v>
      </c>
      <c r="Q38" s="27" t="s">
        <v>60</v>
      </c>
      <c r="R38" s="27" t="s">
        <v>148</v>
      </c>
      <c r="S38" s="26" t="s">
        <v>53</v>
      </c>
      <c r="T38" s="27" t="s">
        <v>165</v>
      </c>
      <c r="U38" s="27" t="s">
        <v>95</v>
      </c>
      <c r="V38" s="27" t="s">
        <v>170</v>
      </c>
      <c r="W38" s="27" t="s">
        <v>93</v>
      </c>
      <c r="X38" s="28" t="s">
        <v>202</v>
      </c>
      <c r="Y38" s="29" t="s">
        <v>78</v>
      </c>
      <c r="Z38" s="29" t="s">
        <v>168</v>
      </c>
      <c r="AA38" s="29" t="s">
        <v>93</v>
      </c>
      <c r="AB38" s="26" t="s">
        <v>77</v>
      </c>
      <c r="AC38" s="27" t="s">
        <v>143</v>
      </c>
      <c r="AD38" s="27" t="s">
        <v>156</v>
      </c>
      <c r="AE38" s="27" t="s">
        <v>171</v>
      </c>
      <c r="AF38" s="27" t="s">
        <v>93</v>
      </c>
      <c r="AG38" s="26" t="s">
        <v>75</v>
      </c>
      <c r="AH38" s="27" t="s">
        <v>19</v>
      </c>
      <c r="AI38" s="27" t="s">
        <v>52</v>
      </c>
      <c r="AJ38" s="26" t="s">
        <v>572</v>
      </c>
      <c r="AK38" s="27" t="s">
        <v>573</v>
      </c>
      <c r="AL38" s="27" t="s">
        <v>574</v>
      </c>
      <c r="AM38" s="27" t="s">
        <v>460</v>
      </c>
      <c r="AN38" s="27" t="s">
        <v>373</v>
      </c>
      <c r="AO38" s="27" t="s">
        <v>575</v>
      </c>
      <c r="AP38" s="27" t="s">
        <v>576</v>
      </c>
      <c r="AQ38" s="27" t="s">
        <v>486</v>
      </c>
      <c r="AR38" s="27" t="s">
        <v>93</v>
      </c>
      <c r="AS38" s="27" t="s">
        <v>93</v>
      </c>
      <c r="AT38" s="27" t="s">
        <v>577</v>
      </c>
      <c r="AU38" s="27" t="s">
        <v>578</v>
      </c>
      <c r="AV38" s="27" t="s">
        <v>260</v>
      </c>
      <c r="AW38" s="27" t="s">
        <v>579</v>
      </c>
      <c r="AX38" s="27" t="s">
        <v>580</v>
      </c>
      <c r="AY38" s="27" t="s">
        <v>529</v>
      </c>
      <c r="AZ38" s="27" t="s">
        <v>225</v>
      </c>
      <c r="BA38" s="27" t="s">
        <v>581</v>
      </c>
      <c r="BB38" s="27" t="s">
        <v>93</v>
      </c>
      <c r="BC38" s="27" t="s">
        <v>93</v>
      </c>
    </row>
    <row r="39">
      <c r="A39" s="26" t="s">
        <v>582</v>
      </c>
      <c r="B39" s="27" t="s">
        <v>321</v>
      </c>
      <c r="C39" s="27" t="s">
        <v>117</v>
      </c>
      <c r="D39" s="26" t="s">
        <v>49</v>
      </c>
      <c r="E39" s="26" t="s">
        <v>583</v>
      </c>
      <c r="F39" s="27" t="s">
        <v>91</v>
      </c>
      <c r="G39" s="26" t="s">
        <v>79</v>
      </c>
      <c r="H39" s="27" t="s">
        <v>159</v>
      </c>
      <c r="I39" s="27" t="s">
        <v>58</v>
      </c>
      <c r="J39" s="27" t="s">
        <v>93</v>
      </c>
      <c r="K39" s="30" t="s">
        <v>584</v>
      </c>
      <c r="L39" s="31">
        <v>7427413.0</v>
      </c>
      <c r="M39" s="36" t="s">
        <v>186</v>
      </c>
      <c r="N39" s="32" t="str">
        <f>HYPERLINK("http://www.compite.com.co/","http://www.compite.com.co/")</f>
        <v>http://www.compite.com.co/</v>
      </c>
      <c r="O39" s="33" t="s">
        <v>585</v>
      </c>
      <c r="P39" s="27" t="s">
        <v>37</v>
      </c>
      <c r="Q39" s="27" t="s">
        <v>46</v>
      </c>
      <c r="R39" s="27" t="s">
        <v>148</v>
      </c>
      <c r="S39" s="26" t="s">
        <v>170</v>
      </c>
      <c r="T39" s="27" t="s">
        <v>165</v>
      </c>
      <c r="U39" s="27" t="s">
        <v>95</v>
      </c>
      <c r="V39" s="27" t="s">
        <v>93</v>
      </c>
      <c r="W39" s="27" t="s">
        <v>93</v>
      </c>
      <c r="X39" s="28" t="s">
        <v>144</v>
      </c>
      <c r="Y39" s="29" t="s">
        <v>207</v>
      </c>
      <c r="Z39" s="29" t="s">
        <v>127</v>
      </c>
      <c r="AA39" s="29" t="s">
        <v>93</v>
      </c>
      <c r="AB39" s="26" t="s">
        <v>77</v>
      </c>
      <c r="AC39" s="27" t="s">
        <v>143</v>
      </c>
      <c r="AD39" s="27" t="s">
        <v>171</v>
      </c>
      <c r="AE39" s="27" t="s">
        <v>156</v>
      </c>
      <c r="AF39" s="27" t="s">
        <v>134</v>
      </c>
      <c r="AG39" s="26" t="s">
        <v>75</v>
      </c>
      <c r="AH39" s="27" t="s">
        <v>52</v>
      </c>
      <c r="AI39" s="27" t="s">
        <v>93</v>
      </c>
      <c r="AJ39" s="26" t="s">
        <v>580</v>
      </c>
      <c r="AK39" s="27" t="s">
        <v>489</v>
      </c>
      <c r="AL39" s="27" t="s">
        <v>586</v>
      </c>
      <c r="AM39" s="27" t="s">
        <v>587</v>
      </c>
      <c r="AN39" s="27" t="s">
        <v>588</v>
      </c>
      <c r="AO39" s="27" t="s">
        <v>589</v>
      </c>
      <c r="AP39" s="27" t="s">
        <v>486</v>
      </c>
      <c r="AQ39" s="27" t="s">
        <v>93</v>
      </c>
      <c r="AR39" s="27" t="s">
        <v>93</v>
      </c>
      <c r="AS39" s="27" t="s">
        <v>93</v>
      </c>
      <c r="AT39" s="27" t="s">
        <v>590</v>
      </c>
      <c r="AU39" s="27" t="s">
        <v>591</v>
      </c>
      <c r="AV39" s="27" t="s">
        <v>592</v>
      </c>
      <c r="AW39" s="27" t="s">
        <v>593</v>
      </c>
      <c r="AX39" s="27" t="s">
        <v>594</v>
      </c>
      <c r="AY39" s="27" t="s">
        <v>595</v>
      </c>
      <c r="AZ39" s="27" t="s">
        <v>496</v>
      </c>
      <c r="BA39" s="27" t="s">
        <v>579</v>
      </c>
      <c r="BB39" s="27" t="s">
        <v>596</v>
      </c>
      <c r="BC39" s="27" t="s">
        <v>260</v>
      </c>
    </row>
    <row r="40">
      <c r="A40" s="26" t="s">
        <v>597</v>
      </c>
      <c r="B40" s="27" t="s">
        <v>592</v>
      </c>
      <c r="C40" s="27" t="s">
        <v>117</v>
      </c>
      <c r="D40" s="26" t="s">
        <v>65</v>
      </c>
      <c r="E40" s="26" t="s">
        <v>598</v>
      </c>
      <c r="F40" s="27" t="s">
        <v>91</v>
      </c>
      <c r="G40" s="26" t="s">
        <v>79</v>
      </c>
      <c r="H40" s="27" t="s">
        <v>159</v>
      </c>
      <c r="I40" s="27" t="s">
        <v>58</v>
      </c>
      <c r="J40" s="27" t="s">
        <v>93</v>
      </c>
      <c r="K40" s="30" t="s">
        <v>599</v>
      </c>
      <c r="L40" s="31" t="s">
        <v>600</v>
      </c>
      <c r="M40" s="32" t="str">
        <f>HYPERLINK("mailto:cepec@urosario.edu.co","cepec@urosario.edu.co")</f>
        <v>cepec@urosario.edu.co</v>
      </c>
      <c r="N40" s="32" t="str">
        <f>HYPERLINK("http://www.urosario.edu.co/competitividad/","http://www.urosario.edu.co/competitividad/
http://www.urosario.edu.co/guia-ur/Servicios-Academicos/Extension/ur/CEPEC/")</f>
        <v>http://www.urosario.edu.co/competitividad/
http://www.urosario.edu.co/guia-ur/Servicios-Academicos/Extension/ur/CEPEC/</v>
      </c>
      <c r="O40" s="33" t="s">
        <v>601</v>
      </c>
      <c r="P40" s="27" t="s">
        <v>82</v>
      </c>
      <c r="Q40" s="27" t="s">
        <v>46</v>
      </c>
      <c r="R40" s="27" t="s">
        <v>148</v>
      </c>
      <c r="S40" s="26" t="s">
        <v>170</v>
      </c>
      <c r="T40" s="27" t="s">
        <v>165</v>
      </c>
      <c r="U40" s="27" t="s">
        <v>206</v>
      </c>
      <c r="V40" s="27" t="s">
        <v>142</v>
      </c>
      <c r="W40" s="27" t="s">
        <v>93</v>
      </c>
      <c r="X40" s="28" t="s">
        <v>207</v>
      </c>
      <c r="Y40" s="29" t="s">
        <v>29</v>
      </c>
      <c r="Z40" s="29" t="s">
        <v>93</v>
      </c>
      <c r="AA40" s="29" t="s">
        <v>93</v>
      </c>
      <c r="AB40" s="26" t="s">
        <v>77</v>
      </c>
      <c r="AC40" s="27" t="s">
        <v>176</v>
      </c>
      <c r="AD40" s="27" t="s">
        <v>161</v>
      </c>
      <c r="AE40" s="27" t="s">
        <v>93</v>
      </c>
      <c r="AF40" s="27" t="s">
        <v>93</v>
      </c>
      <c r="AG40" s="26" t="s">
        <v>75</v>
      </c>
      <c r="AH40" s="27" t="s">
        <v>19</v>
      </c>
      <c r="AI40" s="27" t="s">
        <v>52</v>
      </c>
      <c r="AJ40" s="26" t="s">
        <v>582</v>
      </c>
      <c r="AK40" s="27" t="s">
        <v>586</v>
      </c>
      <c r="AL40" s="27" t="s">
        <v>602</v>
      </c>
      <c r="AM40" s="27" t="s">
        <v>93</v>
      </c>
      <c r="AN40" s="27" t="s">
        <v>93</v>
      </c>
      <c r="AO40" s="27" t="s">
        <v>93</v>
      </c>
      <c r="AP40" s="27" t="s">
        <v>93</v>
      </c>
      <c r="AQ40" s="27" t="s">
        <v>93</v>
      </c>
      <c r="AR40" s="27" t="s">
        <v>93</v>
      </c>
      <c r="AS40" s="27" t="s">
        <v>93</v>
      </c>
      <c r="AT40" s="27" t="s">
        <v>603</v>
      </c>
      <c r="AU40" s="27" t="s">
        <v>604</v>
      </c>
      <c r="AV40" s="27" t="s">
        <v>605</v>
      </c>
      <c r="AW40" s="27" t="s">
        <v>93</v>
      </c>
      <c r="AX40" s="27" t="s">
        <v>93</v>
      </c>
      <c r="AY40" s="27" t="s">
        <v>93</v>
      </c>
      <c r="AZ40" s="27" t="s">
        <v>93</v>
      </c>
      <c r="BA40" s="27" t="s">
        <v>93</v>
      </c>
      <c r="BB40" s="27" t="s">
        <v>93</v>
      </c>
      <c r="BC40" s="27" t="s">
        <v>93</v>
      </c>
    </row>
    <row r="41">
      <c r="A41" s="26" t="s">
        <v>606</v>
      </c>
      <c r="B41" s="27" t="s">
        <v>607</v>
      </c>
      <c r="C41" s="27" t="s">
        <v>121</v>
      </c>
      <c r="D41" s="26" t="s">
        <v>85</v>
      </c>
      <c r="E41" s="26" t="s">
        <v>186</v>
      </c>
      <c r="F41" s="27" t="s">
        <v>74</v>
      </c>
      <c r="G41" s="26" t="s">
        <v>173</v>
      </c>
      <c r="H41" s="27" t="s">
        <v>174</v>
      </c>
      <c r="I41" s="27" t="s">
        <v>81</v>
      </c>
      <c r="J41" s="27" t="s">
        <v>93</v>
      </c>
      <c r="K41" s="30" t="s">
        <v>608</v>
      </c>
      <c r="L41" s="31" t="s">
        <v>609</v>
      </c>
      <c r="M41" s="32" t="str">
        <f>HYPERLINK("mailto:correspondencia@corpoamazonia.gov.co","correspondencia@corpoamazonia.gov.co")</f>
        <v>correspondencia@corpoamazonia.gov.co</v>
      </c>
      <c r="N41" s="32" t="str">
        <f>HYPERLINK("http://www.corpoamazonia.gov.co/","http://www.corpoamazonia.gov.co/")</f>
        <v>http://www.corpoamazonia.gov.co/</v>
      </c>
      <c r="O41" s="33" t="s">
        <v>610</v>
      </c>
      <c r="P41" s="27" t="s">
        <v>59</v>
      </c>
      <c r="Q41" s="27" t="s">
        <v>60</v>
      </c>
      <c r="R41" s="27" t="s">
        <v>47</v>
      </c>
      <c r="S41" s="26" t="s">
        <v>53</v>
      </c>
      <c r="T41" s="27" t="s">
        <v>142</v>
      </c>
      <c r="U41" s="27" t="s">
        <v>93</v>
      </c>
      <c r="V41" s="27" t="s">
        <v>93</v>
      </c>
      <c r="W41" s="27" t="s">
        <v>93</v>
      </c>
      <c r="X41" s="28" t="s">
        <v>157</v>
      </c>
      <c r="Y41" s="29" t="s">
        <v>198</v>
      </c>
      <c r="Z41" s="29" t="s">
        <v>135</v>
      </c>
      <c r="AA41" s="29" t="s">
        <v>78</v>
      </c>
      <c r="AB41" s="26" t="s">
        <v>77</v>
      </c>
      <c r="AC41" s="27" t="s">
        <v>110</v>
      </c>
      <c r="AD41" s="27" t="s">
        <v>134</v>
      </c>
      <c r="AE41" s="27" t="s">
        <v>93</v>
      </c>
      <c r="AF41" s="27" t="s">
        <v>93</v>
      </c>
      <c r="AG41" s="26" t="s">
        <v>75</v>
      </c>
      <c r="AH41" s="27" t="s">
        <v>93</v>
      </c>
      <c r="AI41" s="27" t="s">
        <v>93</v>
      </c>
      <c r="AJ41" s="26" t="s">
        <v>611</v>
      </c>
      <c r="AK41" s="27" t="s">
        <v>612</v>
      </c>
      <c r="AL41" s="27" t="s">
        <v>613</v>
      </c>
      <c r="AM41" s="27" t="s">
        <v>93</v>
      </c>
      <c r="AN41" s="27" t="s">
        <v>93</v>
      </c>
      <c r="AO41" s="27" t="s">
        <v>93</v>
      </c>
      <c r="AP41" s="27" t="s">
        <v>93</v>
      </c>
      <c r="AQ41" s="27" t="s">
        <v>93</v>
      </c>
      <c r="AR41" s="27" t="s">
        <v>93</v>
      </c>
      <c r="AS41" s="27" t="s">
        <v>93</v>
      </c>
      <c r="AT41" s="27" t="s">
        <v>614</v>
      </c>
      <c r="AU41" s="27" t="s">
        <v>615</v>
      </c>
      <c r="AV41" s="27" t="s">
        <v>616</v>
      </c>
      <c r="AW41" s="27" t="s">
        <v>617</v>
      </c>
      <c r="AX41" s="27" t="s">
        <v>618</v>
      </c>
      <c r="AY41" s="27" t="s">
        <v>619</v>
      </c>
      <c r="AZ41" s="27" t="s">
        <v>93</v>
      </c>
      <c r="BA41" s="27" t="s">
        <v>93</v>
      </c>
      <c r="BB41" s="27" t="s">
        <v>93</v>
      </c>
      <c r="BC41" s="27" t="s">
        <v>93</v>
      </c>
    </row>
    <row r="42">
      <c r="A42" s="26" t="s">
        <v>620</v>
      </c>
      <c r="B42" s="27" t="s">
        <v>321</v>
      </c>
      <c r="C42" s="27" t="s">
        <v>89</v>
      </c>
      <c r="D42" s="26" t="s">
        <v>65</v>
      </c>
      <c r="E42" s="26" t="s">
        <v>389</v>
      </c>
      <c r="F42" s="27" t="s">
        <v>91</v>
      </c>
      <c r="G42" s="26" t="s">
        <v>79</v>
      </c>
      <c r="H42" s="27" t="s">
        <v>159</v>
      </c>
      <c r="I42" s="27" t="s">
        <v>58</v>
      </c>
      <c r="J42" s="27" t="s">
        <v>93</v>
      </c>
      <c r="K42" s="30" t="s">
        <v>621</v>
      </c>
      <c r="L42" s="31">
        <v>6760815.0</v>
      </c>
      <c r="M42" s="32" t="str">
        <f>HYPERLINK("mailto:ceidcorp_gr@ceidcolombia.org","ceidcorp_gr@ceidcolombia.org")</f>
        <v>ceidcorp_gr@ceidcolombia.org</v>
      </c>
      <c r="N42" s="32" t="str">
        <f>HYPERLINK("http://www.ceidcolombia.org/","http://www.ceidcolombia.org/")</f>
        <v>http://www.ceidcolombia.org/</v>
      </c>
      <c r="O42" s="33" t="s">
        <v>622</v>
      </c>
      <c r="P42" s="27" t="s">
        <v>59</v>
      </c>
      <c r="Q42" s="27" t="s">
        <v>46</v>
      </c>
      <c r="R42" s="27" t="s">
        <v>62</v>
      </c>
      <c r="S42" s="26" t="s">
        <v>170</v>
      </c>
      <c r="T42" s="27" t="s">
        <v>142</v>
      </c>
      <c r="U42" s="27" t="s">
        <v>185</v>
      </c>
      <c r="V42" s="27" t="s">
        <v>93</v>
      </c>
      <c r="W42" s="27" t="s">
        <v>93</v>
      </c>
      <c r="X42" s="28" t="s">
        <v>202</v>
      </c>
      <c r="Y42" s="29" t="s">
        <v>168</v>
      </c>
      <c r="Z42" s="29" t="s">
        <v>93</v>
      </c>
      <c r="AA42" s="29" t="s">
        <v>93</v>
      </c>
      <c r="AB42" s="26" t="s">
        <v>156</v>
      </c>
      <c r="AC42" s="27" t="s">
        <v>171</v>
      </c>
      <c r="AD42" s="27" t="s">
        <v>77</v>
      </c>
      <c r="AE42" s="27" t="s">
        <v>150</v>
      </c>
      <c r="AF42" s="27" t="s">
        <v>93</v>
      </c>
      <c r="AG42" s="26" t="s">
        <v>52</v>
      </c>
      <c r="AH42" s="27" t="s">
        <v>19</v>
      </c>
      <c r="AI42" s="27" t="s">
        <v>119</v>
      </c>
      <c r="AJ42" s="26" t="s">
        <v>623</v>
      </c>
      <c r="AK42" s="27" t="s">
        <v>624</v>
      </c>
      <c r="AL42" s="27" t="s">
        <v>625</v>
      </c>
      <c r="AM42" s="27" t="s">
        <v>93</v>
      </c>
      <c r="AN42" s="27" t="s">
        <v>93</v>
      </c>
      <c r="AO42" s="27" t="s">
        <v>93</v>
      </c>
      <c r="AP42" s="27" t="s">
        <v>93</v>
      </c>
      <c r="AQ42" s="27" t="s">
        <v>93</v>
      </c>
      <c r="AR42" s="27" t="s">
        <v>93</v>
      </c>
      <c r="AS42" s="27" t="s">
        <v>93</v>
      </c>
      <c r="AT42" s="27" t="s">
        <v>626</v>
      </c>
      <c r="AU42" s="27" t="s">
        <v>627</v>
      </c>
      <c r="AV42" s="27" t="s">
        <v>628</v>
      </c>
      <c r="AW42" s="27" t="s">
        <v>629</v>
      </c>
      <c r="AX42" s="27" t="s">
        <v>630</v>
      </c>
      <c r="AY42" s="27" t="s">
        <v>631</v>
      </c>
      <c r="AZ42" s="27" t="s">
        <v>93</v>
      </c>
      <c r="BA42" s="27" t="s">
        <v>93</v>
      </c>
      <c r="BB42" s="27" t="s">
        <v>93</v>
      </c>
      <c r="BC42" s="27" t="s">
        <v>93</v>
      </c>
    </row>
    <row r="43">
      <c r="A43" s="26" t="s">
        <v>632</v>
      </c>
      <c r="B43" s="27" t="s">
        <v>576</v>
      </c>
      <c r="C43" s="27" t="s">
        <v>121</v>
      </c>
      <c r="D43" s="26" t="s">
        <v>85</v>
      </c>
      <c r="E43" s="26" t="s">
        <v>633</v>
      </c>
      <c r="F43" s="27" t="s">
        <v>91</v>
      </c>
      <c r="G43" s="26" t="s">
        <v>136</v>
      </c>
      <c r="H43" s="27" t="s">
        <v>189</v>
      </c>
      <c r="I43" s="27" t="s">
        <v>138</v>
      </c>
      <c r="J43" s="27" t="s">
        <v>93</v>
      </c>
      <c r="K43" s="30" t="s">
        <v>634</v>
      </c>
      <c r="L43" s="31" t="s">
        <v>635</v>
      </c>
      <c r="M43" s="32" t="str">
        <f>HYPERLINK("mailto:genero@correounivalle.edu.co","genero@correounivalle.edu.co")</f>
        <v>genero@correounivalle.edu.co</v>
      </c>
      <c r="N43" s="32" t="str">
        <f>HYPERLINK("http://genero.univalle.edu.co/","http://genero.univalle.edu.co/")</f>
        <v>http://genero.univalle.edu.co/</v>
      </c>
      <c r="O43" s="33" t="s">
        <v>636</v>
      </c>
      <c r="P43" s="27" t="s">
        <v>37</v>
      </c>
      <c r="Q43" s="27" t="s">
        <v>46</v>
      </c>
      <c r="R43" s="27" t="s">
        <v>62</v>
      </c>
      <c r="S43" s="26" t="s">
        <v>20</v>
      </c>
      <c r="T43" s="27" t="s">
        <v>160</v>
      </c>
      <c r="U43" s="27" t="s">
        <v>93</v>
      </c>
      <c r="V43" s="27" t="s">
        <v>93</v>
      </c>
      <c r="W43" s="27" t="s">
        <v>93</v>
      </c>
      <c r="X43" s="28" t="s">
        <v>78</v>
      </c>
      <c r="Y43" s="29" t="s">
        <v>93</v>
      </c>
      <c r="Z43" s="29" t="s">
        <v>93</v>
      </c>
      <c r="AA43" s="29" t="s">
        <v>93</v>
      </c>
      <c r="AB43" s="26" t="s">
        <v>161</v>
      </c>
      <c r="AC43" s="27" t="s">
        <v>176</v>
      </c>
      <c r="AD43" s="27" t="s">
        <v>171</v>
      </c>
      <c r="AE43" s="27" t="s">
        <v>77</v>
      </c>
      <c r="AF43" s="27" t="s">
        <v>93</v>
      </c>
      <c r="AG43" s="26" t="s">
        <v>75</v>
      </c>
      <c r="AH43" s="27" t="s">
        <v>19</v>
      </c>
      <c r="AI43" s="27" t="s">
        <v>119</v>
      </c>
      <c r="AJ43" s="26" t="s">
        <v>574</v>
      </c>
      <c r="AK43" s="27" t="s">
        <v>637</v>
      </c>
      <c r="AL43" s="27" t="s">
        <v>93</v>
      </c>
      <c r="AM43" s="27" t="s">
        <v>93</v>
      </c>
      <c r="AN43" s="27" t="s">
        <v>93</v>
      </c>
      <c r="AO43" s="27" t="s">
        <v>93</v>
      </c>
      <c r="AP43" s="27" t="s">
        <v>93</v>
      </c>
      <c r="AQ43" s="27" t="s">
        <v>93</v>
      </c>
      <c r="AR43" s="27" t="s">
        <v>93</v>
      </c>
      <c r="AS43" s="27" t="s">
        <v>93</v>
      </c>
      <c r="AT43" s="27" t="s">
        <v>93</v>
      </c>
      <c r="AU43" s="27" t="s">
        <v>93</v>
      </c>
      <c r="AV43" s="27" t="s">
        <v>93</v>
      </c>
      <c r="AW43" s="27" t="s">
        <v>93</v>
      </c>
      <c r="AX43" s="27" t="s">
        <v>93</v>
      </c>
      <c r="AY43" s="27" t="s">
        <v>93</v>
      </c>
      <c r="AZ43" s="27" t="s">
        <v>93</v>
      </c>
      <c r="BA43" s="27" t="s">
        <v>93</v>
      </c>
      <c r="BB43" s="27" t="s">
        <v>93</v>
      </c>
      <c r="BC43" s="27" t="s">
        <v>93</v>
      </c>
    </row>
    <row r="44">
      <c r="A44" s="26" t="s">
        <v>638</v>
      </c>
      <c r="B44" s="27" t="s">
        <v>116</v>
      </c>
      <c r="C44" s="27" t="s">
        <v>121</v>
      </c>
      <c r="D44" s="26" t="s">
        <v>85</v>
      </c>
      <c r="E44" s="26" t="s">
        <v>639</v>
      </c>
      <c r="F44" s="27" t="s">
        <v>74</v>
      </c>
      <c r="G44" s="26" t="s">
        <v>123</v>
      </c>
      <c r="H44" s="27" t="s">
        <v>57</v>
      </c>
      <c r="I44" s="27" t="s">
        <v>36</v>
      </c>
      <c r="J44" s="27" t="s">
        <v>93</v>
      </c>
      <c r="K44" s="30" t="s">
        <v>640</v>
      </c>
      <c r="L44" s="31">
        <v>2196480.0</v>
      </c>
      <c r="M44" s="32" t="str">
        <f>HYPERLINK("mailto:grupomaso@udea.edu.co","grupomaso@udea.edu.co")</f>
        <v>grupomaso@udea.edu.co</v>
      </c>
      <c r="N44" s="32" t="str">
        <f>HYPERLINK("http://grupomasoudea.blogspot.com/","http://grupomasoudea.blogspot.com/")</f>
        <v>http://grupomasoudea.blogspot.com/</v>
      </c>
      <c r="O44" s="33" t="s">
        <v>641</v>
      </c>
      <c r="P44" s="27" t="s">
        <v>37</v>
      </c>
      <c r="Q44" s="27" t="s">
        <v>46</v>
      </c>
      <c r="R44" s="27" t="s">
        <v>148</v>
      </c>
      <c r="S44" s="26" t="s">
        <v>53</v>
      </c>
      <c r="T44" s="27" t="s">
        <v>155</v>
      </c>
      <c r="U44" s="27" t="s">
        <v>209</v>
      </c>
      <c r="V44" s="27" t="s">
        <v>142</v>
      </c>
      <c r="W44" s="27" t="s">
        <v>19</v>
      </c>
      <c r="X44" s="28" t="s">
        <v>198</v>
      </c>
      <c r="Y44" s="29" t="s">
        <v>162</v>
      </c>
      <c r="Z44" s="29" t="s">
        <v>127</v>
      </c>
      <c r="AA44" s="29" t="s">
        <v>93</v>
      </c>
      <c r="AB44" s="26" t="s">
        <v>134</v>
      </c>
      <c r="AC44" s="27" t="s">
        <v>161</v>
      </c>
      <c r="AD44" s="27" t="s">
        <v>176</v>
      </c>
      <c r="AE44" s="27" t="s">
        <v>143</v>
      </c>
      <c r="AF44" s="27" t="s">
        <v>77</v>
      </c>
      <c r="AG44" s="26" t="s">
        <v>75</v>
      </c>
      <c r="AH44" s="27" t="s">
        <v>19</v>
      </c>
      <c r="AI44" s="27" t="s">
        <v>93</v>
      </c>
      <c r="AJ44" s="26" t="s">
        <v>642</v>
      </c>
      <c r="AK44" s="27" t="s">
        <v>643</v>
      </c>
      <c r="AL44" s="27" t="s">
        <v>479</v>
      </c>
      <c r="AM44" s="27" t="s">
        <v>93</v>
      </c>
      <c r="AN44" s="27" t="s">
        <v>93</v>
      </c>
      <c r="AO44" s="27" t="s">
        <v>93</v>
      </c>
      <c r="AP44" s="27" t="s">
        <v>93</v>
      </c>
      <c r="AQ44" s="27" t="s">
        <v>93</v>
      </c>
      <c r="AR44" s="27" t="s">
        <v>93</v>
      </c>
      <c r="AS44" s="27" t="s">
        <v>93</v>
      </c>
      <c r="AT44" s="27" t="s">
        <v>644</v>
      </c>
      <c r="AU44" s="27" t="s">
        <v>645</v>
      </c>
      <c r="AV44" s="27" t="s">
        <v>646</v>
      </c>
      <c r="AW44" s="27" t="s">
        <v>93</v>
      </c>
      <c r="AX44" s="27" t="s">
        <v>93</v>
      </c>
      <c r="AY44" s="27" t="s">
        <v>93</v>
      </c>
      <c r="AZ44" s="27" t="s">
        <v>93</v>
      </c>
      <c r="BA44" s="27" t="s">
        <v>93</v>
      </c>
      <c r="BB44" s="27" t="s">
        <v>93</v>
      </c>
      <c r="BC44" s="27" t="s">
        <v>93</v>
      </c>
    </row>
    <row r="45">
      <c r="A45" s="26" t="s">
        <v>647</v>
      </c>
      <c r="B45" s="27" t="s">
        <v>271</v>
      </c>
      <c r="C45" s="27" t="s">
        <v>121</v>
      </c>
      <c r="D45" s="26" t="s">
        <v>65</v>
      </c>
      <c r="E45" s="26" t="s">
        <v>648</v>
      </c>
      <c r="F45" s="27" t="s">
        <v>74</v>
      </c>
      <c r="G45" s="26" t="s">
        <v>163</v>
      </c>
      <c r="H45" s="27" t="s">
        <v>129</v>
      </c>
      <c r="I45" s="27" t="s">
        <v>36</v>
      </c>
      <c r="J45" s="27" t="s">
        <v>93</v>
      </c>
      <c r="K45" s="30" t="s">
        <v>649</v>
      </c>
      <c r="L45" s="31" t="s">
        <v>650</v>
      </c>
      <c r="M45" s="32" t="str">
        <f>HYPERLINK("mailto:recepcionmanizales@cinde.org.co","recepcionmanizales@cinde.org.co")</f>
        <v>recepcionmanizales@cinde.org.co</v>
      </c>
      <c r="N45" s="32" t="str">
        <f>HYPERLINK("http://ceanj.cinde.org.co/","http://ceanj.cinde.org.co/")</f>
        <v>http://ceanj.cinde.org.co/</v>
      </c>
      <c r="O45" s="33" t="s">
        <v>371</v>
      </c>
      <c r="P45" s="27" t="s">
        <v>37</v>
      </c>
      <c r="Q45" s="27" t="s">
        <v>46</v>
      </c>
      <c r="R45" s="27" t="s">
        <v>47</v>
      </c>
      <c r="S45" s="26" t="s">
        <v>203</v>
      </c>
      <c r="T45" s="27" t="s">
        <v>19</v>
      </c>
      <c r="U45" s="27" t="s">
        <v>180</v>
      </c>
      <c r="V45" s="27" t="s">
        <v>170</v>
      </c>
      <c r="W45" s="27" t="s">
        <v>93</v>
      </c>
      <c r="X45" s="28" t="s">
        <v>187</v>
      </c>
      <c r="Y45" s="29" t="s">
        <v>78</v>
      </c>
      <c r="Z45" s="29" t="s">
        <v>157</v>
      </c>
      <c r="AA45" s="29" t="s">
        <v>93</v>
      </c>
      <c r="AB45" s="26" t="s">
        <v>77</v>
      </c>
      <c r="AC45" s="27" t="s">
        <v>161</v>
      </c>
      <c r="AD45" s="27" t="s">
        <v>176</v>
      </c>
      <c r="AE45" s="27" t="s">
        <v>150</v>
      </c>
      <c r="AF45" s="27" t="s">
        <v>93</v>
      </c>
      <c r="AG45" s="26" t="s">
        <v>19</v>
      </c>
      <c r="AH45" s="27" t="s">
        <v>75</v>
      </c>
      <c r="AI45" s="27" t="s">
        <v>93</v>
      </c>
      <c r="AJ45" s="26" t="s">
        <v>383</v>
      </c>
      <c r="AK45" s="27" t="s">
        <v>651</v>
      </c>
      <c r="AL45" s="27" t="s">
        <v>225</v>
      </c>
      <c r="AM45" s="27" t="s">
        <v>652</v>
      </c>
      <c r="AN45" s="27" t="s">
        <v>523</v>
      </c>
      <c r="AO45" s="27" t="s">
        <v>93</v>
      </c>
      <c r="AP45" s="27" t="s">
        <v>93</v>
      </c>
      <c r="AQ45" s="27" t="s">
        <v>93</v>
      </c>
      <c r="AR45" s="27" t="s">
        <v>93</v>
      </c>
      <c r="AS45" s="27" t="s">
        <v>93</v>
      </c>
      <c r="AT45" s="27" t="s">
        <v>93</v>
      </c>
      <c r="AU45" s="27" t="s">
        <v>93</v>
      </c>
      <c r="AV45" s="27" t="s">
        <v>93</v>
      </c>
      <c r="AW45" s="27" t="s">
        <v>93</v>
      </c>
      <c r="AX45" s="27" t="s">
        <v>93</v>
      </c>
      <c r="AY45" s="27" t="s">
        <v>93</v>
      </c>
      <c r="AZ45" s="27" t="s">
        <v>93</v>
      </c>
      <c r="BA45" s="27" t="s">
        <v>93</v>
      </c>
      <c r="BB45" s="27" t="s">
        <v>93</v>
      </c>
      <c r="BC45" s="27" t="s">
        <v>93</v>
      </c>
    </row>
    <row r="46">
      <c r="A46" s="26" t="s">
        <v>653</v>
      </c>
      <c r="B46" s="27" t="s">
        <v>654</v>
      </c>
      <c r="C46" s="27" t="s">
        <v>89</v>
      </c>
      <c r="D46" s="26" t="s">
        <v>49</v>
      </c>
      <c r="E46" s="26" t="s">
        <v>655</v>
      </c>
      <c r="F46" s="27" t="s">
        <v>118</v>
      </c>
      <c r="G46" s="26" t="s">
        <v>79</v>
      </c>
      <c r="H46" s="27" t="s">
        <v>159</v>
      </c>
      <c r="I46" s="27" t="s">
        <v>58</v>
      </c>
      <c r="J46" s="27" t="s">
        <v>93</v>
      </c>
      <c r="K46" s="30" t="s">
        <v>656</v>
      </c>
      <c r="L46" s="31" t="s">
        <v>657</v>
      </c>
      <c r="M46" s="32" t="str">
        <f>HYPERLINK("mailto:cecodes@cecodes.org.co","cecodes@cecodes.org.co")</f>
        <v>cecodes@cecodes.org.co</v>
      </c>
      <c r="N46" s="32" t="str">
        <f>HYPERLINK("http://www.cecodes.org.co/","http://www.cecodes.org.co")</f>
        <v>http://www.cecodes.org.co</v>
      </c>
      <c r="O46" s="33" t="s">
        <v>658</v>
      </c>
      <c r="P46" s="27" t="s">
        <v>37</v>
      </c>
      <c r="Q46" s="27" t="s">
        <v>60</v>
      </c>
      <c r="R46" s="27" t="s">
        <v>148</v>
      </c>
      <c r="S46" s="26" t="s">
        <v>95</v>
      </c>
      <c r="T46" s="27" t="s">
        <v>133</v>
      </c>
      <c r="U46" s="27" t="s">
        <v>165</v>
      </c>
      <c r="V46" s="27" t="s">
        <v>142</v>
      </c>
      <c r="W46" s="27" t="s">
        <v>93</v>
      </c>
      <c r="X46" s="28" t="s">
        <v>144</v>
      </c>
      <c r="Y46" s="29" t="s">
        <v>78</v>
      </c>
      <c r="Z46" s="29" t="s">
        <v>135</v>
      </c>
      <c r="AA46" s="29" t="s">
        <v>157</v>
      </c>
      <c r="AB46" s="26" t="s">
        <v>143</v>
      </c>
      <c r="AC46" s="27" t="s">
        <v>134</v>
      </c>
      <c r="AD46" s="27" t="s">
        <v>93</v>
      </c>
      <c r="AE46" s="27" t="s">
        <v>93</v>
      </c>
      <c r="AF46" s="27" t="s">
        <v>93</v>
      </c>
      <c r="AG46" s="26" t="s">
        <v>52</v>
      </c>
      <c r="AH46" s="27" t="s">
        <v>75</v>
      </c>
      <c r="AI46" s="27" t="s">
        <v>19</v>
      </c>
      <c r="AJ46" s="26" t="s">
        <v>659</v>
      </c>
      <c r="AK46" s="27" t="s">
        <v>660</v>
      </c>
      <c r="AL46" s="27" t="s">
        <v>661</v>
      </c>
      <c r="AM46" s="27" t="s">
        <v>662</v>
      </c>
      <c r="AN46" s="27" t="s">
        <v>663</v>
      </c>
      <c r="AO46" s="27" t="s">
        <v>664</v>
      </c>
      <c r="AP46" s="27" t="s">
        <v>665</v>
      </c>
      <c r="AQ46" s="27" t="s">
        <v>666</v>
      </c>
      <c r="AR46" s="27" t="s">
        <v>667</v>
      </c>
      <c r="AS46" s="27" t="s">
        <v>668</v>
      </c>
      <c r="AT46" s="27" t="s">
        <v>669</v>
      </c>
      <c r="AU46" s="27" t="s">
        <v>670</v>
      </c>
      <c r="AV46" s="27" t="s">
        <v>671</v>
      </c>
      <c r="AW46" s="27" t="s">
        <v>672</v>
      </c>
      <c r="AX46" s="27" t="s">
        <v>673</v>
      </c>
      <c r="AY46" s="27" t="s">
        <v>674</v>
      </c>
      <c r="AZ46" s="27" t="s">
        <v>675</v>
      </c>
      <c r="BA46" s="27" t="s">
        <v>676</v>
      </c>
      <c r="BB46" s="27" t="s">
        <v>677</v>
      </c>
      <c r="BC46" s="27" t="s">
        <v>678</v>
      </c>
    </row>
    <row r="47">
      <c r="A47" s="26" t="s">
        <v>228</v>
      </c>
      <c r="B47" s="27" t="s">
        <v>679</v>
      </c>
      <c r="C47" s="27" t="s">
        <v>680</v>
      </c>
      <c r="D47" s="26" t="s">
        <v>49</v>
      </c>
      <c r="E47" s="26" t="s">
        <v>681</v>
      </c>
      <c r="F47" s="27" t="s">
        <v>91</v>
      </c>
      <c r="G47" s="26" t="s">
        <v>79</v>
      </c>
      <c r="H47" s="27" t="s">
        <v>159</v>
      </c>
      <c r="I47" s="27" t="s">
        <v>58</v>
      </c>
      <c r="J47" s="27" t="s">
        <v>93</v>
      </c>
      <c r="K47" s="30" t="s">
        <v>186</v>
      </c>
      <c r="L47" s="31" t="s">
        <v>186</v>
      </c>
      <c r="M47" s="32" t="str">
        <f>HYPERLINK("mailto:fernan@cinep.org.co","No hay información disponible")</f>
        <v>No hay información disponible</v>
      </c>
      <c r="N47" s="32" t="str">
        <f>HYPERLINK("http://hacialareconstrucciondelpais.com/?page_id=7","http://hacialareconstrucciondelpais.com/?page_id=7")</f>
        <v>http://hacialareconstrucciondelpais.com/?page_id=7</v>
      </c>
      <c r="O47" s="33" t="s">
        <v>682</v>
      </c>
      <c r="P47" s="27" t="s">
        <v>37</v>
      </c>
      <c r="Q47" s="27" t="s">
        <v>46</v>
      </c>
      <c r="R47" s="27" t="s">
        <v>148</v>
      </c>
      <c r="S47" s="26" t="s">
        <v>76</v>
      </c>
      <c r="T47" s="27" t="s">
        <v>160</v>
      </c>
      <c r="U47" s="27" t="s">
        <v>165</v>
      </c>
      <c r="V47" s="27" t="s">
        <v>93</v>
      </c>
      <c r="W47" s="27" t="s">
        <v>93</v>
      </c>
      <c r="X47" s="28" t="s">
        <v>177</v>
      </c>
      <c r="Y47" s="29" t="s">
        <v>144</v>
      </c>
      <c r="Z47" s="29" t="s">
        <v>198</v>
      </c>
      <c r="AA47" s="29" t="s">
        <v>194</v>
      </c>
      <c r="AB47" s="26" t="s">
        <v>77</v>
      </c>
      <c r="AC47" s="27" t="s">
        <v>150</v>
      </c>
      <c r="AD47" s="27" t="s">
        <v>156</v>
      </c>
      <c r="AE47" s="27" t="s">
        <v>93</v>
      </c>
      <c r="AF47" s="27" t="s">
        <v>93</v>
      </c>
      <c r="AG47" s="26" t="s">
        <v>75</v>
      </c>
      <c r="AH47" s="27" t="s">
        <v>119</v>
      </c>
      <c r="AI47" s="27" t="s">
        <v>19</v>
      </c>
      <c r="AJ47" s="26" t="s">
        <v>683</v>
      </c>
      <c r="AK47" s="27" t="s">
        <v>684</v>
      </c>
      <c r="AL47" s="27" t="s">
        <v>507</v>
      </c>
      <c r="AM47" s="27" t="s">
        <v>685</v>
      </c>
      <c r="AN47" s="27" t="s">
        <v>260</v>
      </c>
      <c r="AO47" s="27" t="s">
        <v>686</v>
      </c>
      <c r="AP47" s="27" t="s">
        <v>93</v>
      </c>
      <c r="AQ47" s="27" t="s">
        <v>93</v>
      </c>
      <c r="AR47" s="27" t="s">
        <v>93</v>
      </c>
      <c r="AS47" s="27" t="s">
        <v>93</v>
      </c>
      <c r="AT47" s="27" t="s">
        <v>687</v>
      </c>
      <c r="AU47" s="27" t="s">
        <v>688</v>
      </c>
      <c r="AV47" s="27" t="s">
        <v>689</v>
      </c>
      <c r="AW47" s="27" t="s">
        <v>539</v>
      </c>
      <c r="AX47" s="27" t="s">
        <v>462</v>
      </c>
      <c r="AY47" s="27" t="s">
        <v>225</v>
      </c>
      <c r="AZ47" s="27" t="s">
        <v>690</v>
      </c>
      <c r="BA47" s="27" t="s">
        <v>262</v>
      </c>
      <c r="BB47" s="27" t="s">
        <v>93</v>
      </c>
      <c r="BC47" s="27" t="s">
        <v>93</v>
      </c>
    </row>
    <row r="48">
      <c r="A48" s="26" t="s">
        <v>691</v>
      </c>
      <c r="B48" s="27" t="s">
        <v>692</v>
      </c>
      <c r="C48" s="27" t="s">
        <v>121</v>
      </c>
      <c r="D48" s="26" t="s">
        <v>49</v>
      </c>
      <c r="E48" s="26" t="s">
        <v>693</v>
      </c>
      <c r="F48" s="27" t="s">
        <v>91</v>
      </c>
      <c r="G48" s="26" t="s">
        <v>79</v>
      </c>
      <c r="H48" s="27" t="s">
        <v>159</v>
      </c>
      <c r="I48" s="27" t="s">
        <v>58</v>
      </c>
      <c r="J48" s="27" t="s">
        <v>93</v>
      </c>
      <c r="K48" s="30" t="s">
        <v>186</v>
      </c>
      <c r="L48" s="31">
        <v>6000258.0</v>
      </c>
      <c r="M48" s="36" t="s">
        <v>186</v>
      </c>
      <c r="N48" s="32" t="str">
        <f>HYPERLINK("http://www.colombiaaprende.edu.co/html/home/1592/article-58550.html","http://www.colombiaaprende.edu.co/html/home/1592/article-58550.html")</f>
        <v>http://www.colombiaaprende.edu.co/html/home/1592/article-58550.html</v>
      </c>
      <c r="O48" s="33" t="s">
        <v>694</v>
      </c>
      <c r="P48" s="27" t="s">
        <v>59</v>
      </c>
      <c r="Q48" s="27" t="s">
        <v>60</v>
      </c>
      <c r="R48" s="27" t="s">
        <v>47</v>
      </c>
      <c r="S48" s="26" t="s">
        <v>19</v>
      </c>
      <c r="T48" s="27" t="s">
        <v>93</v>
      </c>
      <c r="U48" s="27" t="s">
        <v>93</v>
      </c>
      <c r="V48" s="27" t="s">
        <v>93</v>
      </c>
      <c r="W48" s="27" t="s">
        <v>93</v>
      </c>
      <c r="X48" s="28" t="s">
        <v>78</v>
      </c>
      <c r="Y48" s="29" t="s">
        <v>192</v>
      </c>
      <c r="Z48" s="29" t="s">
        <v>93</v>
      </c>
      <c r="AA48" s="29" t="s">
        <v>93</v>
      </c>
      <c r="AB48" s="26" t="s">
        <v>166</v>
      </c>
      <c r="AC48" s="27" t="s">
        <v>161</v>
      </c>
      <c r="AD48" s="27" t="s">
        <v>150</v>
      </c>
      <c r="AE48" s="27" t="s">
        <v>93</v>
      </c>
      <c r="AF48" s="27" t="s">
        <v>93</v>
      </c>
      <c r="AG48" s="26" t="s">
        <v>75</v>
      </c>
      <c r="AH48" s="27" t="s">
        <v>93</v>
      </c>
      <c r="AI48" s="27" t="s">
        <v>93</v>
      </c>
      <c r="AJ48" s="26" t="s">
        <v>695</v>
      </c>
      <c r="AK48" s="27" t="s">
        <v>460</v>
      </c>
      <c r="AL48" s="27" t="s">
        <v>383</v>
      </c>
      <c r="AM48" s="27" t="s">
        <v>309</v>
      </c>
      <c r="AN48" s="27" t="s">
        <v>696</v>
      </c>
      <c r="AO48" s="27" t="s">
        <v>93</v>
      </c>
      <c r="AP48" s="27" t="s">
        <v>93</v>
      </c>
      <c r="AQ48" s="27" t="s">
        <v>93</v>
      </c>
      <c r="AR48" s="27" t="s">
        <v>93</v>
      </c>
      <c r="AS48" s="27" t="s">
        <v>93</v>
      </c>
      <c r="AT48" s="27" t="s">
        <v>308</v>
      </c>
      <c r="AU48" s="27" t="s">
        <v>228</v>
      </c>
      <c r="AV48" s="27" t="s">
        <v>697</v>
      </c>
      <c r="AW48" s="27" t="s">
        <v>225</v>
      </c>
      <c r="AX48" s="27" t="s">
        <v>215</v>
      </c>
      <c r="AY48" s="27" t="s">
        <v>232</v>
      </c>
      <c r="AZ48" s="27" t="s">
        <v>93</v>
      </c>
      <c r="BA48" s="27" t="s">
        <v>93</v>
      </c>
      <c r="BB48" s="27" t="s">
        <v>93</v>
      </c>
      <c r="BC48" s="27" t="s">
        <v>93</v>
      </c>
    </row>
    <row r="49">
      <c r="A49" s="26" t="s">
        <v>695</v>
      </c>
      <c r="B49" s="27" t="s">
        <v>321</v>
      </c>
      <c r="C49" s="27" t="s">
        <v>117</v>
      </c>
      <c r="D49" s="26" t="s">
        <v>49</v>
      </c>
      <c r="E49" s="26" t="s">
        <v>698</v>
      </c>
      <c r="F49" s="27" t="s">
        <v>91</v>
      </c>
      <c r="G49" s="26" t="s">
        <v>79</v>
      </c>
      <c r="H49" s="27" t="s">
        <v>159</v>
      </c>
      <c r="I49" s="27" t="s">
        <v>58</v>
      </c>
      <c r="J49" s="27" t="s">
        <v>93</v>
      </c>
      <c r="K49" s="30" t="s">
        <v>699</v>
      </c>
      <c r="L49" s="31">
        <v>3259777.0</v>
      </c>
      <c r="M49" s="36" t="s">
        <v>186</v>
      </c>
      <c r="N49" s="32" t="str">
        <f>HYPERLINK("http://www.fedesarrollo.org.co/","http://www.fedesarrollo.org.co/")</f>
        <v>http://www.fedesarrollo.org.co/</v>
      </c>
      <c r="O49" s="33" t="s">
        <v>700</v>
      </c>
      <c r="P49" s="27" t="s">
        <v>37</v>
      </c>
      <c r="Q49" s="27" t="s">
        <v>46</v>
      </c>
      <c r="R49" s="27" t="s">
        <v>148</v>
      </c>
      <c r="S49" s="26" t="s">
        <v>165</v>
      </c>
      <c r="T49" s="27" t="s">
        <v>175</v>
      </c>
      <c r="U49" s="27" t="s">
        <v>170</v>
      </c>
      <c r="V49" s="27" t="s">
        <v>93</v>
      </c>
      <c r="W49" s="27" t="s">
        <v>93</v>
      </c>
      <c r="X49" s="28" t="s">
        <v>127</v>
      </c>
      <c r="Y49" s="29" t="s">
        <v>162</v>
      </c>
      <c r="Z49" s="29" t="s">
        <v>93</v>
      </c>
      <c r="AA49" s="29" t="s">
        <v>93</v>
      </c>
      <c r="AB49" s="26" t="s">
        <v>143</v>
      </c>
      <c r="AC49" s="27" t="s">
        <v>77</v>
      </c>
      <c r="AD49" s="27" t="s">
        <v>161</v>
      </c>
      <c r="AE49" s="27" t="s">
        <v>150</v>
      </c>
      <c r="AF49" s="27" t="s">
        <v>156</v>
      </c>
      <c r="AG49" s="26" t="s">
        <v>75</v>
      </c>
      <c r="AH49" s="27" t="s">
        <v>93</v>
      </c>
      <c r="AI49" s="27" t="s">
        <v>93</v>
      </c>
      <c r="AJ49" s="26" t="s">
        <v>701</v>
      </c>
      <c r="AK49" s="27" t="s">
        <v>702</v>
      </c>
      <c r="AL49" s="27" t="s">
        <v>703</v>
      </c>
      <c r="AM49" s="27" t="s">
        <v>586</v>
      </c>
      <c r="AN49" s="27" t="s">
        <v>704</v>
      </c>
      <c r="AO49" s="27" t="s">
        <v>705</v>
      </c>
      <c r="AP49" s="27" t="s">
        <v>706</v>
      </c>
      <c r="AQ49" s="27" t="s">
        <v>489</v>
      </c>
      <c r="AR49" s="27" t="s">
        <v>707</v>
      </c>
      <c r="AS49" s="27" t="s">
        <v>93</v>
      </c>
      <c r="AT49" s="27" t="s">
        <v>708</v>
      </c>
      <c r="AU49" s="27" t="s">
        <v>709</v>
      </c>
      <c r="AV49" s="27" t="s">
        <v>710</v>
      </c>
      <c r="AW49" s="27" t="s">
        <v>711</v>
      </c>
      <c r="AX49" s="27" t="s">
        <v>712</v>
      </c>
      <c r="AY49" s="27" t="s">
        <v>225</v>
      </c>
      <c r="AZ49" s="27" t="s">
        <v>93</v>
      </c>
      <c r="BA49" s="27" t="s">
        <v>93</v>
      </c>
      <c r="BB49" s="27" t="s">
        <v>93</v>
      </c>
      <c r="BC49" s="27" t="s">
        <v>93</v>
      </c>
    </row>
    <row r="50">
      <c r="A50" s="26" t="s">
        <v>713</v>
      </c>
      <c r="B50" s="27" t="s">
        <v>321</v>
      </c>
      <c r="C50" s="27" t="s">
        <v>117</v>
      </c>
      <c r="D50" s="26" t="s">
        <v>49</v>
      </c>
      <c r="E50" s="15" t="s">
        <v>714</v>
      </c>
      <c r="F50" s="27" t="s">
        <v>74</v>
      </c>
      <c r="G50" s="26" t="s">
        <v>145</v>
      </c>
      <c r="H50" s="27" t="s">
        <v>113</v>
      </c>
      <c r="I50" s="27" t="s">
        <v>114</v>
      </c>
      <c r="J50" s="27" t="s">
        <v>93</v>
      </c>
      <c r="K50" s="30" t="s">
        <v>715</v>
      </c>
      <c r="L50" s="31" t="s">
        <v>716</v>
      </c>
      <c r="M50" s="32" t="str">
        <f>HYPERLINK("mailto:info@ocaribe.org","info@ocaribe.org")</f>
        <v>info@ocaribe.org</v>
      </c>
      <c r="N50" s="32" t="str">
        <f>HYPERLINK("http://www.ocaribe.org/","http://www.ocaribe.org/
file:///C:/Users/Juan%20David%20G%C3%B3mez/Downloads/Informe_Gestion_2013.pdf")</f>
        <v>http://www.ocaribe.org/
file:///C:/Users/Juan%20David%20G%C3%B3mez/Downloads/Informe_Gestion_2013.pdf</v>
      </c>
      <c r="O50" s="33" t="s">
        <v>717</v>
      </c>
      <c r="P50" s="27" t="s">
        <v>37</v>
      </c>
      <c r="Q50" s="27" t="s">
        <v>46</v>
      </c>
      <c r="R50" s="27" t="s">
        <v>148</v>
      </c>
      <c r="S50" s="26" t="s">
        <v>165</v>
      </c>
      <c r="T50" s="27" t="s">
        <v>170</v>
      </c>
      <c r="U50" s="27" t="s">
        <v>180</v>
      </c>
      <c r="V50" s="27" t="s">
        <v>196</v>
      </c>
      <c r="W50" s="27" t="s">
        <v>19</v>
      </c>
      <c r="X50" s="28" t="s">
        <v>127</v>
      </c>
      <c r="Y50" s="29" t="s">
        <v>198</v>
      </c>
      <c r="Z50" s="29" t="s">
        <v>182</v>
      </c>
      <c r="AA50" s="29" t="s">
        <v>93</v>
      </c>
      <c r="AB50" s="26" t="s">
        <v>77</v>
      </c>
      <c r="AC50" s="27" t="s">
        <v>150</v>
      </c>
      <c r="AD50" s="27" t="s">
        <v>171</v>
      </c>
      <c r="AE50" s="27" t="s">
        <v>156</v>
      </c>
      <c r="AF50" s="27" t="s">
        <v>134</v>
      </c>
      <c r="AG50" s="26" t="s">
        <v>75</v>
      </c>
      <c r="AH50" s="27" t="s">
        <v>93</v>
      </c>
      <c r="AI50" s="27" t="s">
        <v>93</v>
      </c>
      <c r="AJ50" s="26" t="s">
        <v>718</v>
      </c>
      <c r="AK50" s="27" t="s">
        <v>719</v>
      </c>
      <c r="AL50" s="27" t="s">
        <v>720</v>
      </c>
      <c r="AM50" s="27" t="s">
        <v>721</v>
      </c>
      <c r="AN50" s="27" t="s">
        <v>722</v>
      </c>
      <c r="AO50" s="27" t="s">
        <v>723</v>
      </c>
      <c r="AP50" s="27" t="s">
        <v>683</v>
      </c>
      <c r="AQ50" s="27" t="s">
        <v>724</v>
      </c>
      <c r="AR50" s="27" t="s">
        <v>373</v>
      </c>
      <c r="AS50" s="27" t="s">
        <v>725</v>
      </c>
      <c r="AT50" s="27" t="s">
        <v>726</v>
      </c>
      <c r="AU50" s="27" t="s">
        <v>727</v>
      </c>
      <c r="AV50" s="27" t="s">
        <v>385</v>
      </c>
      <c r="AW50" s="27" t="s">
        <v>225</v>
      </c>
      <c r="AX50" s="27" t="s">
        <v>728</v>
      </c>
      <c r="AY50" s="27" t="s">
        <v>729</v>
      </c>
      <c r="AZ50" s="27" t="s">
        <v>730</v>
      </c>
      <c r="BA50" s="27" t="s">
        <v>731</v>
      </c>
      <c r="BB50" s="27" t="s">
        <v>732</v>
      </c>
      <c r="BC50" s="27" t="s">
        <v>733</v>
      </c>
    </row>
  </sheetData>
  <hyperlinks>
    <hyperlink r:id="rId2" ref="M2"/>
    <hyperlink r:id="rId3" ref="N2"/>
    <hyperlink r:id="rId4" ref="M3"/>
    <hyperlink r:id="rId5" ref="N3"/>
    <hyperlink r:id="rId6" ref="M4"/>
    <hyperlink r:id="rId7" ref="M5"/>
    <hyperlink r:id="rId8" ref="N5"/>
    <hyperlink r:id="rId9" ref="M6"/>
    <hyperlink r:id="rId10" ref="N6"/>
    <hyperlink r:id="rId11" ref="M7"/>
    <hyperlink r:id="rId12" ref="N7"/>
    <hyperlink r:id="rId13" ref="M8"/>
    <hyperlink r:id="rId14" ref="N8"/>
    <hyperlink r:id="rId15" ref="N9"/>
    <hyperlink r:id="rId16" ref="M10"/>
    <hyperlink r:id="rId17" ref="N10"/>
    <hyperlink r:id="rId18" ref="M11"/>
    <hyperlink r:id="rId19" ref="N11"/>
    <hyperlink r:id="rId20" ref="N12"/>
    <hyperlink r:id="rId21" ref="N13"/>
    <hyperlink r:id="rId22" ref="N14"/>
    <hyperlink r:id="rId23" ref="M15"/>
    <hyperlink r:id="rId24" ref="N15"/>
    <hyperlink r:id="rId25" ref="M16"/>
    <hyperlink r:id="rId26" ref="N16"/>
    <hyperlink r:id="rId27" ref="N17"/>
    <hyperlink r:id="rId28" ref="M18"/>
    <hyperlink r:id="rId29" ref="N18"/>
    <hyperlink r:id="rId30" ref="M19"/>
    <hyperlink r:id="rId31" ref="M20"/>
    <hyperlink r:id="rId32" ref="N20"/>
    <hyperlink r:id="rId33" ref="M21"/>
    <hyperlink r:id="rId34" ref="N21"/>
    <hyperlink r:id="rId35" ref="M22"/>
    <hyperlink r:id="rId36" ref="N22"/>
    <hyperlink r:id="rId37" ref="M23"/>
    <hyperlink r:id="rId38" ref="N23"/>
    <hyperlink r:id="rId39" ref="M24"/>
    <hyperlink r:id="rId40" ref="N24"/>
    <hyperlink r:id="rId41" ref="M25"/>
    <hyperlink r:id="rId42" ref="N25"/>
    <hyperlink r:id="rId43" ref="M26"/>
    <hyperlink r:id="rId44" ref="N26"/>
    <hyperlink r:id="rId45" ref="M27"/>
    <hyperlink r:id="rId46" ref="N27"/>
    <hyperlink r:id="rId47" ref="M28"/>
    <hyperlink r:id="rId48" ref="N28"/>
    <hyperlink r:id="rId49" ref="M29"/>
    <hyperlink r:id="rId50" ref="N29"/>
    <hyperlink r:id="rId51" ref="M30"/>
    <hyperlink r:id="rId52" ref="N30"/>
    <hyperlink r:id="rId53" ref="M31"/>
    <hyperlink r:id="rId54" ref="N31"/>
    <hyperlink r:id="rId55" ref="M32"/>
    <hyperlink r:id="rId56" ref="N32"/>
    <hyperlink r:id="rId57" ref="M33"/>
    <hyperlink r:id="rId58" ref="N33"/>
    <hyperlink r:id="rId59" ref="M34"/>
    <hyperlink r:id="rId60" ref="N34"/>
    <hyperlink r:id="rId61" ref="M35"/>
    <hyperlink r:id="rId62" ref="N35"/>
    <hyperlink r:id="rId63" ref="N36"/>
    <hyperlink r:id="rId64" ref="M37"/>
    <hyperlink r:id="rId65" ref="N37"/>
    <hyperlink r:id="rId66" ref="M38"/>
    <hyperlink r:id="rId67" ref="N38"/>
    <hyperlink r:id="rId68" ref="N39"/>
    <hyperlink r:id="rId69" ref="M40"/>
    <hyperlink r:id="rId70" ref="N40"/>
    <hyperlink r:id="rId71" ref="M41"/>
    <hyperlink r:id="rId72" ref="N41"/>
    <hyperlink r:id="rId73" ref="M42"/>
    <hyperlink r:id="rId74" ref="N42"/>
    <hyperlink r:id="rId75" ref="M43"/>
    <hyperlink r:id="rId76" ref="N43"/>
    <hyperlink r:id="rId77" ref="M44"/>
    <hyperlink r:id="rId78" ref="N44"/>
    <hyperlink r:id="rId79" ref="M45"/>
    <hyperlink r:id="rId80" ref="N45"/>
    <hyperlink r:id="rId81" ref="M46"/>
    <hyperlink r:id="rId82" ref="N46"/>
    <hyperlink r:id="rId83" ref="M47"/>
    <hyperlink r:id="rId84" ref="N47"/>
    <hyperlink r:id="rId85" ref="N48"/>
    <hyperlink r:id="rId86" ref="N49"/>
    <hyperlink r:id="rId87" ref="M50"/>
    <hyperlink r:id="rId88" ref="N50"/>
  </hyperlinks>
  <drawing r:id="rId89"/>
  <legacyDrawing r:id="rId90"/>
</worksheet>
</file>