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riables" sheetId="1" r:id="rId3"/>
    <sheet state="visible" name="Base de Datos" sheetId="2" r:id="rId4"/>
  </sheets>
  <definedNames>
    <definedName hidden="1" localSheetId="1" name="_xlnm._FilterDatabase">'Base de Datos'!$A$1:$BC$115</definedName>
  </definedNames>
  <calcPr/>
</workbook>
</file>

<file path=xl/comments1.xml><?xml version="1.0" encoding="utf-8"?>
<comments xmlns="http://schemas.openxmlformats.org/spreadsheetml/2006/main">
  <authors>
    <author/>
  </authors>
  <commentList>
    <comment authorId="0" ref="T1">
      <text>
        <t xml:space="preserve">Juan David Gómez:
Usar los mismos códigos que el # registro (columna 1) para hacer mapa de actores
Estos aliados son más relevenates porque son los más grandes clientes, los cooperantes principales o su relacionado directo</t>
      </text>
    </comment>
    <comment authorId="0" ref="AN4">
      <text>
        <t xml:space="preserve">Juan David Gómez:
En justicia</t>
      </text>
    </comment>
    <comment authorId="0" ref="AO5">
      <text>
        <t xml:space="preserve">Juan David Gómez:
Emprendimiento</t>
      </text>
    </comment>
    <comment authorId="0" ref="AN6">
      <text>
        <t xml:space="preserve">Juan David Gómez:
Estadística socioeconómica</t>
      </text>
    </comment>
    <comment authorId="0" ref="AO7">
      <text>
        <t xml:space="preserve">Juan David Gómez:
Niñez en la construcción de paz</t>
      </text>
    </comment>
    <comment authorId="0" ref="AN9">
      <text>
        <t xml:space="preserve">Juan David Gómez:
Género</t>
      </text>
    </comment>
    <comment authorId="0" ref="AN10">
      <text>
        <t xml:space="preserve">Juan David Gómez:
Desarrollo urbano</t>
      </text>
    </comment>
    <comment authorId="0" ref="N12">
      <text>
        <t xml:space="preserve">Juan David Gómez:
No hay información en línea. El centro se niega a dar esta información telefónicamente</t>
      </text>
    </comment>
    <comment authorId="0" ref="AP12">
      <text>
        <t xml:space="preserve">Juan David Gómez:
Mercadeo social</t>
      </text>
    </comment>
    <comment authorId="0" ref="AO16">
      <text>
        <t xml:space="preserve">Juan David Gómez:
Periodismo en las zonas de conflicto</t>
      </text>
    </comment>
    <comment authorId="0" ref="AO17">
      <text>
        <t xml:space="preserve">Juan David Gómez:
Cooperación</t>
      </text>
    </comment>
    <comment authorId="0" ref="AN18">
      <text>
        <t xml:space="preserve">Juan David Gómez:
Agrícola</t>
      </text>
    </comment>
    <comment authorId="0" ref="AN19">
      <text>
        <t xml:space="preserve">Juan David Gómez:
RSC en Colombia</t>
      </text>
    </comment>
    <comment authorId="0" ref="AN20">
      <text>
        <t xml:space="preserve">Juan David Gómez:
Derecho en el medioambiente</t>
      </text>
    </comment>
    <comment authorId="0" ref="AN21">
      <text>
        <t xml:space="preserve">Juan David Gómez:
Emprendimiento</t>
      </text>
    </comment>
    <comment authorId="0" ref="AN27">
      <text>
        <t xml:space="preserve">Juan David Gómez:
Desarrollo rural</t>
      </text>
    </comment>
    <comment authorId="0" ref="AN28">
      <text>
        <t xml:space="preserve">Juan David Gómez:
Desarrollo urbano</t>
      </text>
    </comment>
    <comment authorId="0" ref="AN29">
      <text>
        <t xml:space="preserve">Juan David Gómez:
Emprendimiento</t>
      </text>
    </comment>
    <comment authorId="0" ref="AN34">
      <text>
        <t xml:space="preserve">Juan David Gómez:
ordenamiento territorial</t>
      </text>
    </comment>
    <comment authorId="0" ref="N36">
      <text>
        <t xml:space="preserve">Juan David Gómez:
No hay información en línea. El centro se niega a dar esta información telefónicamente</t>
      </text>
    </comment>
    <comment authorId="0" ref="AO37">
      <text>
        <t xml:space="preserve">Juan David Gómez:
Relaciones internacionales y geografía</t>
      </text>
    </comment>
    <comment authorId="0" ref="AN40">
      <text>
        <t xml:space="preserve">Juan David Gómez:
Economía del desarrollo</t>
      </text>
    </comment>
    <comment authorId="0" ref="AN43">
      <text>
        <t xml:space="preserve">Juan David Gómez:
Sostenibilidad socioambiental</t>
      </text>
    </comment>
    <comment authorId="0" ref="AO45">
      <text>
        <t xml:space="preserve">Juan David Gómez:
Educación en la niñez</t>
      </text>
    </comment>
    <comment authorId="0" ref="AN46">
      <text>
        <t xml:space="preserve">Juan David Gómez:
Cafe</t>
      </text>
    </comment>
    <comment authorId="0" ref="AO47">
      <text>
        <t xml:space="preserve">Juan David Gómez:
Desarrollo automotriz</t>
      </text>
    </comment>
    <comment authorId="0" ref="AN48">
      <text>
        <t xml:space="preserve">Juan David Gómez:
Tecnología en lo rural</t>
      </text>
    </comment>
    <comment authorId="0" ref="AN51">
      <text>
        <t xml:space="preserve">Juan David Gómez:
Educación</t>
      </text>
    </comment>
    <comment authorId="0" ref="AP52">
      <text>
        <t xml:space="preserve">Juan David Gómez:
Emprendimiento Y RSC</t>
      </text>
    </comment>
    <comment authorId="0" ref="AO53">
      <text>
        <t xml:space="preserve">Juan David Gómez:
RSC en negocios inclusivos</t>
      </text>
    </comment>
    <comment authorId="0" ref="AQ55">
      <text>
        <t xml:space="preserve">Juan David Gómez:
Gestión medioambiental</t>
      </text>
    </comment>
    <comment authorId="0" ref="AO56">
      <text>
        <t xml:space="preserve">Juan David Gómez:
Innovación en educación</t>
      </text>
    </comment>
    <comment authorId="0" ref="AN60">
      <text>
        <t xml:space="preserve">Juan David Gómez:
Democracia en la educación</t>
      </text>
    </comment>
    <comment authorId="0" ref="N61">
      <text>
        <t xml:space="preserve">Juan David Gómez:
No hay información en línea. El centro se niega a dar esta información telefónicamente</t>
      </text>
    </comment>
    <comment authorId="0" ref="AN68">
      <text>
        <t xml:space="preserve">Juan David Gómez:
Democracia en la educación</t>
      </text>
    </comment>
    <comment authorId="0" ref="AN72">
      <text>
        <t xml:space="preserve">Juan David Gómez:
Posconflicto</t>
      </text>
    </comment>
    <comment authorId="0" ref="AO74">
      <text>
        <t xml:space="preserve">Juan David Gómez:
Desarrollo microempresarial</t>
      </text>
    </comment>
    <comment authorId="0" ref="AN79">
      <text>
        <t xml:space="preserve">Juan David Gómez:
Mercadeo social</t>
      </text>
    </comment>
    <comment authorId="0" ref="AO79">
      <text>
        <t xml:space="preserve">Juan David Gómez:
matemáticas en el agro</t>
      </text>
    </comment>
    <comment authorId="0" ref="AN82">
      <text>
        <t xml:space="preserve">Juan David Gómez:
Derecho en gestión medioambiental</t>
      </text>
    </comment>
    <comment authorId="0" ref="AN84">
      <text>
        <t xml:space="preserve">Juan David Gómez:
vivienda y ciudad</t>
      </text>
    </comment>
    <comment authorId="0" ref="AO86">
      <text>
        <t xml:space="preserve">Juan David Gómez:
Lo público</t>
      </text>
    </comment>
    <comment authorId="0" ref="AN88">
      <text>
        <t xml:space="preserve">Juan David Gómez:
Patrimonio y arqueología</t>
      </text>
    </comment>
    <comment authorId="0" ref="AN89">
      <text>
        <t xml:space="preserve">Juan David Gómez:
Pensamiento político</t>
      </text>
    </comment>
    <comment authorId="0" ref="AO91">
      <text>
        <t xml:space="preserve">Juan David Gómez:
Ecología</t>
      </text>
    </comment>
    <comment authorId="0" ref="N94">
      <text>
        <t xml:space="preserve">Juan David Gómez:
No hay información en línea. El centro se niega a dar esta información telefónicamente</t>
      </text>
    </comment>
    <comment authorId="0" ref="AO99">
      <text>
        <t xml:space="preserve">Juan David Gómez:
Gestión del agua</t>
      </text>
    </comment>
    <comment authorId="0" ref="AN102">
      <text>
        <t xml:space="preserve">Juan David Gómez:
Políticas en educación</t>
      </text>
    </comment>
    <comment authorId="0" ref="AO103">
      <text>
        <t xml:space="preserve">Juan David Gómez:
Conflicto y justicia</t>
      </text>
    </comment>
    <comment authorId="0" ref="AP104">
      <text>
        <t xml:space="preserve">Juan David Gómez:
Salud pública</t>
      </text>
    </comment>
    <comment authorId="0" ref="AN109">
      <text>
        <t xml:space="preserve">Juan David Gómez:
Cafe</t>
      </text>
    </comment>
    <comment authorId="0" ref="AN112">
      <text>
        <t xml:space="preserve">Juan David Gómez:
Política pública</t>
      </text>
    </comment>
    <comment authorId="0" ref="AN114">
      <text>
        <t xml:space="preserve">Juan David Gómez:
Afrocolombianos e indígenas</t>
      </text>
    </comment>
    <comment authorId="0" ref="AO115">
      <text>
        <t xml:space="preserve">Juan David Gómez:
ciencias agrarias</t>
      </text>
    </comment>
  </commentList>
</comments>
</file>

<file path=xl/sharedStrings.xml><?xml version="1.0" encoding="utf-8"?>
<sst xmlns="http://schemas.openxmlformats.org/spreadsheetml/2006/main" count="6379" uniqueCount="1546">
  <si>
    <t>NATURALEZA</t>
  </si>
  <si>
    <t>ALCANCE TERRITORIAL</t>
  </si>
  <si>
    <t>ACTIVIDAD ECONÓMICA</t>
  </si>
  <si>
    <t>TEMÁTICA DE ÉNFASIS</t>
  </si>
  <si>
    <t>TAMAÑO</t>
  </si>
  <si>
    <t>CLIENTE FINAL</t>
  </si>
  <si>
    <t>DIFERENCIADOR</t>
  </si>
  <si>
    <t>CIUDAD/MUNICIPIO</t>
  </si>
  <si>
    <t>DEPARTAMENTO</t>
  </si>
  <si>
    <t>REGIÓN</t>
  </si>
  <si>
    <t>Prioridad para el CIDER</t>
  </si>
  <si>
    <t>ROL en su entorno</t>
  </si>
  <si>
    <t>ROL frente al CIDER</t>
  </si>
  <si>
    <t>Extranjera</t>
  </si>
  <si>
    <t>Municipal</t>
  </si>
  <si>
    <t>Educación</t>
  </si>
  <si>
    <t>Género</t>
  </si>
  <si>
    <t>Grande</t>
  </si>
  <si>
    <t>Rama judicial</t>
  </si>
  <si>
    <t>Presencia multi-regional</t>
  </si>
  <si>
    <t>Barrancabermeja</t>
  </si>
  <si>
    <t>Amazonas</t>
  </si>
  <si>
    <t>Eje Cafetero + Antioquia</t>
  </si>
  <si>
    <t>Tipo 1</t>
  </si>
  <si>
    <t>Rol neutro</t>
  </si>
  <si>
    <t>ALIADO</t>
  </si>
  <si>
    <t>Fundación sin ánimo de lucro</t>
  </si>
  <si>
    <t>Departamental</t>
  </si>
  <si>
    <t>Consultoría</t>
  </si>
  <si>
    <t>Territorio</t>
  </si>
  <si>
    <t>Mediana</t>
  </si>
  <si>
    <t>Rama legislativa</t>
  </si>
  <si>
    <t>Especialización en un tema del desarrollo</t>
  </si>
  <si>
    <t>Barranquilla</t>
  </si>
  <si>
    <t>Antioquia</t>
  </si>
  <si>
    <t>Región Central</t>
  </si>
  <si>
    <t>Tipo 2</t>
  </si>
  <si>
    <t>Rol activo</t>
  </si>
  <si>
    <t>ALIADO / COMPETENCIA</t>
  </si>
  <si>
    <t>Mixta sin ánimo de lucro</t>
  </si>
  <si>
    <t>Regional</t>
  </si>
  <si>
    <t>Investigación</t>
  </si>
  <si>
    <t>Conflicto y paz</t>
  </si>
  <si>
    <t>Pequeña</t>
  </si>
  <si>
    <t>Rama ejecutiva</t>
  </si>
  <si>
    <t>Financiador de iniciativas</t>
  </si>
  <si>
    <t>Bogotá</t>
  </si>
  <si>
    <t>Atlántico</t>
  </si>
  <si>
    <t>Región Amazonía</t>
  </si>
  <si>
    <t>Tipo 3</t>
  </si>
  <si>
    <t>ALIADO / SUSTITUTO</t>
  </si>
  <si>
    <t>Privada</t>
  </si>
  <si>
    <t>Nacional</t>
  </si>
  <si>
    <t>Venta de eventos</t>
  </si>
  <si>
    <t>Emprendimiento</t>
  </si>
  <si>
    <t>Órganos de control</t>
  </si>
  <si>
    <t>Interdisciplinariedad</t>
  </si>
  <si>
    <t>Bucaramanga</t>
  </si>
  <si>
    <t>Bolívar</t>
  </si>
  <si>
    <t>Región Caribe</t>
  </si>
  <si>
    <t xml:space="preserve">INDIFERENTE </t>
  </si>
  <si>
    <t>Privada sin ánimo de lucro</t>
  </si>
  <si>
    <t>Internacional</t>
  </si>
  <si>
    <t>Venta de publicaciones</t>
  </si>
  <si>
    <t>DD.HH</t>
  </si>
  <si>
    <t>Empresas Oficiales de Servicios Públicos Domiciliarios</t>
  </si>
  <si>
    <t>Aliados de poder</t>
  </si>
  <si>
    <t>Buenaventura</t>
  </si>
  <si>
    <t>Caldas</t>
  </si>
  <si>
    <t>Región Orinoquía</t>
  </si>
  <si>
    <t>SUSTITUTO</t>
  </si>
  <si>
    <t>Pública</t>
  </si>
  <si>
    <t>Servicios microfinancieros</t>
  </si>
  <si>
    <t>RSE</t>
  </si>
  <si>
    <t>Empresas estatales (Industriales, Comerciales, Sociales)</t>
  </si>
  <si>
    <t>Generador de cooperación (intercambio)</t>
  </si>
  <si>
    <t>Cali</t>
  </si>
  <si>
    <t>Cauca</t>
  </si>
  <si>
    <t>Región Pacífica + G11</t>
  </si>
  <si>
    <t>COMPETENCIA (menos consultoría)</t>
  </si>
  <si>
    <t>Unión temporal</t>
  </si>
  <si>
    <t>Medioambiente</t>
  </si>
  <si>
    <t>Empresas sector real</t>
  </si>
  <si>
    <t>Gran incidencia pública</t>
  </si>
  <si>
    <t>Cartagena</t>
  </si>
  <si>
    <t>Chocó</t>
  </si>
  <si>
    <t>Santanderes</t>
  </si>
  <si>
    <t>COMPETENCIA</t>
  </si>
  <si>
    <t>Patrimonio</t>
  </si>
  <si>
    <t>Tercer sector</t>
  </si>
  <si>
    <t>Gran reconocimiento y legitimidad institucional</t>
  </si>
  <si>
    <t>La Dorada</t>
  </si>
  <si>
    <t>Córdoba</t>
  </si>
  <si>
    <t>Desarrollo urbano</t>
  </si>
  <si>
    <t>Organizaciones internacionales</t>
  </si>
  <si>
    <t>Cantidad y calidad de las publicaciones</t>
  </si>
  <si>
    <t>Leticia</t>
  </si>
  <si>
    <t>Distrito Capital</t>
  </si>
  <si>
    <t>Democracia</t>
  </si>
  <si>
    <t>Investigadores de desarrollo</t>
  </si>
  <si>
    <t>Especialidad en consultoría</t>
  </si>
  <si>
    <t>Manizales</t>
  </si>
  <si>
    <t>Meta</t>
  </si>
  <si>
    <t>Estudios sectoriales</t>
  </si>
  <si>
    <t>Instituciones de Educación Superior</t>
  </si>
  <si>
    <t>Verifica ejecución de proyectos</t>
  </si>
  <si>
    <t>Medellín</t>
  </si>
  <si>
    <t>Norte de Santander</t>
  </si>
  <si>
    <t>Política Pública</t>
  </si>
  <si>
    <t>Estudiantes universitarios</t>
  </si>
  <si>
    <t>Uso y promoción de la tecnología</t>
  </si>
  <si>
    <t>Mocoa</t>
  </si>
  <si>
    <t>Putumayo</t>
  </si>
  <si>
    <t>Opinión pública</t>
  </si>
  <si>
    <t>Gestores sociales</t>
  </si>
  <si>
    <t>Equipo altamente calificado</t>
  </si>
  <si>
    <t>Montería</t>
  </si>
  <si>
    <t>Risaralda</t>
  </si>
  <si>
    <t>Estudios socio-culturales</t>
  </si>
  <si>
    <t>No hay información disponible</t>
  </si>
  <si>
    <t>Promoción de la participación</t>
  </si>
  <si>
    <t>Pamplona</t>
  </si>
  <si>
    <t>Santander</t>
  </si>
  <si>
    <t>Cultura política</t>
  </si>
  <si>
    <t>Instituciones de educación básica y media</t>
  </si>
  <si>
    <t>Especialista en y de la región</t>
  </si>
  <si>
    <t>Pereira</t>
  </si>
  <si>
    <t>Valle del Cauca</t>
  </si>
  <si>
    <t>Transparencia y ética</t>
  </si>
  <si>
    <t>Cámaras de Comercio</t>
  </si>
  <si>
    <t>Gestor de nuevas metodologías</t>
  </si>
  <si>
    <t>Popayán</t>
  </si>
  <si>
    <t>Amplia oferta de actividades de investigación</t>
  </si>
  <si>
    <t>Quibdó</t>
  </si>
  <si>
    <t>Desarrollo rural</t>
  </si>
  <si>
    <t>Villavicencio</t>
  </si>
  <si>
    <t>Justicia</t>
  </si>
  <si>
    <t>Infancia</t>
  </si>
  <si>
    <t>Chinchiná</t>
  </si>
  <si>
    <t>Cooperación Internacional</t>
  </si>
  <si>
    <t>Energías sostenibles</t>
  </si>
  <si>
    <t>Salud</t>
  </si>
  <si>
    <t>TIC</t>
  </si>
  <si>
    <t>Periodismo</t>
  </si>
  <si>
    <t>Seguridad</t>
  </si>
  <si>
    <t>Liderazgo</t>
  </si>
  <si>
    <t>NOMBRE</t>
  </si>
  <si>
    <t>ENTIDAD ADSCRITA A</t>
  </si>
  <si>
    <t>ACTIVIDAD ECONÓMICA 1</t>
  </si>
  <si>
    <t>ACTIVIDAD ECONÓMICA 2</t>
  </si>
  <si>
    <t>ACTIVIDAD ECONÓMICA 3</t>
  </si>
  <si>
    <t>TEMÁTICA DE ÉNFASIS 1</t>
  </si>
  <si>
    <t>TEMÁTICA DE ÉNFASIS 2</t>
  </si>
  <si>
    <t>TEMÁTICA DE ÉNFASIS 3</t>
  </si>
  <si>
    <t>TEMÁTICA DE ÉNFASIS 4</t>
  </si>
  <si>
    <t>TEMÁTICA DE ÉNFASIS 5</t>
  </si>
  <si>
    <t>PRODUCCIÓN</t>
  </si>
  <si>
    <t>CLIENTE FINAL 1</t>
  </si>
  <si>
    <t>CLIENTE FINAL 2</t>
  </si>
  <si>
    <t>CLIENTE FINAL 3</t>
  </si>
  <si>
    <t>CLIENTE FINAL 4</t>
  </si>
  <si>
    <t>CLIENTE FINAL 5</t>
  </si>
  <si>
    <t>ALIADO PRINCIPAL 1</t>
  </si>
  <si>
    <t>ALIADO PRINCIPAL 2</t>
  </si>
  <si>
    <t>ALIADO PRINCIPAL 3</t>
  </si>
  <si>
    <t>ALIADO PRINCIPAL 4</t>
  </si>
  <si>
    <t>ALIADO PRINCIPAL 5</t>
  </si>
  <si>
    <t>ALIADO PRINCIPAL 6</t>
  </si>
  <si>
    <t>ALIADO PRINCIPAL 7</t>
  </si>
  <si>
    <t>ALIADO PRINCIPAL 8</t>
  </si>
  <si>
    <t>ALIADO PRINCIPAL 9</t>
  </si>
  <si>
    <t>ALIADO PRINCIPAL 10</t>
  </si>
  <si>
    <t>ALIADO SECUNDARIO 1</t>
  </si>
  <si>
    <t>ALIADO SECUNDARIO 2</t>
  </si>
  <si>
    <t>ALIADO SECUNDARIO 3</t>
  </si>
  <si>
    <t>ALIADO SECUNDARIO 4</t>
  </si>
  <si>
    <t>ALIADO SECUNDARIO 5</t>
  </si>
  <si>
    <t>ALIADO SECUNDARIO 6</t>
  </si>
  <si>
    <t>ALIADO SECUNDARIO 7</t>
  </si>
  <si>
    <t>ALIADO SECUNDARIO 8</t>
  </si>
  <si>
    <t>ALIADO SECUNDARIO 9</t>
  </si>
  <si>
    <t>ALIADO SECUNDARIO 10</t>
  </si>
  <si>
    <t>DIFERENCIADOR 1</t>
  </si>
  <si>
    <t>DIFERENCIADOR 2</t>
  </si>
  <si>
    <t>DIFERENCIADOR 3</t>
  </si>
  <si>
    <t>DIFERENCIADOR 4</t>
  </si>
  <si>
    <t>DIRECCIÓN</t>
  </si>
  <si>
    <t>COORDENADAS DE UBICACIÓN</t>
  </si>
  <si>
    <t>TELÉFONO 1</t>
  </si>
  <si>
    <t>PÁGINA(S) WEB</t>
  </si>
  <si>
    <t>CONTACTO TOP</t>
  </si>
  <si>
    <t>E-MAIL CONTACTO TOP</t>
  </si>
  <si>
    <t>OFERTA ACADÉMICA</t>
  </si>
  <si>
    <t>Asociación Colombiana de Estudios Regionales – ASCER</t>
  </si>
  <si>
    <t>Regional Science Association International-RSAI</t>
  </si>
  <si>
    <t>NA</t>
  </si>
  <si>
    <t>Centro de Estudios Regionales Cafeteros y Empresariales -  CRECE</t>
  </si>
  <si>
    <t>Centro de Estudios Regionales Barrancabermeja</t>
  </si>
  <si>
    <t>CEDEC Cartagena</t>
  </si>
  <si>
    <t>Centro de Estudios Económicos Regionales - CEER</t>
  </si>
  <si>
    <t>CIDSE</t>
  </si>
  <si>
    <t>Universidad del Atlántico</t>
  </si>
  <si>
    <t>European Regional Science Association-ERSA</t>
  </si>
  <si>
    <t>North American Regional Science Council - NARSC</t>
  </si>
  <si>
    <t>Pontificia Universidad Javeriana</t>
  </si>
  <si>
    <t>Universidad del Norte</t>
  </si>
  <si>
    <t>Universidad Católica de Pereira</t>
  </si>
  <si>
    <t>Universidad Tecnológica de Pereira</t>
  </si>
  <si>
    <t>Universidad de Córdoba</t>
  </si>
  <si>
    <t>Universidad Pedagógica</t>
  </si>
  <si>
    <t>CIDER</t>
  </si>
  <si>
    <t>Universidad Nacional de Colombia</t>
  </si>
  <si>
    <t>Pacific Regional Science Conference Organization-PRSCO</t>
  </si>
  <si>
    <t>The Applied Regional Science Conference - ARSC</t>
  </si>
  <si>
    <t>Javier Armando  Pineda</t>
  </si>
  <si>
    <t>Azaí Consultores</t>
  </si>
  <si>
    <t>Independiente</t>
  </si>
  <si>
    <t>29 proyectos, 24 publicaciones</t>
  </si>
  <si>
    <t>Empresas estatales (Industriales Comerciales, Sociales)</t>
  </si>
  <si>
    <t>INNPACTIA</t>
  </si>
  <si>
    <t>PNUD</t>
  </si>
  <si>
    <t>Casa de la Mujer</t>
  </si>
  <si>
    <t>CordAid (Holanda)</t>
  </si>
  <si>
    <t xml:space="preserve">Tt Dpk Consulting </t>
  </si>
  <si>
    <t>Comisión Europea</t>
  </si>
  <si>
    <t>Consejo de Redacción</t>
  </si>
  <si>
    <t>Federación Nacional de Cafeteros</t>
  </si>
  <si>
    <t>Cisv Colombia</t>
  </si>
  <si>
    <t>Fundación para la Libertad de Prensa</t>
  </si>
  <si>
    <t>HUB BOG</t>
  </si>
  <si>
    <t>Carrera 21A No. 82-34</t>
  </si>
  <si>
    <t>4.6699541,-74.0633882</t>
  </si>
  <si>
    <t>Bioética, ciencias de la vida</t>
  </si>
  <si>
    <t>Universidad del Bosque</t>
  </si>
  <si>
    <t>28 proyectos, 243 publicaciones</t>
  </si>
  <si>
    <t>Secretaría Distrital de Salud de Bogotá</t>
  </si>
  <si>
    <t>Academia Nacional de Medicina</t>
  </si>
  <si>
    <t>Fundación Ortega Gasset</t>
  </si>
  <si>
    <t>Universidad Libre de Bruselas</t>
  </si>
  <si>
    <t>Instituto Karolinska</t>
  </si>
  <si>
    <t>Universidad de Manizales</t>
  </si>
  <si>
    <t>Universidad Nacional de Lanús</t>
  </si>
  <si>
    <t>Universidad CES de Medellín</t>
  </si>
  <si>
    <t>Carrera 7d Bis No. 129-47</t>
  </si>
  <si>
    <t>4.7085992,-74.0325772,17</t>
  </si>
  <si>
    <t>6489036
6489039</t>
  </si>
  <si>
    <t>Jaime Alberto Escobar Triana</t>
  </si>
  <si>
    <t>Maestría en Gestión Empresarial Ambiental
Maestría en bioética
Doctorado en bioética
Diplomado en Gestión de la Responsabilidad Social Empresarial y Reportes de Sostenibilidad</t>
  </si>
  <si>
    <t>Centro de Desarrollo Empresarial UPB - CDE</t>
  </si>
  <si>
    <t>Universidad Pontificia Bolivariana</t>
  </si>
  <si>
    <t>Instituciones de Educación Básica y Media</t>
  </si>
  <si>
    <t>Colombia aprende</t>
  </si>
  <si>
    <t>Red Ruana</t>
  </si>
  <si>
    <t>Universia</t>
  </si>
  <si>
    <t>Icetex</t>
  </si>
  <si>
    <t>Renata</t>
  </si>
  <si>
    <t>CIIEN</t>
  </si>
  <si>
    <t>CIDEPRO</t>
  </si>
  <si>
    <t>Fulbright Colombia</t>
  </si>
  <si>
    <t>CENTRO DE INVESTIGACIÓN PARA
EL DESARROLLO Y LA INNOVACIÓN - CIDI</t>
  </si>
  <si>
    <t>Centro de Desarrollo Empresarial
Circular 1a 70-01 Bloque 6 Piso 1 y 2.</t>
  </si>
  <si>
    <t>6.2444791,-75.5914691</t>
  </si>
  <si>
    <t>4488388 - Ext: 12010
3544575</t>
  </si>
  <si>
    <t>Martha Sofía Prada Molina</t>
  </si>
  <si>
    <t>Curso Inteligencia Emprendedora, Curso Emprendimiento, Liderazgo y Dirección
Seminario Introductorio: emprendimiento e innovación</t>
  </si>
  <si>
    <t>Centro de Estadística Aplicada a Estudios Socioeconómicos - CEAES</t>
  </si>
  <si>
    <t>Universidad Nacional De Colombia</t>
  </si>
  <si>
    <t>Alcaldía de Medellín</t>
  </si>
  <si>
    <t>Colciencias</t>
  </si>
  <si>
    <t>Calle 59A No. 63-20 Núcleo El Volador Bloque 43 Oficina 216</t>
  </si>
  <si>
    <t>6.2628366,-75.5792606,17</t>
  </si>
  <si>
    <t>4309888 ext. 46262
4306262</t>
  </si>
  <si>
    <t>Elkin Castaño Vélez</t>
  </si>
  <si>
    <t>Doctorado en agroecología
Doctorado en ciencias agrarias
Especialización en Diseño Urbano
Especialización en gestión ambiental
Maestría en estudios políticos
Maestría en estudios urbano - regionales
Maestría en Hábitat
Maestría en medio ambiente y desarrollo</t>
  </si>
  <si>
    <t>Centro de Estudios Avanzados en Niñez, Juventud, Educación y Desarrollo</t>
  </si>
  <si>
    <t>4 proyectos, 10 publicaciones</t>
  </si>
  <si>
    <t>UNESCO</t>
  </si>
  <si>
    <t>Red del Grupo Consultivo para América Latina</t>
  </si>
  <si>
    <t>CINDE</t>
  </si>
  <si>
    <t>Alcaldía de Manizales</t>
  </si>
  <si>
    <t>Gobernación de Caldas</t>
  </si>
  <si>
    <t>Calle 59 No. 22-24 Barrio Los Rosales</t>
  </si>
  <si>
    <t>5.0612956,-75.4911877</t>
  </si>
  <si>
    <t>8828000
3147711516</t>
  </si>
  <si>
    <t>Sara Victoria Alvarado Salgado</t>
  </si>
  <si>
    <t>Maestría en Desarrollo sostenible y medio ambiente
Doctorado en desarrollo sostenible
Especialización en sistemas de información geofráfica
Maestría en tecnologías de información geofráfica
Maestría en educación
Maestría en educación desde la diversidad (a distancia)
Doctorado en ciencias sociales, niñez y juventud</t>
  </si>
  <si>
    <t>Centro de Estudios de Derecho, Justicia y Sociedad - DeJusticia</t>
  </si>
  <si>
    <t>107 litigios, 112 publicaciones</t>
  </si>
  <si>
    <t>Fundación Konrad Adenauer</t>
  </si>
  <si>
    <t>CEDAPAL</t>
  </si>
  <si>
    <t>International Center for Transitional Justice</t>
  </si>
  <si>
    <t>Siglo del Hombre Editores</t>
  </si>
  <si>
    <t>Universidad Javeriana</t>
  </si>
  <si>
    <t>Consejo Superior de la Judicatura</t>
  </si>
  <si>
    <t>Legis</t>
  </si>
  <si>
    <t>Fundación Social</t>
  </si>
  <si>
    <t>Carrera 24 No. 34 - 61</t>
  </si>
  <si>
    <t>4.6246446,-74.0779212</t>
  </si>
  <si>
    <t>6083605 - 2327858</t>
  </si>
  <si>
    <t>http://www.dejusticia.org/</t>
  </si>
  <si>
    <t>Vivian Newman Pont</t>
  </si>
  <si>
    <t>Centro de Estudios de Género, Mujer y Sociedad</t>
  </si>
  <si>
    <t>Universidad del Valle</t>
  </si>
  <si>
    <t>10 líneas de proyectos; 25 publicaciones</t>
  </si>
  <si>
    <t>Alcaldía de Cali</t>
  </si>
  <si>
    <t>Gobernación del Valle del Cauca</t>
  </si>
  <si>
    <t>Edificio Estanislao Zuleta 385, Espacio 2005. Ciudad Universitaria, Meléndez</t>
  </si>
  <si>
    <t>3.3749051,-76.5357136</t>
  </si>
  <si>
    <t>3212100 ext: 2768</t>
  </si>
  <si>
    <t>Gabriela Castellanos</t>
  </si>
  <si>
    <t>Doctorado en ciencias ambientales
Especialización en procesos de intervención social
Especialización en intervención con familias
Maestría en estudios interculturales
Maestría en educación
Doctorado interinstitucional en educación
Diplomado en gestión ambiental empresarial</t>
  </si>
  <si>
    <t>Centro de Estudios de la Construcción y el Desarrollo Urbano y Regional - CENAC</t>
  </si>
  <si>
    <t>401 investigaciones, 69 publicaciones</t>
  </si>
  <si>
    <t>USAID</t>
  </si>
  <si>
    <t>Banco Mundial</t>
  </si>
  <si>
    <t>BID</t>
  </si>
  <si>
    <t>Centro Internacional de Investigaciones para el Desarrollo, CIID, Canadá</t>
  </si>
  <si>
    <t>Agence de Cooperation et Amenagement, Francia</t>
  </si>
  <si>
    <t>Centro Científico y Técnico de la Construcción, CSTB, Francia</t>
  </si>
  <si>
    <t>OMS</t>
  </si>
  <si>
    <t>ONU HABITAT</t>
  </si>
  <si>
    <t>GTZ</t>
  </si>
  <si>
    <t>Centro Panamericano de Ingeniería Sanitaria y Ciencias del Ambiente, CEPIS, Lima</t>
  </si>
  <si>
    <t>FEDELONJAS</t>
  </si>
  <si>
    <t>FEDEVIVIENDA</t>
  </si>
  <si>
    <t>Instituto Geográfico Agustín Codazzi</t>
  </si>
  <si>
    <t>Ministerio de Vivienda, Ciudad y Territorio</t>
  </si>
  <si>
    <t>Universidad de los Andes</t>
  </si>
  <si>
    <t>Camacol</t>
  </si>
  <si>
    <t>Urban Institute</t>
  </si>
  <si>
    <t>Carrera 10 No. 19-65 Of. 804</t>
  </si>
  <si>
    <t>4.6618187,-74.1434907,12</t>
  </si>
  <si>
    <t>3423508
2842227</t>
  </si>
  <si>
    <t>Luz Adriana Ríos
María Esperanza Corredor</t>
  </si>
  <si>
    <t>Centro de Estudios de la Orinoquia - CEO</t>
  </si>
  <si>
    <t>14 proyectos, 1 publicación</t>
  </si>
  <si>
    <t>EQUIÓN Energía</t>
  </si>
  <si>
    <t>ABC</t>
  </si>
  <si>
    <t>Ministerio de Minas</t>
  </si>
  <si>
    <t>Gobernación del Casanare</t>
  </si>
  <si>
    <t>Gobernación del Vaupés</t>
  </si>
  <si>
    <t>Ministerio de Agricultura</t>
  </si>
  <si>
    <t>IDEAM</t>
  </si>
  <si>
    <t>Incoder</t>
  </si>
  <si>
    <t>Ministerio de Ambiente</t>
  </si>
  <si>
    <t>Gobernación del Vichada</t>
  </si>
  <si>
    <t>Parques Nacionales</t>
  </si>
  <si>
    <t>Universidad de los Llanos</t>
  </si>
  <si>
    <t>Hospital de Yopal</t>
  </si>
  <si>
    <t>Fundación Horizonte Verde</t>
  </si>
  <si>
    <t>Cenired</t>
  </si>
  <si>
    <t>Cra. 1 N° 18A-12, Bloque C, piso 2.</t>
  </si>
  <si>
    <t>4.601587,-74.0658217</t>
  </si>
  <si>
    <t>3394949. Ext. 5307</t>
  </si>
  <si>
    <t>Carlos H Montenegro</t>
  </si>
  <si>
    <t>Pregrado Gobierno y asuntos públicos
Maestría en Educación
Maestría en estudios culturales
Maestría en estudios internacionales
Maestría en gerencia ambiental
Maestría en geografía
Maestría en políticas públicas
Maestría en Gerencia y Práctica del Desarrollo
Doctorado en educación
Especialización en Evaluación Social de Proyectos
Manejo Integrado de Medio Ambiente
Gestión de Instituciones Educativas
Especialización en Gestión de Proyectos en Salud
Curso de Asociaciones Público Privadas (APP)</t>
  </si>
  <si>
    <t>Centro de Estudios de Opinión - CEO</t>
  </si>
  <si>
    <t>Universidad de Antioquia</t>
  </si>
  <si>
    <t>93 proyectos, 54 publicaciones</t>
  </si>
  <si>
    <t>Consejo Latinoamericano de Ciencias Sociales - CLACSO</t>
  </si>
  <si>
    <t>Ciudad Universitaria, Bloque 9, oficina 9-228</t>
  </si>
  <si>
    <t>6.267577, -75.568748</t>
  </si>
  <si>
    <t>2105773
2105774</t>
  </si>
  <si>
    <t>INDIFERENTE</t>
  </si>
  <si>
    <t>Jaime Ruiz Restrepo</t>
  </si>
  <si>
    <t>Maestría en Estudios Socioespaciales
Especialización en Teorías, Métodos y Técnicas en Investigación Social
Pregrado en desarrollo territorial (Carmen de Viboral)
Ecología de zonas costeras (Turbo)
Gestión Cultural (Andes, Carmen de Viboral, Caucasia, Envigado, Puerto Berrío, Santa Fe de Antioquia, Sonsón, Turbo)
Técnico en saneamiento ambiental 8Andes, Carmen de Viboral)
Técnico agropecuario
Tecnología en artesanías (Andes, Apartadó, Carmen de Viboral, Caucasia, Santa Fe de Antioquia, Turbo, Yarumal)
Pregrado en trabajo social
Doctorado en agroecología
Doctorado en ciencias sociales
Especialización en gestión de programas y proyectos de cooperación internacional para el desarrollo
Especialización en teorías, métodos y técnicas en investigación social
Especialización en democracia escolar
Especialización en derechos humanos
Especialización en problemas de la infancia y la adolescencia
Especialización en gestión ambiental
Especialización en gestión y manejo del agua
Especialización en medio ambiente y geoinformática
Especialización en responsabilidad social empresarial
Especialización en evaluación socioeconómica de proyectos
Maestría en ciencias ambientales
Maestría en ciencias políticas
Maestría en educación
Maestría en estudios en infancias
Maestría en estudios socioespaciales
Maestría en gestión ambiental
Maestría en gestión cultural
Maestría en gestión de ciencia, tecnología e innovación
DIPLOMA EN LIDERAZGO, CREATIVIDAD Y SOSTENIBILIDAD CON COMUNIDADES DE CONTEXTOS RURALES
DIPLOMA EN FILOSOFIA POLITICA: JUSTICIA GLOBAL, POBREZA MUNDIAL Y POLITICA TRANSNACIONAL
DIPLOMA EN EVALUACIÓN DE PROGRAMAS Y POLÍTICAS PÚBLICAS EN EDUCACIÓN
DIPLOMA MANEJO INTEGRAL DEL AGUA- ACUEDUCTOS VEREDALES
DIPLOMADO EN DESARROLLO, PLANEACIÓN Y VALORACIÓN DEL TERRITORIO Y SISTEMAS DE INFORMACIÓN GEOGRÁFICA - SIG
DIPLOMADO EN EXPLOTACION SEXUAL COMERCIAL DE NIÑOS, NIÑAS Y ADOLESCENTES
DIPLOMADO EN FORMACION DE AGENTES DE CAMBIO EN PROMOCION DE LA SALUD Y EL BIENESTAR</t>
  </si>
  <si>
    <t>Centro de Estudios Económicos - CEE</t>
  </si>
  <si>
    <t>Escuela Colombiana de Ingeniería Julio Garavito</t>
  </si>
  <si>
    <t>12 proyectos, 186 publicaciones</t>
  </si>
  <si>
    <t>Cra 45 No. 205-59, Bloque C primer piso.</t>
  </si>
  <si>
    <t>4.7832963,-74.0458513</t>
  </si>
  <si>
    <t>http://www.escuelaing.edu.co/es/investigacion/centro_de_estudio/interna?centro=6
http://190.242.114.26:8080/gruplac/jsp/visualiza/visualizagr.jsp?nro=00000000000195</t>
  </si>
  <si>
    <t>TIPO 3</t>
  </si>
  <si>
    <t>Eduardo Sarmiento Palacio</t>
  </si>
  <si>
    <t>Banco de la República</t>
  </si>
  <si>
    <t>200 proyectos</t>
  </si>
  <si>
    <t>Banco de la República - Central</t>
  </si>
  <si>
    <t>Gobierno</t>
  </si>
  <si>
    <t>Economic Modelling (Elsevier)</t>
  </si>
  <si>
    <t>Calle 33 # 3 - 123</t>
  </si>
  <si>
    <t>10.4230079,-75.5534222,17</t>
  </si>
  <si>
    <t>Luis Armando Galvis</t>
  </si>
  <si>
    <t>Centro de Estudios en Desarrollo y Territorio - CEDT</t>
  </si>
  <si>
    <t>Universidad de La Salle</t>
  </si>
  <si>
    <t>60 proyectos</t>
  </si>
  <si>
    <t>Cra.5 No.59A-44 Sede Chapinero – Edif. Justo Ramón 7 piso</t>
  </si>
  <si>
    <t>3.4648215,-76.4960987</t>
  </si>
  <si>
    <t>3488000 Ext. 1259</t>
  </si>
  <si>
    <t>Eduardo Mancipe Flechas</t>
  </si>
  <si>
    <t>Especialización en Planeación, Gestión y Control del Desarrollo
Maestría en Estudios y Gestión del Desarrollo
Doctorado en gestión y educación</t>
  </si>
  <si>
    <t>Centro de Estudios en Periodismo - CEPER</t>
  </si>
  <si>
    <t>2 proyectos, 6 investigaciones, 11 publicaciones</t>
  </si>
  <si>
    <t>La Silla Vacía</t>
  </si>
  <si>
    <t>ArteRadio</t>
  </si>
  <si>
    <t>Revista Arcadia</t>
  </si>
  <si>
    <t>Open Society Foundations</t>
  </si>
  <si>
    <t>Universidad Eafit</t>
  </si>
  <si>
    <t>Universidad Javeriana de Cali</t>
  </si>
  <si>
    <t>Calle 18A 2-44.
Edificio Casa Rosada. Piso 1</t>
  </si>
  <si>
    <t>4.601450, -74.066461</t>
  </si>
  <si>
    <t>3394999 Extensiones: 2135, 2180, 3130
3324524</t>
  </si>
  <si>
    <t>Margarita Robles de la Pava</t>
  </si>
  <si>
    <t>Centro de Estudios Estratégicos Latinoamericanos - CEELAT</t>
  </si>
  <si>
    <t>4 proyectos; 19 publicaciones</t>
  </si>
  <si>
    <t>Living City Block</t>
  </si>
  <si>
    <t>Latin American and Caribbean Council on Renewable Energy (LAC-CORE)</t>
  </si>
  <si>
    <t>Americas Quarterly</t>
  </si>
  <si>
    <t>Corporación Centro Latinoamericano de Energía (CCLAEN)</t>
  </si>
  <si>
    <t>Calle 71 No. 12 - 44</t>
  </si>
  <si>
    <t>4.6817995,-74.1086522,14</t>
  </si>
  <si>
    <t>Juana García Duque</t>
  </si>
  <si>
    <t>Centro de Estudios Ganaderos Y Agrícolas  - CEGA</t>
  </si>
  <si>
    <t>Sociedad de Agricultores de Colombia-SDADC</t>
  </si>
  <si>
    <t>Fondo Nacional de Financiamiento Agropecuario-FINAGRO</t>
  </si>
  <si>
    <t>Gobernación de Cundinamarca-GDCU</t>
  </si>
  <si>
    <t>Centro Latinoamericano para el Desarrollo Rural</t>
  </si>
  <si>
    <t>Centro de Estudios Regionales Cafeteros y Empresariales, CRECE</t>
  </si>
  <si>
    <t>Carrera 9 #123 90</t>
  </si>
  <si>
    <t>4.7006938,-74.0352205,17</t>
  </si>
  <si>
    <t>Centro de Estudios para América Latina y la Cooperación Internacional (CeALCI)</t>
  </si>
  <si>
    <t>Fundación Carolina</t>
  </si>
  <si>
    <t>Gestión socio-cultural</t>
  </si>
  <si>
    <t>4 líneas de investigación, 50 investigaciones</t>
  </si>
  <si>
    <t>Unión Europea</t>
  </si>
  <si>
    <t>AECID</t>
  </si>
  <si>
    <t>Embajada de España</t>
  </si>
  <si>
    <t>Confederación Colombiana de Cámaras de Comercio - Confecámaras</t>
  </si>
  <si>
    <t>Universidad Tecnológica del Bolívar</t>
  </si>
  <si>
    <t>Centro de Estudios para América Latina y la Cooperación Internacional - CeALCI</t>
  </si>
  <si>
    <t>AECID. Oficina Técnica de Cooperación en Colombia
Embajada de España
Carrera 11 A No. 93 – 67 Tercer Piso</t>
  </si>
  <si>
    <t>4.6755909,-74.0501648</t>
  </si>
  <si>
    <t>6183536 ext. 260
7441001 ext. 260</t>
  </si>
  <si>
    <t>http://www.fundacioncarolina.org.co/es-ES/Paginas/index.aspx</t>
  </si>
  <si>
    <t>Programa de Formación Docentes
Curso CIUDADES PATRIMONIO: PRESENTE Y FUTURO
Cátedra Europa</t>
  </si>
  <si>
    <t>Centro de Estudios para el Desarrollo Sostenible - CEID</t>
  </si>
  <si>
    <t>23 publicaciones</t>
  </si>
  <si>
    <t>Organización Internacional del Derecho del Desarrollo – IDLO</t>
  </si>
  <si>
    <t>Earth Policy Institute – Washington</t>
  </si>
  <si>
    <t>Naciones Unidas – Comisión de Desarrollo Sostenible</t>
  </si>
  <si>
    <t>Sustainable Development Solutions Network</t>
  </si>
  <si>
    <t>Climate and Clean Air Coalition - CCAC</t>
  </si>
  <si>
    <t>Academia de Derecho Ambiental de la Unión Internacional para la Conservación de la Naturaleza – IUCN</t>
  </si>
  <si>
    <t>CORPORATION 2020</t>
  </si>
  <si>
    <t>INECE</t>
  </si>
  <si>
    <t>Convención Marco de Naciones Unidas sobre Cambio Climático - UNFCCC</t>
  </si>
  <si>
    <t>Cra 7 # 237 - 04</t>
  </si>
  <si>
    <t>4.8164388,-74.0328529</t>
  </si>
  <si>
    <t>Mateo Ledesma Bohorquez</t>
  </si>
  <si>
    <t xml:space="preserve">Curso Principios de Aplicación y Cumplimiento de la Legislación Ambiental
Curso Aplicación y Cumplimiento de los Acuerdos Multilaterales Ambientales – MEAs
Curso Entrenamiento de Profesores en Derecho Ambiental </t>
  </si>
  <si>
    <t>Centro de Estudios para el Desarrollo y la Competitividad - CEDEC</t>
  </si>
  <si>
    <t>Cámara de Comercio de Cartagena</t>
  </si>
  <si>
    <t>166 proyectos; 147 publicaciones</t>
  </si>
  <si>
    <t>CONFECÁMARAS</t>
  </si>
  <si>
    <t>ICONTEC</t>
  </si>
  <si>
    <t>Observatorio del Caribe Colombiano</t>
  </si>
  <si>
    <t>Centro, Calle Santa Teresa No 32 - 41</t>
  </si>
  <si>
    <t>37.627362,-0.9917608</t>
  </si>
  <si>
    <t>6501110 ext 129</t>
  </si>
  <si>
    <t>Luis Fernando López Pineda</t>
  </si>
  <si>
    <t>Programa de formación exportadora
Curso de mujeres empresarias por la competitividad</t>
  </si>
  <si>
    <t>Centro de Estudios Políticos e Internacionales</t>
  </si>
  <si>
    <t>Universidad del Rosario</t>
  </si>
  <si>
    <t>41 proyectos, 39 publicaciones</t>
  </si>
  <si>
    <t xml:space="preserve">Unión Europea </t>
  </si>
  <si>
    <t>Colciencas</t>
  </si>
  <si>
    <t>Centro Nacional de Investigación Científica (CNRS, Francia)</t>
  </si>
  <si>
    <t>International Council for Canadian Studies</t>
  </si>
  <si>
    <t>Ministerio de Relaciones Exteriores de Noruega</t>
  </si>
  <si>
    <t>Gobierno de Canadá</t>
  </si>
  <si>
    <t>Asociación Colombiana de Administradores Públicos</t>
  </si>
  <si>
    <t>Asociación Colombiana de Ciencia Política</t>
  </si>
  <si>
    <t>Red Colombiana de Relaciones Internacionales</t>
  </si>
  <si>
    <t>Asociación Colombiana de Estudios Canadienses</t>
  </si>
  <si>
    <t>Asociación Colombiana de Investigadores Urbano-Regionales</t>
  </si>
  <si>
    <t>Redepaz</t>
  </si>
  <si>
    <t>Carrera 6ª No. 14 – 13, Of. 206</t>
  </si>
  <si>
    <t>4.6011516,-74.0748207</t>
  </si>
  <si>
    <t>341 40 06 ext. 261</t>
  </si>
  <si>
    <t xml:space="preserve">Enver Torregroza </t>
  </si>
  <si>
    <t>enverj.torregroza@urosario.edu.co</t>
  </si>
  <si>
    <t>Centro de Estudios Regionales Cafeteros y Empresariales - CRECE</t>
  </si>
  <si>
    <t>194 investigaciones, 10 proyectos, 5 publicaciones</t>
  </si>
  <si>
    <t>Federación de Cafeteros</t>
  </si>
  <si>
    <t>Fundación Luker</t>
  </si>
  <si>
    <t>Cenicafé</t>
  </si>
  <si>
    <t>Nestle</t>
  </si>
  <si>
    <t>Departamento Nacional de Planeación</t>
  </si>
  <si>
    <t>Rainforest Alliance</t>
  </si>
  <si>
    <t>Nespresso</t>
  </si>
  <si>
    <t>Fedepalma</t>
  </si>
  <si>
    <t>Farmer Brothers</t>
  </si>
  <si>
    <t>UTZ Certifies Coffee</t>
  </si>
  <si>
    <t>Ministerio de Vivienda</t>
  </si>
  <si>
    <t>Swiss Contact</t>
  </si>
  <si>
    <t>Expocafé</t>
  </si>
  <si>
    <t>Commitee on Sustainability Assesment - COSA</t>
  </si>
  <si>
    <t>Recinto del Pensamiento Jaime Restrepo Mejía. Km. 11 Vía al Magdalena</t>
  </si>
  <si>
    <t>5.0394091,-75.4487015,17</t>
  </si>
  <si>
    <t>8748891
8748892</t>
  </si>
  <si>
    <t>Carlos Ariel García Romero</t>
  </si>
  <si>
    <t>Centro de Estudios Regionales Magdalena Medio - CER</t>
  </si>
  <si>
    <t>3 proyectos</t>
  </si>
  <si>
    <t>Ecopetrol</t>
  </si>
  <si>
    <t>Corporación Desarrollo y Paz del Magdalena Medio - CDPMM</t>
  </si>
  <si>
    <t>Cámara de Comercio de Barrancabermeja</t>
  </si>
  <si>
    <t>Fundación Ecopetrol para el desarrollo del Magdalena Medio - FUNDESMAG</t>
  </si>
  <si>
    <t>DANE</t>
  </si>
  <si>
    <t>Universidad Cooperativa de Colombia</t>
  </si>
  <si>
    <t>Universidad Industrial de Santander</t>
  </si>
  <si>
    <t>Instituto Universitario de la paz</t>
  </si>
  <si>
    <t>Calle 55A # 24-75  B. Galan</t>
  </si>
  <si>
    <t>7.0651219,-73.8560674</t>
  </si>
  <si>
    <t>Richard Walter Triana</t>
  </si>
  <si>
    <t>Centro de Estudios Sociales - CES, Facultad de Ciencias Humanas</t>
  </si>
  <si>
    <t>34 proyectos, 56 publicaciones</t>
  </si>
  <si>
    <t>Presidencia de la República</t>
  </si>
  <si>
    <t>Observatorio para el Desarrollo, la convivencia y el fortalecimiento institucional - ODECOFI</t>
  </si>
  <si>
    <t xml:space="preserve">Centro de Estudios Interdisciplinarios Básicos y Aplicados en Complejidad (CEIBA) </t>
  </si>
  <si>
    <t>Unidad Camilo Torres. Calle. 44 No. 45-67 - Bloque B5 y B6</t>
  </si>
  <si>
    <t>4.6408849,-74.0919961,17</t>
  </si>
  <si>
    <t>3165000 ext. 10435, 10436</t>
  </si>
  <si>
    <t xml:space="preserve">Yuri Jack Gómez </t>
  </si>
  <si>
    <t>Doctorado en agroecología
Doctorado en ciencias agrarias
Doctorado en Estudios Políticos y Relaciones Internacionales
Especialización en acción sin daño y construcción de paz
Especialización en análisis de políticas públicas
Especialización en análisis espacial
Especialización en estudios feministas y de género
Especialización en mercados y políticas de suelos de América Latina
Maestría en discapacidad e inclusión social
Maestría en diseño urbano
Maestría en estudios culturales
Maestría en estudios políticos
Maestría en estudios políticos latinoamericanos
Maestría en Hábitat
Maestría en medio ambiente y desarrollo
Maestría en museología y gestión del patrimonio
Maestría en políticas públicas</t>
  </si>
  <si>
    <t>Centro de Estudios Socioeconómicos  - CESE</t>
  </si>
  <si>
    <t>17 líneas de proyectos, 8 publicaciones</t>
  </si>
  <si>
    <t>Alcaldía de Villavicencio</t>
  </si>
  <si>
    <t>Ministerio de Relaciones Exteriores de Holanda</t>
  </si>
  <si>
    <t>Universidad Abierta de Holanda - OUN</t>
  </si>
  <si>
    <t>Instituto internacional de Estudios Sociales - ISS</t>
  </si>
  <si>
    <t>Barcelona: Km. 12 Vía Puerto López.
San Antonio: Calle 37 No. 41-02 Barzal.
Emporio: Calle 40 A No. 28-32 Emporio</t>
  </si>
  <si>
    <t>4.072377,-73.5836854</t>
  </si>
  <si>
    <t>6616800
6734700</t>
  </si>
  <si>
    <t>RAÚL FRAGOSO PACHECO</t>
  </si>
  <si>
    <t>Centro de Estudios Urbano Regionales del Pacífico</t>
  </si>
  <si>
    <t>Universidad del Pacífico</t>
  </si>
  <si>
    <t>18 proyectos</t>
  </si>
  <si>
    <t>Ministerio de Educación</t>
  </si>
  <si>
    <t>AUNAP</t>
  </si>
  <si>
    <t>SNIES</t>
  </si>
  <si>
    <t>Colombia Aprende</t>
  </si>
  <si>
    <t>Universidad Industrial de Santander - UIS</t>
  </si>
  <si>
    <t>Universidad del Pacífico - Buenaventura - Valle del Cauca - Colombia
Km 13 vía al Aeropuerto Barrio el Triunfo Campus Universitario</t>
  </si>
  <si>
    <t>4.4813955,-77.2717791</t>
  </si>
  <si>
    <t>ALEJANDRO FRANCO - Dirección General de Investigaciones</t>
  </si>
  <si>
    <t>Agronomía del trópico húmedo
Tecnología en Acuicultura</t>
  </si>
  <si>
    <t>Centro de Estudios Urbano-Regionales - URBANUM</t>
  </si>
  <si>
    <t>6 líneas de trabajo, 9 proyectos</t>
  </si>
  <si>
    <t>Alcaldía de Barranquilla</t>
  </si>
  <si>
    <t>Gobernación del Atlántico</t>
  </si>
  <si>
    <t>Findeter</t>
  </si>
  <si>
    <t>Cámara de Comercio de Barranquilla</t>
  </si>
  <si>
    <t>Barranquilla Cómo Vamos</t>
  </si>
  <si>
    <t>Fundesarrollo</t>
  </si>
  <si>
    <t>ETH Zúrich</t>
  </si>
  <si>
    <t>Dirección de Investigación, Desarrollo e Innovación - DIDI</t>
  </si>
  <si>
    <t>Km. 5 Vía Puerto Colombia. Bloque C, segundo piso. Oficina 2- 19C</t>
  </si>
  <si>
    <t>11.018128,-74.8529825</t>
  </si>
  <si>
    <t>Carlos Javier Velásquez Muñoz</t>
  </si>
  <si>
    <t>No hay información disponible. Contactar telefónicamente</t>
  </si>
  <si>
    <t>Maestría en Urbanismo y Desarrollo Territorial (Área de Arquitectura, Urbanismo y Diseño)
Maestría en Derecho Ambiental y Urbano-Territorial (División de Derecho, Ciencia Política y Relaciones Internacionales)
Maestría en Ingeniería Ambiental (División de Ingeniería)
Especialización en Derecho Ambiental y Urbano-Territorial (División de Derecho, Ciencia Política y Relaciones Internacionales)
Especialización en Derecho Público (División de Derecho, Ciencia Política y Relaciones Internacionales)
Especialización en Derecho Administrativo (División de Derecho, Ciencia Política y Relaciones Internacionales)
Especialización en Análisis y Gestión Ambiental (División de Ingeniería)
Especialización en Urbanismo y Desarrollo Regional (División de Urbanismo, Arquitectura y Diseño)
Especialización en Diseño y Evaluación de Proyectos (División de Ingenierías)
Especialización en Gerencia y Control de la Construcción (División de Ingenierías)
Especialización en Ingeniería de Saneamiento Ambiental (División de Ingenierías)
Especialización en Vías y Transporte (División de Ingenierías)</t>
  </si>
  <si>
    <t>Centro de Investigación CEIDER</t>
  </si>
  <si>
    <t>Universidad Santiago de Cali</t>
  </si>
  <si>
    <t>3 líneas de investigación</t>
  </si>
  <si>
    <t>ICFES</t>
  </si>
  <si>
    <t>Universidad Autónoma de Occidente</t>
  </si>
  <si>
    <t>Calle 5a con 62 esquina, Barrio Pampalinda, Bloque No. 7 Piso 5</t>
  </si>
  <si>
    <t>3.4438074,-76.5363775</t>
  </si>
  <si>
    <t>5183000 Ext. 413, 414</t>
  </si>
  <si>
    <t>Carlos Duque</t>
  </si>
  <si>
    <t>Especialización en Educación Ambiental
Especialización en Gerencia Ambiental y Desarrollo Sostenible Empresarial
Maestría en Gestión Pública</t>
  </si>
  <si>
    <t>Centro de Investigación en Estudios Sociales, Políticos y Educativos - CIESPE</t>
  </si>
  <si>
    <t>4 líneas de investigación</t>
  </si>
  <si>
    <t>Cra. 2 #10-70</t>
  </si>
  <si>
    <t>4.5946378,-74.0726149</t>
  </si>
  <si>
    <t>http://www.lasalle.edu.co/wps/portal/Home/Principal/Investigaciones/Investigaci%C3%B3n/ascontenidosciespe/ciespe</t>
  </si>
  <si>
    <t xml:space="preserve">Jairo Alberto Galindo </t>
  </si>
  <si>
    <t>Centro de Investigación en Hábitat, Desarrollo y Paz - CIHDEP</t>
  </si>
  <si>
    <t>87 proyectos, 403 publicaciones</t>
  </si>
  <si>
    <t>Carrera 2 No. 10-70, Bloque B, Piso 7</t>
  </si>
  <si>
    <t>4.595211,-74.0732514</t>
  </si>
  <si>
    <t>Ext. 2508-2509</t>
  </si>
  <si>
    <t>http://www.lasalle.edu.co/wps/portal/Home/Principal/Investigaciones/centros_investigacion/centro-de-investigacion-en-habitat</t>
  </si>
  <si>
    <t>Andrés Cuesta Beleño</t>
  </si>
  <si>
    <t>acuesta@unisalle.edu.co</t>
  </si>
  <si>
    <t>Centro de Investigación Sobre Dinámica Social - CIDS</t>
  </si>
  <si>
    <t>Universidad Externado</t>
  </si>
  <si>
    <t xml:space="preserve">39 investigaciones </t>
  </si>
  <si>
    <t>Fundación Ford</t>
  </si>
  <si>
    <t>Fundación Packard</t>
  </si>
  <si>
    <t>Fundación Rockefeller</t>
  </si>
  <si>
    <t>Fundación Carlos Chagas</t>
  </si>
  <si>
    <t>UNICEF</t>
  </si>
  <si>
    <t>Ministerio de Trabajo en Colombia</t>
  </si>
  <si>
    <t>Instituto Francés de Estudios Andinos - IFEA</t>
  </si>
  <si>
    <t>Centro Internacional de Infancia y de la Familia - CIDEF</t>
  </si>
  <si>
    <t>Universidad de Minnesota</t>
  </si>
  <si>
    <t>Instituto de Investigación para el Desarrollo</t>
  </si>
  <si>
    <t xml:space="preserve">Instituto de Cancerología </t>
  </si>
  <si>
    <t xml:space="preserve">Observatorio de Cultura Urbana de Santafé de Bogotá </t>
  </si>
  <si>
    <t>Calle 12 Nº 1-17 Este, Casa de Trabajo Social</t>
  </si>
  <si>
    <t>4.596013,-74.0720291</t>
  </si>
  <si>
    <t>3420288 Exts. 1501 y 1502</t>
  </si>
  <si>
    <t>http://portal.uexternado.edu.co/irj/portal/anonymous?NavigationTarget=navurl://05b57289cb51d6776650bd0ac4cb0608&amp;LightDTNKnobID=1587454064</t>
  </si>
  <si>
    <t>Lucero Zamudio Cárdenas</t>
  </si>
  <si>
    <t>Centro de Investigación Y Educación Popular CINEP</t>
  </si>
  <si>
    <t>Compañía de Jesús</t>
  </si>
  <si>
    <t>15 proyectos; 32 publicaciones</t>
  </si>
  <si>
    <t>Corporación de Desarrollo y Paz del Oriente Antioqueño (PRODEPAZ)</t>
  </si>
  <si>
    <t>Corporación de Desarrollo y Paz de Magdalena Medio (CDPMM)</t>
  </si>
  <si>
    <t>Corporación de Desarrollo y Paz del Piedemonte Llanero (CORDEPAZ)</t>
  </si>
  <si>
    <t>Viva La Ciudadanía</t>
  </si>
  <si>
    <t>SINERGIA</t>
  </si>
  <si>
    <t>International Land Coalition (ILC)</t>
  </si>
  <si>
    <t>Instituto Interamericano de Derechos Humanos (IIDDHH)</t>
  </si>
  <si>
    <t>IMCA</t>
  </si>
  <si>
    <t>Red Nacional de Programas Regionales de Desarrollo y Paz</t>
  </si>
  <si>
    <t>Coordinación Colombia Europa Estados Unidos</t>
  </si>
  <si>
    <t>Alianza Post-Londres</t>
  </si>
  <si>
    <t>International Coalition for the Responsability to Protect (ICRtoP)</t>
  </si>
  <si>
    <t>Red de ONG por la Transparencia</t>
  </si>
  <si>
    <t>Mesa Ambiental de los Cerros Orientales de Bogotá</t>
  </si>
  <si>
    <t>Mesa regional del Centro y Noroccidente de Cundinamarca</t>
  </si>
  <si>
    <t>Asociación Latinoamericana de Organizaciones de Promoción al Desarrollo A.C. (ALOP)</t>
  </si>
  <si>
    <t>Carrera 5 No. 33 B - 02</t>
  </si>
  <si>
    <t>4.6200024,-74.0662768,18</t>
  </si>
  <si>
    <t>Centro de Investigaciones CIUP</t>
  </si>
  <si>
    <t>25 proyectos</t>
  </si>
  <si>
    <t>Secretaría de Educación de Cundinamarca</t>
  </si>
  <si>
    <t>Instituto para la Investigación Educativa y el Desarrollo Pedagógico - IDEP</t>
  </si>
  <si>
    <t>Red Latinoamericana de Información y Documentación en Educación</t>
  </si>
  <si>
    <t>Calle 72 No. 11-86</t>
  </si>
  <si>
    <t>4.6577033,-74.0618478,17</t>
  </si>
  <si>
    <t>594 1894  Ext. 625 - 626 - 648 - 649 - 660 - 661</t>
  </si>
  <si>
    <t>Sandra Patricia Rodríguez Ávila</t>
  </si>
  <si>
    <t>Especiación en tecnologías de la información aplicadas a la educación
Especialización en gerencia social de la educación
Maestría en tecnologías de la información aplicadas a la educación
Maestría en educación
Maestría en desarrollo educativo y social
Maestría en estudios sociales
Doctorado interinstitucional en educación</t>
  </si>
  <si>
    <t>Centro de Investigaciones en Desarrollo Humano - CIDHUM</t>
  </si>
  <si>
    <t>224 proyectos, 592 publicaciones</t>
  </si>
  <si>
    <t>Km.5 Vía Puerto Colombia</t>
  </si>
  <si>
    <t>http://www.uninorte.edu.co/web/observaeduca/grupos-adscritos/-/asset_publisher/ssS7/content/id/187053
http://scienti.colciencias.gov.co:8080/gruplac/jsp/visualiza/visualizagr.jsp?nro=00000000008081</t>
  </si>
  <si>
    <t>José Amar</t>
  </si>
  <si>
    <t>jamar@uninorte.edu.co</t>
  </si>
  <si>
    <t>Centro de Investigaciones en Medio Ambiente y Desarrollo</t>
  </si>
  <si>
    <t>46 proyectos, 167 publicaciones</t>
  </si>
  <si>
    <t>Centro Internacional De Educación Y Desarrollo Humano - CINDE</t>
  </si>
  <si>
    <t>Cra 9a # 19-03 Campo Hermoso</t>
  </si>
  <si>
    <t>5.0764796,-75.5214462,17</t>
  </si>
  <si>
    <t>Irma Soto</t>
  </si>
  <si>
    <t>Centro de Investigaciones para el Desarrollo - CID</t>
  </si>
  <si>
    <t>85 proyectos, 258 publicaciones</t>
  </si>
  <si>
    <t>Calle 44 # 45-67, Unidad Camilo Torres, Bloque B4</t>
  </si>
  <si>
    <t>3165000 Ext. 10351</t>
  </si>
  <si>
    <t>Manuel Muñoz Conde</t>
  </si>
  <si>
    <t>Centro de Investigaciones Sociales y Humanas CISH</t>
  </si>
  <si>
    <t>35 investigaciones</t>
  </si>
  <si>
    <t>Red Nacional de Campos de Investigación Comunitaria</t>
  </si>
  <si>
    <t>Observatorio del Caribe</t>
  </si>
  <si>
    <t>Mujeres Digitales</t>
  </si>
  <si>
    <t>Ciudad Universitaria, Universidad de Antioquia.
Bloque 9 Oficina 251.</t>
  </si>
  <si>
    <t>2105754
2105755</t>
  </si>
  <si>
    <t>Centro de Investigaciones Sociojurídicas CISOJ - Facultad de Derecho</t>
  </si>
  <si>
    <t>Universidad Libre de Colombia</t>
  </si>
  <si>
    <t>238 publicaciones; 10 proyectos; 2 revistas</t>
  </si>
  <si>
    <t xml:space="preserve">NA </t>
  </si>
  <si>
    <t>Universidad Libre</t>
  </si>
  <si>
    <t>Calle 8 No. 5-80</t>
  </si>
  <si>
    <t>4.616301,-74.1253051</t>
  </si>
  <si>
    <t>3821039-3821040</t>
  </si>
  <si>
    <t>Rafael Ballen</t>
  </si>
  <si>
    <t>Centro de Investigaciones y Documentación Socioeconómica - CIDSE</t>
  </si>
  <si>
    <t>21 proyectos; 188 investigaciones</t>
  </si>
  <si>
    <t>ACDI/VOCA</t>
  </si>
  <si>
    <t>Universidad de Massachusetts</t>
  </si>
  <si>
    <t>Calle 13 No. 100 - 00
Edificio 387 - Ciudadela Universitaria Melendez</t>
  </si>
  <si>
    <t>3212346. ext. 3163
3315200</t>
  </si>
  <si>
    <t>Carlos Augusto Viáfara López</t>
  </si>
  <si>
    <t>Centro de Investigaciones y Proyectos Especiales CIPE</t>
  </si>
  <si>
    <t>42 investigaciones
25-30 publicaciones</t>
  </si>
  <si>
    <t>Calle 12 No. 0 - 07 Este</t>
  </si>
  <si>
    <t>4.6192422,-74.1172253</t>
  </si>
  <si>
    <t>3420288 Ext. 2002 y 1017</t>
  </si>
  <si>
    <t>http://portal.uexternado.edu.co/irj/portal/anonymous?NavigationTarget=navurl://1a9e6bcb5e1aa266c064cdb9bf963ac0</t>
  </si>
  <si>
    <t>Fréderic Massé</t>
  </si>
  <si>
    <t>Diplomado ética en las organizaciones
Seminario taller gestión de la responsabilidad social
Diplomado En Gestión De La Responsabilidad Social Empresarial
Diplomado En Perdurabilidad De La Empresa Familiar
Maestría en Educación 
Doctorado en Estudios Sociales
Maestría Gestión Social Empresarial
Maestría en Estudios de Población
Especialización en Geografía, Política y Geopolítica del Mundo actual
Especialización en Estudios del territorio
Especialización en Métodos de análisis demográfico
Transatlantic Lifelong Learning (estudios plurietnicidad e isntitucionalidad)
Curso CIDS de Procesos sociales, territorios y medio ambiente
Curso CIDS Salud y ciencias sociales
Curso CIDS Conflicto y Dinámica Social
Curso CIDS Economía, trabajo y sociedad
Maestría en Comunicación Política
Maestría en Derechos Humanos y Democratización
Maestría en Justicia Transicional, Derechos Humanos y Conflicto
Especialización en Derecho de Tierras
Especialización en Derecho Público, Ciencia y Sociología Políticas
Especialización en Nuevas Tecnologías, Innovación y Gestión de Ciudades
Especialización en Economía Urbana Y Regional
Pregrado en Gobierno y Relaciones Internacionales
Doctorado en Estudios Políticos
Maestría en Gobierno y Políticas Públicas
Maestría en Análisis de Problemas Políticos, Económicos e Internacionales Contemporáneos
Maestría en Gerencia para el Desarrollo
Maestría en Responsabilidad Social y Sostenibilidad
Especialización en Cooperación Internacional y Gestión de Proyectos para el Desarrollo
Especialización en Responsabilidad Social Empresarial
Especialización en Gobierno, Gerencia y Asuntos Públicos
Curso en negociación y solución de conflictos: Herramientas para la paz</t>
  </si>
  <si>
    <t>Centro de Pensamiento en Estrategias Competitivas - CEPEC</t>
  </si>
  <si>
    <t>12 proyectos, 20 publicaciones</t>
  </si>
  <si>
    <t>Consejo Privado de Competitividad - CPC</t>
  </si>
  <si>
    <t>CAF</t>
  </si>
  <si>
    <t>Consejo Regional de Competitividad Bogotá – Cundinamarca</t>
  </si>
  <si>
    <t>AIRE</t>
  </si>
  <si>
    <t>AERYC</t>
  </si>
  <si>
    <t>Comisión Nacional de Competitividad</t>
  </si>
  <si>
    <t>Cra. 7 No 13 – 41, Edificio Casur Cra. 7, oficina 603</t>
  </si>
  <si>
    <t>4.6003713,-74.0761227</t>
  </si>
  <si>
    <t>2970200 Ext. 7712</t>
  </si>
  <si>
    <t>Jesús Saúl Pineda Hoyos</t>
  </si>
  <si>
    <t>Pregrado Gestión y Desarrollo Urbano
Especialización en Gerencia y Gestión Cultural
Maestría en Economía de Políticas Públicas
Maestría en Estudios Políticos e Internacionales
Doctorado en Estudios Políticos e Internacionales
Curso Gestión de la Responsabilidad social y Desarrollo Sostenible
Diplomado en Diálogo Social
Creación y gestión de la evaluación en entornos virtuales de aprendizaje
Diplomado en Gestión Ambiental
Curso La Justicia Restaurativa en el Derecho Internacional y en Colombia: Un Enfoque desde los Niños, Niñas y Adolescentes
Diplomado ¿Existiría un Postconflicto o un Postacuerdo?: Los Caminos hacia la Construcción de la Paz
Diplomado Virtual en Internacionalización de ciudades: Oportunidad estratégica para el desarrollo territorial
Diplomado en Terrorismo y su Impacto en la Política Mundial: Aproximaciones a una Amenaza Global Contemporánea
Diplomado en Geopolítica Y Relaciones Internacionales Contemporáneas
Diplomado en Comunicación Política y Asuntos Públicos
Diplomado Corrupción en América Latina</t>
  </si>
  <si>
    <t>Centro Interdisciplinario de Estudios de la Región Pacífico Colombiana - CIER</t>
  </si>
  <si>
    <t>Universidad Autónoma del Occidente</t>
  </si>
  <si>
    <t>Fondo de Desarrollo de la Educación Superior - FODESEP</t>
  </si>
  <si>
    <t>Tompkins Cortland Community College</t>
  </si>
  <si>
    <t>Red Latinoamericana de Cooperación Universitaria</t>
  </si>
  <si>
    <t>Red Universitaria Mutis</t>
  </si>
  <si>
    <t>Asociación Red Universitaria de Alta Velocidad del Valle del Cauca</t>
  </si>
  <si>
    <t>Cll 25 # 115 - 85
Km 2 vía Cali-Jamundí</t>
  </si>
  <si>
    <t>3.2727914,-76.5384224</t>
  </si>
  <si>
    <t>3188000, ext 11426</t>
  </si>
  <si>
    <t>Alvaro Guzman Barney</t>
  </si>
  <si>
    <t>Pregrado en administración ambiental
Maestría en Ciencias Ambientales
Especialización en Gestión Ambiental
Diplomado Gestión integral de servicios de salud
Seminario-Taller Métodos de investigación cuantitativa en educación
Seminario Gestión de la responsabilidad social empresarial
Curso Consumo responsable y desarrollo sostenible
Diplomado ¿Cómo escribir textos académicos: Herramientas de investigación en ciencias sociales?
Curso Cultura de paz, posconflicto y reconciliación
Seminario Gestión y mercadeo cultural</t>
  </si>
  <si>
    <t>Centro Interdisciplinario de Estudios sobre Desarrollo - CIDER</t>
  </si>
  <si>
    <t>Universidad de Los Andes</t>
  </si>
  <si>
    <t>43 proyectos, 180 publicaciones</t>
  </si>
  <si>
    <t>DPS</t>
  </si>
  <si>
    <t>Secretaría de Desarrollo Económico del Distrito</t>
  </si>
  <si>
    <t>Minsterio de Minas y Energía</t>
  </si>
  <si>
    <t>Secretaría de Ambiente del Distrito</t>
  </si>
  <si>
    <t>Instituto Distrital para la Protección de la Niñez y la Juventud</t>
  </si>
  <si>
    <t>Secretaría de Gobierno Distrital</t>
  </si>
  <si>
    <t>Departamento de Acción Comunal Distrital</t>
  </si>
  <si>
    <t>Corporación Mixta para el Desarrollo de la Microempresa</t>
  </si>
  <si>
    <t>Pontificia Universidad Católica de Perú</t>
  </si>
  <si>
    <t>Universidad Francisco de Paula Santander</t>
  </si>
  <si>
    <t>Universidad de Caldas</t>
  </si>
  <si>
    <t>UPME</t>
  </si>
  <si>
    <t>Calle 18A No. 0-03 Este, Edificio PU</t>
  </si>
  <si>
    <t>4.6012511,-74.0683254</t>
  </si>
  <si>
    <t>(571) 332 4525</t>
  </si>
  <si>
    <t>http://cider.uniandes.edu.co/inicio.asp, http://190.242.114.26:8080/gruplac/jsp/visualiza/visualizagr.jsp?nro=00000000003932</t>
  </si>
  <si>
    <t>Oscar Armando Pardo Aragón</t>
  </si>
  <si>
    <t>Pregrado: Opción en Estudios sobre Desarrollo; Posgrado: Especialización en Estado, Políticas Públicas y Desarrollo; Especialización en Gestión Regional del Desarrollo; Especialización en Organizaciones, Responsabilidad Social y Desarrollo; Maestría en Estudios Interdisciplinarios sobre Desarrollo; Educación Continua: Programas de Formación Continua en Desarrollo
</t>
  </si>
  <si>
    <t>60 publicaciones</t>
  </si>
  <si>
    <t>Save the Children</t>
  </si>
  <si>
    <t>Fundación Éxito</t>
  </si>
  <si>
    <t>Fundación Smurfit</t>
  </si>
  <si>
    <t>Cooperación Canadiense</t>
  </si>
  <si>
    <t>Childwatch International</t>
  </si>
  <si>
    <t>Bernard Van Leer Foundation</t>
  </si>
  <si>
    <t>Fondo Acción</t>
  </si>
  <si>
    <t>Ashoka</t>
  </si>
  <si>
    <t>FLACSO</t>
  </si>
  <si>
    <t>Schwab Foundation for Social Entrepreneurship</t>
  </si>
  <si>
    <t>World Forum Foundation</t>
  </si>
  <si>
    <t>CLACSO</t>
  </si>
  <si>
    <t>Fundación Social Banacol</t>
  </si>
  <si>
    <t>Bienestar Familiar</t>
  </si>
  <si>
    <t>Calle 59 No. 22-24 Barrio Rosales</t>
  </si>
  <si>
    <t>5.0612956,-75.4911877,17</t>
  </si>
  <si>
    <t>8828000
8933180</t>
  </si>
  <si>
    <t>Centro Nacional de Investigaciones de Café - CENICAFE</t>
  </si>
  <si>
    <t>693 publicaciones</t>
  </si>
  <si>
    <t>Sede Planalto, km. 4 vía Chinchiná-Manizales</t>
  </si>
  <si>
    <t>4.987266,-75.5999279</t>
  </si>
  <si>
    <t>Centro Nacional de Productividad</t>
  </si>
  <si>
    <t>Cámara de Comercio Cali</t>
  </si>
  <si>
    <t>SENA</t>
  </si>
  <si>
    <t>Gobernación Valle del Cauca</t>
  </si>
  <si>
    <t>Ministerio de Comercio, Industria y Turismo</t>
  </si>
  <si>
    <t>Fundación para el Desarrollo Integral del Valle del Cauca</t>
  </si>
  <si>
    <t>Universidad ICESI</t>
  </si>
  <si>
    <t>ProColombia</t>
  </si>
  <si>
    <t>Fomipyme</t>
  </si>
  <si>
    <t>Calle 67 N 7 N -59</t>
  </si>
  <si>
    <t>3.4637914,-76.4898334</t>
  </si>
  <si>
    <t>Seminario de desarrollo territorial</t>
  </si>
  <si>
    <t>Centro Para La Investigación En Sistemas Sostenibles De Producción Agropecuaria CIPAV</t>
  </si>
  <si>
    <t>293 proyectos, 869 publicaciones</t>
  </si>
  <si>
    <t>Consorcio para el Desarrollo Sostenido de la Ecorregión Andina</t>
  </si>
  <si>
    <t>Centro Agronómico Tropical de Investigación y Enseñanza - CATIE</t>
  </si>
  <si>
    <t>Fedegan</t>
  </si>
  <si>
    <t>Corporación para el Desarrollo Empresarial Rural</t>
  </si>
  <si>
    <t>Centro de Excelencia Científica en Biodiversidad y Recursos Genéticos de Colombia – CIEBREG</t>
  </si>
  <si>
    <t>Instituto de Investigaciones Biológicas Alexander von Humboldt</t>
  </si>
  <si>
    <t>Carrera 25 No 6-62</t>
  </si>
  <si>
    <t>3.4319925,-76.5176186,14</t>
  </si>
  <si>
    <t>8930931
5243061</t>
  </si>
  <si>
    <t>Centro Regional De Productividad E Innovación Del Cauca - CREPIC</t>
  </si>
  <si>
    <t>Universidad del Cauca</t>
  </si>
  <si>
    <t>89 proyectos</t>
  </si>
  <si>
    <t>Gobernación del Cauca</t>
  </si>
  <si>
    <t>Cámara de Comercio del Cauca</t>
  </si>
  <si>
    <t>Alcaldía de Popayán</t>
  </si>
  <si>
    <t>INVIAS</t>
  </si>
  <si>
    <t>INNpulsa</t>
  </si>
  <si>
    <t>Emcali</t>
  </si>
  <si>
    <t>Fundación Social-FS</t>
  </si>
  <si>
    <t>Fundación Colombia para la Educación y la Oportunidad</t>
  </si>
  <si>
    <t>Centro Internacional de Agricultura Tropical - CIAT</t>
  </si>
  <si>
    <t>Gobernación del Putumayo</t>
  </si>
  <si>
    <t>Corporación Colombia Internacional</t>
  </si>
  <si>
    <t>DANSOCIAL</t>
  </si>
  <si>
    <t>ANDI</t>
  </si>
  <si>
    <t>Caja de Compensación Familiar-COMFACAUCA</t>
  </si>
  <si>
    <t>Carrera 7 N° 4-36 Tercer piso Edificio Cámara de Comercio del Cauca</t>
  </si>
  <si>
    <t>2.442262, -76.606684</t>
  </si>
  <si>
    <t>8243625 Ext. 139
8389303</t>
  </si>
  <si>
    <t>MARIA DE LOURDES MARTINEZ</t>
  </si>
  <si>
    <t>Especialización en educación comunitaria
Especialización en Gobierno y Políticas Públicas
Maestría en Cooperación Internacional
Maestría en Derechos Humanos y Políticas Públicas para la Convivencia
Maestría en Educación Popular
Maestría en Estudios Interdisciplinarios del Desarrollo
Doctorado en Ciencias Agrarias y Agroindustriales
Doctorado en Ciencias de la Educación
Doctorado en Ciencias Ambientales</t>
  </si>
  <si>
    <t>CEPAL Colombia</t>
  </si>
  <si>
    <t>CEPAL Naciones Unidas</t>
  </si>
  <si>
    <t>120 publicaciones</t>
  </si>
  <si>
    <t>Comité de Desarrollo y Cooperación del Caribe - CDCC</t>
  </si>
  <si>
    <t>ONU</t>
  </si>
  <si>
    <t>Comité de Cooperación Sur-Sur</t>
  </si>
  <si>
    <t>Carrera 13A No. 28-38, Oficina 210</t>
  </si>
  <si>
    <t>4.6186866,-74.1218566,13</t>
  </si>
  <si>
    <t>Olga Lucia Acosta Navarro</t>
  </si>
  <si>
    <t>Curso Internacional: Cambio Climático, Economía Ambiental y Estilos de Desarrollo, Gobierno digiral, entre otros</t>
  </si>
  <si>
    <t>Ministerio de Educación Nacional</t>
  </si>
  <si>
    <t>1244 colecciones</t>
  </si>
  <si>
    <t>Fundación para la Educación Superior y el Desarrollo - FEDESARROLLO</t>
  </si>
  <si>
    <t>Corpoeducación</t>
  </si>
  <si>
    <t>Red Latinoamericana de Portales Educativos - RELPE</t>
  </si>
  <si>
    <t>Calle 43 No. 57 - 14</t>
  </si>
  <si>
    <t>4.6462416,-74.0969481</t>
  </si>
  <si>
    <t>Confecámaras - Red de Cámaras de Comercio</t>
  </si>
  <si>
    <t>14 líneas de proyecto</t>
  </si>
  <si>
    <t>Observatorio de Competitividad ´Compite 360´ de la Cámara de Comercio de Bucaramanga</t>
  </si>
  <si>
    <t>Departamento Nacional de Planeación - DNP</t>
  </si>
  <si>
    <t>Bancóldex</t>
  </si>
  <si>
    <t>Secretaría de Estado para Asuntos Económicos de la Confederación Suiza - SECO</t>
  </si>
  <si>
    <t>Banco Internacional de Reconstrucción y Fomento – BIRF</t>
  </si>
  <si>
    <t>Centro Internacional para la Empresa Privada – CIPE</t>
  </si>
  <si>
    <t>Corporación Financiera Internacional – IFC</t>
  </si>
  <si>
    <t>Cámara de Comerdio de Barranquilla</t>
  </si>
  <si>
    <t>Cámara de Comerdio de Bogotá</t>
  </si>
  <si>
    <t>Cámara de Comerdio de Bucaramanga</t>
  </si>
  <si>
    <t>Cámara de Comerdio de Cali</t>
  </si>
  <si>
    <t>Cámara de Comerdio de Medellín</t>
  </si>
  <si>
    <t>Cámara de Comerdio de Pereira</t>
  </si>
  <si>
    <t>Cámara de Comerdio de Santa Marta</t>
  </si>
  <si>
    <t>Cra. 13 N° 26A-47 Oficina 502,
Edificio Banco de Occidente</t>
  </si>
  <si>
    <t>4.614451, -74.070942</t>
  </si>
  <si>
    <t>3814100
3467026</t>
  </si>
  <si>
    <t>Curso de gestión de responsabilidad social
</t>
  </si>
  <si>
    <t>Consejo Empresarial Colombiano para el Desarrollo Sostenible - CECODES</t>
  </si>
  <si>
    <t xml:space="preserve"> World Business Council for Sustainable Development - WBCSD</t>
  </si>
  <si>
    <t>8 publicaciones</t>
  </si>
  <si>
    <t>Forum Empresa</t>
  </si>
  <si>
    <t>Ministerio de Ambiente y Desarrollo Sostenible</t>
  </si>
  <si>
    <t>Servicio Holandés de Cooperación al Desarrollo (SNV)</t>
  </si>
  <si>
    <t>Instituto Ethos</t>
  </si>
  <si>
    <t>ICCO</t>
  </si>
  <si>
    <t>Fundación Avina</t>
  </si>
  <si>
    <t>INCAE Business School</t>
  </si>
  <si>
    <t>Global Reporting Initiative</t>
  </si>
  <si>
    <t>Negocios Inclusivos Colombia</t>
  </si>
  <si>
    <t>Mapeo de Promotores de RSE</t>
  </si>
  <si>
    <t>WWF</t>
  </si>
  <si>
    <t>Proyecto Ecobanking</t>
  </si>
  <si>
    <t>Fundación Natura Colombia</t>
  </si>
  <si>
    <t>CEMPRE</t>
  </si>
  <si>
    <t>Natural Capital Declaration</t>
  </si>
  <si>
    <t>The Global Compact</t>
  </si>
  <si>
    <t>PLARSE</t>
  </si>
  <si>
    <t>Consejo de Construcción Sostenible</t>
  </si>
  <si>
    <t>GOVERNART</t>
  </si>
  <si>
    <t>Codesarrollo</t>
  </si>
  <si>
    <t>Cra. 11A no. 93A - 80 Of: 302</t>
  </si>
  <si>
    <t>4.6757653,-74.0500744</t>
  </si>
  <si>
    <t>6221168
6355977</t>
  </si>
  <si>
    <t>Alejandra Cárdenas.</t>
  </si>
  <si>
    <t>Cursos de: Desarrollo Sostenible
Negocios Inclusivos
Indicadores
Eco-eficiencia
Casos de Sostenibilidad
Responsabilidad Social Empresarial
Sistemas de gestión (ISO 14001, 9001 y OHSAS 18001-SA8000)
Mejoramiento Continuo
Contabilidad ambiental
Análisis de Ciclo de Vida
Reportes de Sostenibilidad - GRI
Otras que las empresas requieran</t>
  </si>
  <si>
    <t>12 publicaciones</t>
  </si>
  <si>
    <t>Confecámaras</t>
  </si>
  <si>
    <t>McKinsey &amp; Company</t>
  </si>
  <si>
    <t>DNP</t>
  </si>
  <si>
    <t>CESA</t>
  </si>
  <si>
    <t>Universidad EAFIT</t>
  </si>
  <si>
    <t>Sociedad de Agricultores de Colombia - SAC</t>
  </si>
  <si>
    <t>FTI Consulting</t>
  </si>
  <si>
    <t>Red Cluster Colombia</t>
  </si>
  <si>
    <t>Cra 9 No. 70A - 35 Piso 4</t>
  </si>
  <si>
    <t>4.654875, -74.057797</t>
  </si>
  <si>
    <t>CORPOAMAZONÍA</t>
  </si>
  <si>
    <t>Ministerio de Medio Ambiente</t>
  </si>
  <si>
    <t>ASOCARS</t>
  </si>
  <si>
    <t>Cambio Climático</t>
  </si>
  <si>
    <t>Sistema de Información Ambiental de Colombia - SIAC</t>
  </si>
  <si>
    <t>Contraloría</t>
  </si>
  <si>
    <t>Procuraduría</t>
  </si>
  <si>
    <t>Fiscalía General de la Nación</t>
  </si>
  <si>
    <t>Contaduría.gov.co</t>
  </si>
  <si>
    <t>Cra. 17 # 14 - 85</t>
  </si>
  <si>
    <t>1.1550681,-76.6552456</t>
  </si>
  <si>
    <t>4295267
4296641</t>
  </si>
  <si>
    <t>CORPOEDUCACIÓN</t>
  </si>
  <si>
    <t>8 proyectos, 49 publicaciones</t>
  </si>
  <si>
    <t>OIM</t>
  </si>
  <si>
    <t>Conexión Colombia</t>
  </si>
  <si>
    <t>Fundación Dividendo por Colombia</t>
  </si>
  <si>
    <t>Fundación Argos</t>
  </si>
  <si>
    <t>Fundación Cerrejón</t>
  </si>
  <si>
    <t>Fundación Promigas</t>
  </si>
  <si>
    <t>Fundación Saldarriaga Concha</t>
  </si>
  <si>
    <t>CitiGroup</t>
  </si>
  <si>
    <t>Fundación Corona</t>
  </si>
  <si>
    <t>Fundación FES</t>
  </si>
  <si>
    <t>Centro de Investigación y Formación en Educación – CIFE</t>
  </si>
  <si>
    <t>Cra 18 No 33A - 05</t>
  </si>
  <si>
    <t>4.6219068,-74.0755441</t>
  </si>
  <si>
    <t>3235550
3235551</t>
  </si>
  <si>
    <t>Carlos Javier Vargas Castro</t>
  </si>
  <si>
    <t>Corporación Desarrollo y Paz del Magdalena Centro - CDPMC</t>
  </si>
  <si>
    <t>4 líneas de trabajo, 18 proyectos</t>
  </si>
  <si>
    <t>ISA</t>
  </si>
  <si>
    <t>ISAGEN</t>
  </si>
  <si>
    <t>CODENSA</t>
  </si>
  <si>
    <t>EMGESA</t>
  </si>
  <si>
    <t>CENTRAL HIDROELÉCTRICA DE CALDAS – CHEC</t>
  </si>
  <si>
    <t>DIÓCESIS DE LA DORADA - GUADUAS</t>
  </si>
  <si>
    <t>Universidad Autónoma de Manizales</t>
  </si>
  <si>
    <t>Fundación Acesco</t>
  </si>
  <si>
    <t>Carrera 3 # 15 - 35 Piso 2</t>
  </si>
  <si>
    <t>5.4541778,-74.6658789</t>
  </si>
  <si>
    <t>Jorge Tovar</t>
  </si>
  <si>
    <t>Corporación Región Ciudadanía y Democracia</t>
  </si>
  <si>
    <t>11 proyectos; 71 publicaciones</t>
  </si>
  <si>
    <t>Fundación Bancolombia</t>
  </si>
  <si>
    <t>Gobernación de Antioquia</t>
  </si>
  <si>
    <t>Fundación Cultura Democrática</t>
  </si>
  <si>
    <t>Universidad de Buenos Aires</t>
  </si>
  <si>
    <t>University of British Columbia</t>
  </si>
  <si>
    <t xml:space="preserve"> Misereor-Alemania</t>
  </si>
  <si>
    <t>ENS de Solidaridad Socialista - Bélgica</t>
  </si>
  <si>
    <t>Fundación para el Desarrollo Comunitario</t>
  </si>
  <si>
    <t xml:space="preserve">Carrera 49 N° 60-50 </t>
  </si>
  <si>
    <t>6.2573531,-75.5644288,17</t>
  </si>
  <si>
    <t>Corporación Universitaria del Sinu
Ciencias sociales y humanas</t>
  </si>
  <si>
    <t>Corporación Universitaria del Sinu</t>
  </si>
  <si>
    <t>Universidad de Quebec</t>
  </si>
  <si>
    <t>Cra. 1w No. 38-153 Barrio Juan XXIII</t>
  </si>
  <si>
    <t>8.7683915,-75.8884506,17</t>
  </si>
  <si>
    <t>Luis Eduardo Diaz Cid</t>
  </si>
  <si>
    <t>Especialización Planeación Urbana Estudios De La Población</t>
  </si>
  <si>
    <t>Cultura Democrática en la institución Escolar</t>
  </si>
  <si>
    <t>17 proyectos, 52 publicaciones</t>
  </si>
  <si>
    <t>CIUP</t>
  </si>
  <si>
    <t>Alcaldía Mayor de Bogotá</t>
  </si>
  <si>
    <t>http://scienti1.colciencias.gov.co:8080/gruplac/jsp/visualiza/visualizagr.jsp?nro=00000000008022</t>
  </si>
  <si>
    <t>Gloria Calvo</t>
  </si>
  <si>
    <t>Departamento de Antropología</t>
  </si>
  <si>
    <t>52 artículos</t>
  </si>
  <si>
    <t>Calle 67 # 53 - 108, Bloque 9 oficina 258</t>
  </si>
  <si>
    <t>6.264941, -75.568457</t>
  </si>
  <si>
    <t>2105752
2105778</t>
  </si>
  <si>
    <t>Gabriel Vélez Cuartas</t>
  </si>
  <si>
    <t>Departamento de Ciencia Política - Facultad de Ciencias Sociales</t>
  </si>
  <si>
    <t xml:space="preserve">Investigación </t>
  </si>
  <si>
    <t>3 proyectos y programas; 6 líneas de investigación; 637 publicaciones</t>
  </si>
  <si>
    <t>Universidad de Vanderbilt</t>
  </si>
  <si>
    <t>Carrera 1 No. 18 A-10 / 12 - Edifico Franco, Piso 3</t>
  </si>
  <si>
    <t>4.5999214,-74.0674395</t>
  </si>
  <si>
    <t>3324531 - 32</t>
  </si>
  <si>
    <t>https://c-politica.uniandes.edu.co/index.php/el-departamento</t>
  </si>
  <si>
    <t>Juan Carlos Rodríguez</t>
  </si>
  <si>
    <t>juanrodr@uniandes.edu.co</t>
  </si>
  <si>
    <t>Pregrado en Ciencia Política, Maestría en Ciencia Política, Doctorado en Ciencia Política</t>
  </si>
  <si>
    <t>Departamento de Desarrollo Rural y Regional</t>
  </si>
  <si>
    <t>FAO</t>
  </si>
  <si>
    <t>Departamento Nacional de Planeación-DNP</t>
  </si>
  <si>
    <t>Fundación Macarthur - MACARTHUR</t>
  </si>
  <si>
    <t>Misereor</t>
  </si>
  <si>
    <t xml:space="preserve">Red de Instituciones Vinculadas a La Investigación y Capacitación En Econom-REDCAPA </t>
  </si>
  <si>
    <t>Acción Cultural Popular-ACPO</t>
  </si>
  <si>
    <t>George Washington University</t>
  </si>
  <si>
    <t>Programa de Apoyo a La Microempresa Rural-PADEMER</t>
  </si>
  <si>
    <t>Programa de Desarrollo Alternativo - PLANTE</t>
  </si>
  <si>
    <t>ESCARIBE</t>
  </si>
  <si>
    <t>Fundación Fes</t>
  </si>
  <si>
    <t>Consejo Latinoamericando de Ciencias Sociales - CLACSO</t>
  </si>
  <si>
    <t>Transv.4° No.42-00.Edificio J. Rafael Arboleda, S.J.Piso 8.</t>
  </si>
  <si>
    <t>4.630423, -74.061956</t>
  </si>
  <si>
    <t>3208320. Exts.4814, 4811, 4810</t>
  </si>
  <si>
    <t>Cesar Enrique Ortiz Guerrero</t>
  </si>
  <si>
    <t>Maestría en Planeación Urbana y Regional
Maestría en Salud Pública
Especialización Gobierno y Gestión Pública Territoriales
Especialización Opinión Pública y Mercadeo Político
Maestría Estudios Políticos
Maestría Política Social
Maestría Estudios Culturales
Maestría en Educación
Especialización Gestión de Empresas del Sector Solidario
Maestría Desarrollo Rural
Maestría Gestión Ambiental
Maestría Conservación y Uso de Biodiversidad
Doctorado Estudios Ambientales y Rurales
Doctorado Ciencias Sociales y Humanas</t>
  </si>
  <si>
    <t>Dinámicas Urbano-Regionales</t>
  </si>
  <si>
    <t>118 publicaciones</t>
  </si>
  <si>
    <t>EPM</t>
  </si>
  <si>
    <t>Oxford Brookes University-OBU</t>
  </si>
  <si>
    <t>Corporación Autónoma Regional del Centro Antioquia-CORANTIOQUIA</t>
  </si>
  <si>
    <t>Calle 59 A N 63-20</t>
  </si>
  <si>
    <t>4309888
4306262</t>
  </si>
  <si>
    <t>Peter Charles Brand</t>
  </si>
  <si>
    <t>116 proyectos, 72 publicaciones</t>
  </si>
  <si>
    <t>Ladrillera Barranquilla</t>
  </si>
  <si>
    <t>Gazel</t>
  </si>
  <si>
    <t>Cerrejón</t>
  </si>
  <si>
    <t>Argos</t>
  </si>
  <si>
    <t>Promigas</t>
  </si>
  <si>
    <t>Expreso Brasilia</t>
  </si>
  <si>
    <t>Acesco</t>
  </si>
  <si>
    <t>Cotecmar</t>
  </si>
  <si>
    <t>Rymco</t>
  </si>
  <si>
    <t>Superbrix</t>
  </si>
  <si>
    <t>Km.5 Vía Puerto Colombia. Bloque F - 3er piso</t>
  </si>
  <si>
    <t>3509509
3509420</t>
  </si>
  <si>
    <t>Raimundo Abello Llanos - Director
Álvaro Zapata Domínguez - Grupo Innovar del Caribe
Jorge David Quintero - Grupo de Análisis Económico - Graneco
Ángel León González Ariza - Grupo de Productividad y Competitividad 
Luis Trejos Rosero - Grupo en Agenda Internacional</t>
  </si>
  <si>
    <t>specialización en Planeación y Desarrollo Urbano - Regional Sostenible
Especialización en Desarrollo Social
Maestría en Cooperación Internacional y Gestión de Proyectos</t>
  </si>
  <si>
    <t>Dirección de Investigaciones USB Cali</t>
  </si>
  <si>
    <t>Universidad San Buenaventura Cali</t>
  </si>
  <si>
    <t>63 proyectos, 53 publicaciones</t>
  </si>
  <si>
    <t>Carvajal</t>
  </si>
  <si>
    <t>Propal</t>
  </si>
  <si>
    <t>COMFANDI</t>
  </si>
  <si>
    <t>Mercapava</t>
  </si>
  <si>
    <t>Fundación Carvajal</t>
  </si>
  <si>
    <t xml:space="preserve">Parque Tecnológico de la Umbría </t>
  </si>
  <si>
    <t>Avenida 10 de Mayo, La Umbría, Vía a Pance</t>
  </si>
  <si>
    <t>3.3441473,-76.54564</t>
  </si>
  <si>
    <t>3182200.  Extensiones:233, 360, 318, 250, 5029</t>
  </si>
  <si>
    <t>Luis Fernando Cruz C - GRUPO DE INVESTIGACION ECONOMIA, GESTION , TERRITORIO Y DESARROLLO SOSTENIBLE.
Martha Lucia Peñaloza Tello - GRUPO DE INVESTIGACION EN EVALUACIÓN Y CALIDAD DE LA EDUCACIÓN - GIECE</t>
  </si>
  <si>
    <t>lfcruz@usbcali.edu.co
mlpenaloza@usbcali.edu.co</t>
  </si>
  <si>
    <t>Especialización en Economía Ambiental y desarrollo sostenible
Especialización en
GESTIÓN INTEGRAL DE PROYECTOS
Diplomado en Gestión Ambiental y Desarrollo Sostenible</t>
  </si>
  <si>
    <t>Dirección de Investigaciones y Desarrollo Tecnológico</t>
  </si>
  <si>
    <t>230 proyectos, 796 publicaciones</t>
  </si>
  <si>
    <t>Especialista en un tema del desarrollo</t>
  </si>
  <si>
    <t>Calle 25 N° 115-85 Km. 2 vía Cali-Jamundí</t>
  </si>
  <si>
    <t>3.3955551,-76.5670021</t>
  </si>
  <si>
    <t>(572) 3188000 Ext. 11600</t>
  </si>
  <si>
    <t>http://www.uao.edu.co/investigacion/inicio</t>
  </si>
  <si>
    <t>Magdalena Urhán Rojas</t>
  </si>
  <si>
    <t xml:space="preserve">Educación y Cultura Política </t>
  </si>
  <si>
    <t>44 proyectos, 324 publicaciones</t>
  </si>
  <si>
    <t>3471190  extensión 324</t>
  </si>
  <si>
    <t>Yeimi Cárdenas Palermo</t>
  </si>
  <si>
    <t>El Centro de Estudios sobre Desarrollo Económico – CEDE</t>
  </si>
  <si>
    <t>434 proyectos, 861 publicaciones</t>
  </si>
  <si>
    <t>International Development Research Centre</t>
  </si>
  <si>
    <t>Economic &amp; Social Research Council de Inglaterra</t>
  </si>
  <si>
    <t>National Bureau of Economic Research de E.U.</t>
  </si>
  <si>
    <t>Instituto Internacional para la Investigación sobre Política Alimentaria</t>
  </si>
  <si>
    <t>Fondo International de Desarrollo Agrícola</t>
  </si>
  <si>
    <t>Calle 19A No 1-37 Este. Bloque W</t>
  </si>
  <si>
    <t>4.602865, -74.066044</t>
  </si>
  <si>
    <t>3394949. Ext. 2418</t>
  </si>
  <si>
    <t>Raquel Bernal</t>
  </si>
  <si>
    <t>El Programa de Desarrollo y Paz del Magdalena Medio - PDPMM</t>
  </si>
  <si>
    <t>30 publicaciones</t>
  </si>
  <si>
    <t>Centro De Investigación Y Educación Popular CINEP</t>
  </si>
  <si>
    <t>Diócesis de Barrancabermeja</t>
  </si>
  <si>
    <t>Unión Sindical Obrera - USO</t>
  </si>
  <si>
    <t>Sociedad Económica de Amigos del País</t>
  </si>
  <si>
    <t>Carrera 9 No. 6B - 93 Edificio La Tora. Oficinas 901-702</t>
  </si>
  <si>
    <t>7.0601261,-73.872759</t>
  </si>
  <si>
    <t>6220274 Ext. 701</t>
  </si>
  <si>
    <t>http://www.jesuitas.org.co/obra.html?obra_id=4</t>
  </si>
  <si>
    <t>11 mega proyectos</t>
  </si>
  <si>
    <t>Asociación de Fundaciones Petroleras</t>
  </si>
  <si>
    <t>Alcaldía de Barrancabermeja</t>
  </si>
  <si>
    <t>FUPAD</t>
  </si>
  <si>
    <t>Federación de ONG's del Magdalena Medio</t>
  </si>
  <si>
    <t>Emprender</t>
  </si>
  <si>
    <t>MF - Transparency</t>
  </si>
  <si>
    <t>Confederación Colombiana de ONG's</t>
  </si>
  <si>
    <t>Asomicrofinanzas</t>
  </si>
  <si>
    <t>Acción Internacional</t>
  </si>
  <si>
    <t>Carrera 27 # 44-41 Barrio El Recreo</t>
  </si>
  <si>
    <t>7.0556074,-73.853238</t>
  </si>
  <si>
    <t>6220031
6223315</t>
  </si>
  <si>
    <t>Talleres cortos (cursos libres) de formación a los ciudadanos
Diplomados esporádicos</t>
  </si>
  <si>
    <t>Fundación Ideas para la Paz - FIP</t>
  </si>
  <si>
    <t>8 proyectos, 1097 publicaciones</t>
  </si>
  <si>
    <t>Embajada de Canadá</t>
  </si>
  <si>
    <t>Talisman</t>
  </si>
  <si>
    <t>Anglo American</t>
  </si>
  <si>
    <t>GIZ</t>
  </si>
  <si>
    <t>Revista Responsabilidad Sostenibilidad</t>
  </si>
  <si>
    <t>El Tiempo</t>
  </si>
  <si>
    <t>International Alert</t>
  </si>
  <si>
    <t>Konrad Adenauer Stiftung</t>
  </si>
  <si>
    <t>Colombia Incluyente</t>
  </si>
  <si>
    <t>Revista Semana</t>
  </si>
  <si>
    <t>WORLD TRADE CENTER
CALLE 100 # 8A - 37
TORRE A, OFICINAS 305 Y 701</t>
  </si>
  <si>
    <t>4.6807253,-74.0432067</t>
  </si>
  <si>
    <t>Ángela Rivas Gamboa</t>
  </si>
  <si>
    <t>Fundación Liderazgo y Democracia</t>
  </si>
  <si>
    <t>Telefónica</t>
  </si>
  <si>
    <t>Instituto de Ciencia Política</t>
  </si>
  <si>
    <t>Bogotá cómo vamos</t>
  </si>
  <si>
    <t>Calle 70 # 7-30, Piso 10</t>
  </si>
  <si>
    <t>4.6529975,-74.0592087</t>
  </si>
  <si>
    <t>Lina Sierra</t>
  </si>
  <si>
    <t>lsierra@fundacionlyd.org</t>
  </si>
  <si>
    <t>Fundación para el Desarrollo Sostenible - FUNDES</t>
  </si>
  <si>
    <t>FUNDES Latinoamérica</t>
  </si>
  <si>
    <t>7 proyectos, 66 publicaciones</t>
  </si>
  <si>
    <t>Tecpetrol</t>
  </si>
  <si>
    <t>Sab Miller</t>
  </si>
  <si>
    <t>Cra. 11 No. 82-38 Of. 202</t>
  </si>
  <si>
    <t>4.6661903,-74.0548634</t>
  </si>
  <si>
    <t>6069250
6069251</t>
  </si>
  <si>
    <t>Fundación para el Progreso de Antioquia - Proantioquia</t>
  </si>
  <si>
    <t>4 líneas de acción, 29 publicaciones</t>
  </si>
  <si>
    <t>ARP Sura</t>
  </si>
  <si>
    <t>Deloitte</t>
  </si>
  <si>
    <t>Exxon Mobil</t>
  </si>
  <si>
    <t>Coltabaco</t>
  </si>
  <si>
    <t>Bancolombia</t>
  </si>
  <si>
    <t>Éxito</t>
  </si>
  <si>
    <t>Nutresa</t>
  </si>
  <si>
    <t>Isagen</t>
  </si>
  <si>
    <t>Fundación Fraternidad Medellín</t>
  </si>
  <si>
    <t>Comfama</t>
  </si>
  <si>
    <t>Haceb</t>
  </si>
  <si>
    <t>Coninsa Ramón H</t>
  </si>
  <si>
    <t>Postobón</t>
  </si>
  <si>
    <t>Familia</t>
  </si>
  <si>
    <t>Renault</t>
  </si>
  <si>
    <t>Siemens</t>
  </si>
  <si>
    <t>Carrera 43 A Nro. 1- 50 / Complejo San Fernando Plaza / Torre 1, piso 12</t>
  </si>
  <si>
    <t>6.2045269,-75.5731913</t>
  </si>
  <si>
    <t>Programa ser + maestro para docentes</t>
  </si>
  <si>
    <t>17 proyectos, 165 publicaciones</t>
  </si>
  <si>
    <t>Banco Interamericano de Desarrollo - BID</t>
  </si>
  <si>
    <t>Konrad Adenauer Stiftung – KAS</t>
  </si>
  <si>
    <t>Ford Foundation</t>
  </si>
  <si>
    <t>Petrominerales Ltda</t>
  </si>
  <si>
    <t>Practical Action Consulting Latin America Regional Office</t>
  </si>
  <si>
    <t>Fondo de Adaptación</t>
  </si>
  <si>
    <t>ARD Inc</t>
  </si>
  <si>
    <t>Cámara Colombiana de la Infraestructura</t>
  </si>
  <si>
    <t>Corporación Colombiana Internacional –  CCI</t>
  </si>
  <si>
    <t>Calle 78 No 9 -91</t>
  </si>
  <si>
    <t>4.6621191,-74.0563559</t>
  </si>
  <si>
    <t>Camila Pérez</t>
  </si>
  <si>
    <t>Seminario sobre TLC, economía colombiana, post conflicto, democracia, entre otros</t>
  </si>
  <si>
    <t>14 proyectos, 330 publicaciones</t>
  </si>
  <si>
    <t>Ministerio de Salud</t>
  </si>
  <si>
    <t>Ministerio de Cultura</t>
  </si>
  <si>
    <t>SMURFIT</t>
  </si>
  <si>
    <t>Instituto Colombiano de Bienestar Familiar</t>
  </si>
  <si>
    <t>Fundación Compartir</t>
  </si>
  <si>
    <t>Fundación Empresarios por la Educación</t>
  </si>
  <si>
    <t>Agencia Nacional para la Superación de la Pobreza Extrema</t>
  </si>
  <si>
    <t>Departamento para la Prosperidad Social</t>
  </si>
  <si>
    <t>Ministerio de Defensa</t>
  </si>
  <si>
    <t>Corporación Matamoros</t>
  </si>
  <si>
    <t xml:space="preserve">Cra. 11 # 94-02 Of. 502 </t>
  </si>
  <si>
    <t>4.6772585,-74.0483863</t>
  </si>
  <si>
    <t>Fundación Víctimas Visibles</t>
  </si>
  <si>
    <t>Universidad Sergio Arboleda</t>
  </si>
  <si>
    <t>2 proyectos, 26 publicaciones</t>
  </si>
  <si>
    <t>Comunidad de Madrid</t>
  </si>
  <si>
    <t>Agencia Presidencial para la Acción Social y la Cooperación Internacional - APC</t>
  </si>
  <si>
    <t>Gobernación del Meta</t>
  </si>
  <si>
    <t>Senado de la República</t>
  </si>
  <si>
    <t>Especialista en un tema de desarrollo</t>
  </si>
  <si>
    <t>Calle 74 No. 14 - 14</t>
  </si>
  <si>
    <t>4.660652,-74.0620091</t>
  </si>
  <si>
    <t>(571) 6109267</t>
  </si>
  <si>
    <t>http://fundacionvictimasvisibles.org/</t>
  </si>
  <si>
    <t>Diana Sofía Giraldo</t>
  </si>
  <si>
    <t>Atención Psicosocial</t>
  </si>
  <si>
    <t>Gestión Ambiental Territorial</t>
  </si>
  <si>
    <t>36 proyectos</t>
  </si>
  <si>
    <t>Corporación Autónoma Regional de Risaralda - CARDER</t>
  </si>
  <si>
    <t>Alcaldía de Pereira</t>
  </si>
  <si>
    <t>Alcaldía de Dosquebradas</t>
  </si>
  <si>
    <t>Red Colombiana de Formación Ambiental
RCFA</t>
  </si>
  <si>
    <t>Red Hidroclimatológica del Departamento de Risaralda</t>
  </si>
  <si>
    <t>Carrera 27 #10-02 Barrio Alamos - Risaralda</t>
  </si>
  <si>
    <t>4.792392,-75.6914985,17</t>
  </si>
  <si>
    <t>Samuel Guzmán López</t>
  </si>
  <si>
    <t>Pregrado en Administración del Medio Ambiente
Especialización en Gestión Ambiental Local
Maestría en Desarrollo Agroindustrial
Maestría en Educación
Maestría en Ciencias Ambientales
Maestría en Ecotecnología
Doctorado en Ciencias Ambientales
Doctorado en Ciencias de la Educación</t>
  </si>
  <si>
    <t>Gestión y Políticas Públicas Territoriales - GPPT</t>
  </si>
  <si>
    <t>26 publicaciones</t>
  </si>
  <si>
    <t>Juan Antonio Zornoza Bonilla</t>
  </si>
  <si>
    <t>Grupo de Estudios Ambientales</t>
  </si>
  <si>
    <t>45 proyectos, 188 publicaciones</t>
  </si>
  <si>
    <t>Instituto Nacional de Recursos Naturales Renovables y el Ambiente - INDERENA</t>
  </si>
  <si>
    <t>Climate &amp; Development Knowledge Network - CDKN</t>
  </si>
  <si>
    <t>Fiduciaría Bogotá - FIDUBOGOTÁ</t>
  </si>
  <si>
    <t>Corporación para la reconstrucción de la cuenca del río Paez y zonas aledañas-Nasa Kiwe</t>
  </si>
  <si>
    <t>Cra 2º 1A-25</t>
  </si>
  <si>
    <t>2.4434358,-76.6035467</t>
  </si>
  <si>
    <t>209800 ext 2607</t>
  </si>
  <si>
    <t>http://facultades.unicauca.edu.co/gea
http://scienti1.colciencias.gov.co:8080/gruplac/jsp/visualiza/visualizagr.jsp?nro=00000000008159</t>
  </si>
  <si>
    <t>Apolinar Figueroa Casas</t>
  </si>
  <si>
    <t>apolinar@unicauca.edu.co, apolinarfigueroa@gmail.com</t>
  </si>
  <si>
    <t>Doctorado Interinstitucional en Ciencias Ambientales</t>
  </si>
  <si>
    <t>Grupo de Investigación en Derecho del Medio Ambiente</t>
  </si>
  <si>
    <t>8 proyectos; 48 publicaciones</t>
  </si>
  <si>
    <t>Calle 12 No. 1-17 Este</t>
  </si>
  <si>
    <t>4.596009,-74.0703876,19</t>
  </si>
  <si>
    <t>3537000 / 3420288 ext. 1162, 1163, 1664 Y 1169</t>
  </si>
  <si>
    <t>María del Pilar García Pachón</t>
  </si>
  <si>
    <t>Grupo de Investigación en Desarrollo Social - GIDES</t>
  </si>
  <si>
    <t>Universidad San Buenaventura Cartagena</t>
  </si>
  <si>
    <t>Alcaldía de Cartagena</t>
  </si>
  <si>
    <t>Secretaría de Planeación y Habitat de Cartagena</t>
  </si>
  <si>
    <t>Vida Urbana</t>
  </si>
  <si>
    <t>Calle Real de Ternera No. 30-966</t>
  </si>
  <si>
    <t>10.3874432,-75.4672222,17</t>
  </si>
  <si>
    <t>Carmen Elena Meza Estrada</t>
  </si>
  <si>
    <t>Especialización en medio ambiente urbano y desarrollo territorial
Maestría en ciencias de la educación
Maestría en cooperación internacional para el desarrollo
Especialización en cooperación internacional para el desarrollo
Diplomado en realidades problemáticas juveniles</t>
  </si>
  <si>
    <t>Grupo de investigación en dinámicas económicas, socioculturales y territoriales en la producción del hábitat - GIDEST</t>
  </si>
  <si>
    <t>6 proyectos, 15 publicaciones</t>
  </si>
  <si>
    <t>Gobernación de Cundinamarca</t>
  </si>
  <si>
    <t>Secretaría de Salud Distrital</t>
  </si>
  <si>
    <t>Universidad Católica de Chile</t>
  </si>
  <si>
    <t>Universidad Autónoma de México</t>
  </si>
  <si>
    <t>Universidad de Austin</t>
  </si>
  <si>
    <t>Grupo de Trabajo Hábitat Popular</t>
  </si>
  <si>
    <t>Universidad Federal Fluminense</t>
  </si>
  <si>
    <t>4.6381991,-74.0862351</t>
  </si>
  <si>
    <t>Mercedes Castillo de Herrera</t>
  </si>
  <si>
    <t>Grupo de Investigación Medio Ambiente y Sociedad - MASO</t>
  </si>
  <si>
    <t>40 proyectos, 44 publicaciones</t>
  </si>
  <si>
    <t>HACEB</t>
  </si>
  <si>
    <t>CANDELA - Consortium for the Analysis of the Diversity and Evolution of Latin America</t>
  </si>
  <si>
    <t>Cruz Roja Colombiana</t>
  </si>
  <si>
    <t>Carrera 53 # 61-30 Torre 1 oficina 213</t>
  </si>
  <si>
    <t>6.2602613,-75.5703919</t>
  </si>
  <si>
    <t>Javier Rosique Gracia</t>
  </si>
  <si>
    <t>Grupo Multidisciplinario de Políticas Públicas - GMPP</t>
  </si>
  <si>
    <t>46 proyectos, 90 publicaciones</t>
  </si>
  <si>
    <t>Fundación Santa Fe</t>
  </si>
  <si>
    <t>Educación Compromiso de Todos</t>
  </si>
  <si>
    <t>Fundación Tinker</t>
  </si>
  <si>
    <t>American University</t>
  </si>
  <si>
    <t>NASPAA</t>
  </si>
  <si>
    <t>Cr 1 No 19-27 Bloque Aulas AU, tercer piso</t>
  </si>
  <si>
    <t>4.6024979,-74.0671125</t>
  </si>
  <si>
    <t>3394949 Ext. 2073</t>
  </si>
  <si>
    <t>Darío Maldonado Carrizosa</t>
  </si>
  <si>
    <t>Instituto Amazónico de Investigaciones - IMANI</t>
  </si>
  <si>
    <t>30 proyectos; 22 publicaciones</t>
  </si>
  <si>
    <t>Contaduria.gov.co</t>
  </si>
  <si>
    <t>Corporación Para El Desarrollo Sostenible Del Sur de La Amazonia-CORPOAMAZONIA</t>
  </si>
  <si>
    <t>Programa Nacional de Transferencia de Tecnología Agropecuaria - PRONATTA</t>
  </si>
  <si>
    <t>Instituto Amazónico de Investigaciones científicas - SINCHI</t>
  </si>
  <si>
    <t>Kilometro 2 Via Tarapacá</t>
  </si>
  <si>
    <t>4.1897361,-69.9408945,17</t>
  </si>
  <si>
    <t>Germán Palacio</t>
  </si>
  <si>
    <t>Doctorado en estudios amazónicos
Maestría en estudios amazónicos
Especialización en en estudios amazónicos</t>
  </si>
  <si>
    <t>Instituto Colombiano De Antropología e Historia</t>
  </si>
  <si>
    <t>6 líneas de trabajo</t>
  </si>
  <si>
    <t>Colombia Compra Eficiente</t>
  </si>
  <si>
    <t>Museo Nacional</t>
  </si>
  <si>
    <t>Archivo General de la Nación</t>
  </si>
  <si>
    <t>Biblioteca Nacional</t>
  </si>
  <si>
    <t>Instituto Caro y Cuervo</t>
  </si>
  <si>
    <t>Calle 12 No. 2-41</t>
  </si>
  <si>
    <t>4.6198552,-74.1181721,14</t>
  </si>
  <si>
    <t>Clara Chaparro</t>
  </si>
  <si>
    <t>Instituto de Ciencia Política - ICP</t>
  </si>
  <si>
    <t>64 proyectos; 50 publicaciones</t>
  </si>
  <si>
    <t>Banco Davivienda</t>
  </si>
  <si>
    <t>Seguros Bolívar</t>
  </si>
  <si>
    <t>Bavaria</t>
  </si>
  <si>
    <t>Corona</t>
  </si>
  <si>
    <t>Pacific</t>
  </si>
  <si>
    <t>AngloGold Ashanti</t>
  </si>
  <si>
    <t>Posse Herrera &amp; Ruiz Abogados</t>
  </si>
  <si>
    <t>FEDEPALMA</t>
  </si>
  <si>
    <t>Fundación Hernán Echavarría Olózaga</t>
  </si>
  <si>
    <t>ACESCO</t>
  </si>
  <si>
    <t>RELIAL</t>
  </si>
  <si>
    <t>NDRI</t>
  </si>
  <si>
    <t>Fundación Internacional para la Libertad</t>
  </si>
  <si>
    <t>Red Iberoamericana de Estudios Internacionales</t>
  </si>
  <si>
    <t>Red Latinoamericana por la Transparencia Legislativa</t>
  </si>
  <si>
    <t>Ladrillera Santa Fe</t>
  </si>
  <si>
    <t>Chaid Neme Hermanos</t>
  </si>
  <si>
    <t>Center for International Private Enterprice - CIPE</t>
  </si>
  <si>
    <t>ATLAS Foundation</t>
  </si>
  <si>
    <t>Calle 70 No. 7A-29</t>
  </si>
  <si>
    <t>4.6842779,-74.1142774</t>
  </si>
  <si>
    <t xml:space="preserve">Instituto de Estudios Ambientales </t>
  </si>
  <si>
    <t>5 programas de investigación, 45 publicaciones</t>
  </si>
  <si>
    <t>Calle 44 # 45 – 67 Unidad Camilo Torres Bloque B2</t>
  </si>
  <si>
    <t>3165000 Ext. 10556 - 10551</t>
  </si>
  <si>
    <t>http://www.idea.unal.edu.co/</t>
  </si>
  <si>
    <t>Carmenza Castiblanco Rozo</t>
  </si>
  <si>
    <t>ccastiblancor@unal.edu.co</t>
  </si>
  <si>
    <t>Maestría en Medio Ambiente y Desarrollo; Diplomado en Evaluación de Impacto Ambiental y Valoración Económica de Impactos; Diplomado en Agricultura Ecológica y Biología del Suelo</t>
  </si>
  <si>
    <t xml:space="preserve">Instituto de Estudios Ambientales para el Desarrollo - IDEADE </t>
  </si>
  <si>
    <t>36 publicaciones</t>
  </si>
  <si>
    <t xml:space="preserve">Red Latinoamericana de Ecología de las Obras de la Compañía de Jesús </t>
  </si>
  <si>
    <t>OEA</t>
  </si>
  <si>
    <t>Red de Colegios Sostenibles</t>
  </si>
  <si>
    <t>Transv. 4 No.42-00.Edificio J. Rafael Arboleda, S.J.Piso 8.</t>
  </si>
  <si>
    <t xml:space="preserve">3208320 ext. 4804 - 4813 </t>
  </si>
  <si>
    <t>Francisco González L. de G</t>
  </si>
  <si>
    <t xml:space="preserve">Instituto de Estudios Culturales </t>
  </si>
  <si>
    <t>Pontificia Universidad Javeriana (Cali)</t>
  </si>
  <si>
    <t>5 proyectos, 32 publicaciones</t>
  </si>
  <si>
    <t>INCODER</t>
  </si>
  <si>
    <t xml:space="preserve">Calle 18 No. 118-250 </t>
  </si>
  <si>
    <t>3.3483842,-76.5312707</t>
  </si>
  <si>
    <t xml:space="preserve"> (572) 3218200 / 4856400</t>
  </si>
  <si>
    <t>http://www.javerianacali.edu.co/intercultural</t>
  </si>
  <si>
    <t>Manuel Ramiro Muñoz</t>
  </si>
  <si>
    <t>Seminario internacional sobre Interculturalidad</t>
  </si>
  <si>
    <t>Instituto de Estudios Interdisciplinarios</t>
  </si>
  <si>
    <t>Carrera 1ª n.°12-53</t>
  </si>
  <si>
    <t>4.5960072,-74.0710197</t>
  </si>
  <si>
    <t>3420288 Exts 2150, 2151, 2152, 2153 y 2154</t>
  </si>
  <si>
    <t>Richard Tovar Cárdenas</t>
  </si>
  <si>
    <t>interdis@uexternado.edu.co</t>
  </si>
  <si>
    <t xml:space="preserve">Instituto de Estudios Políticos </t>
  </si>
  <si>
    <t>15 colecciones</t>
  </si>
  <si>
    <t>Instituto de Estudios Regionales INER</t>
  </si>
  <si>
    <t>Universidad de Antioquia 
Bloque 14 Oficina 209</t>
  </si>
  <si>
    <t>Manuel Alberto Alonso Espinal</t>
  </si>
  <si>
    <t>Instituto de Estudios Políticos y Relaciones Internacionales - IEPRI</t>
  </si>
  <si>
    <t>167 publicaciones</t>
  </si>
  <si>
    <t>Calle 45 n° 30-03, 
Edificio Manuel Ancizar, Piso 3</t>
  </si>
  <si>
    <t>4.6371445,-74.0836852</t>
  </si>
  <si>
    <t>316-50000 Ext. 16408</t>
  </si>
  <si>
    <t>Fabio López de La Roche</t>
  </si>
  <si>
    <t>Maestría en Estudios Políticos</t>
  </si>
  <si>
    <t>17 investigaciones</t>
  </si>
  <si>
    <t>Cementos Argos</t>
  </si>
  <si>
    <t>Instituto de Estudios Humanitarios (IEH)</t>
  </si>
  <si>
    <t>Universidad de Pillphs (Marburg, Alemania)</t>
  </si>
  <si>
    <t>Federación de ONG</t>
  </si>
  <si>
    <t>Universidad de Bradford</t>
  </si>
  <si>
    <t>Integración Regional y Cohesión Social (RISC)</t>
  </si>
  <si>
    <t>Asociación de Investigadores Urbano Regionales (ACIUR)</t>
  </si>
  <si>
    <t>Instituto Colombiano de Antropología e Historia (ICANH)</t>
  </si>
  <si>
    <t>Calle 67 # 53 - 108</t>
  </si>
  <si>
    <t>Carlo Emilio Piazzini Suarez</t>
  </si>
  <si>
    <t>Instituto de Estudios Rurales - IER</t>
  </si>
  <si>
    <t>4 proyectos y consultoría</t>
  </si>
  <si>
    <t xml:space="preserve">Confederación Cauchera </t>
  </si>
  <si>
    <t>Coopvalle Ltda</t>
  </si>
  <si>
    <t>Secretaría de Agricultura, Dpto. Santander</t>
  </si>
  <si>
    <t>Multicoop Ltda</t>
  </si>
  <si>
    <t>Red Unircoop</t>
  </si>
  <si>
    <t>Red Alfa Chile</t>
  </si>
  <si>
    <t>Red Alfa Deusto</t>
  </si>
  <si>
    <t>Proyecto Fodepal</t>
  </si>
  <si>
    <t>Red Rulescoop</t>
  </si>
  <si>
    <t>(57)1-3 20 83 20 Ext.  4813</t>
  </si>
  <si>
    <t>Marietta Bucheli</t>
  </si>
  <si>
    <t>Instituto de Estudios Sociales y Culturales PENSAR</t>
  </si>
  <si>
    <t>9 publicaciones</t>
  </si>
  <si>
    <t xml:space="preserve">Agencia Sueca de Desarrollo Internacional </t>
  </si>
  <si>
    <t>Instituto Paulo Freire</t>
  </si>
  <si>
    <t>Veeduría Distrital (Bogotá)</t>
  </si>
  <si>
    <t>Consejo Latinoamericano de Ciencias Sociales CLACSO</t>
  </si>
  <si>
    <t>Carrera 7 No. 40a-54, Casa Navarro</t>
  </si>
  <si>
    <t>4.626636, -74.065696</t>
  </si>
  <si>
    <t>3208320 Exts 5440 y 5441</t>
  </si>
  <si>
    <t>Roberto Carlos Vidal</t>
  </si>
  <si>
    <t xml:space="preserve">vidal@javeriana.edu.co   </t>
  </si>
  <si>
    <t>Diplomado Gerencia Social Ignaciana, Diplomado Jóvenes y Adultos: Una pedagogía del encuentro; Diplomado Diseño de Proyectos Virtuales, con énfasis en proyectos de intervención social o proyectos académicos; Diplomado en Formación de tutores para programas en línea; Doctado en Ciencias Sociales y Humanas</t>
  </si>
  <si>
    <t>Instituto de Investigación y Desarrollo en Abastecimiento de Agua, Saneamiento Ambiental y Conservación del Recurso Hídrico - CINARA</t>
  </si>
  <si>
    <t>4 proyectos</t>
  </si>
  <si>
    <t>Corporación Autónoma Regional del Valle del Cauca - CVC</t>
  </si>
  <si>
    <t>International Water and Sanitation Centre - IRC</t>
  </si>
  <si>
    <t>Asociación de Organizaciones Comunitarias Prestadoras de los Servicios Públicos de Colombia - AQUACOL</t>
  </si>
  <si>
    <t>Organización Panamericana de la Salud - OPS</t>
  </si>
  <si>
    <t>Global Applied Research Network - GARNET</t>
  </si>
  <si>
    <t>Alianza de Género y Agua - GWA</t>
  </si>
  <si>
    <t>Water Supply and Sanitation Collaborative Council - WSSCC</t>
  </si>
  <si>
    <t>Global Water Partnership - GWP</t>
  </si>
  <si>
    <t>Red Panamericana de Información en Salud Ambiental - REPIDISCA</t>
  </si>
  <si>
    <t>Organización Mundial de la Salud - OMS</t>
  </si>
  <si>
    <t>Calle 13 No 100-00, Ciudad Universitaria Meléndez
Edificio 341
</t>
  </si>
  <si>
    <t>3392345
3301986</t>
  </si>
  <si>
    <t>Inés Restrepo</t>
  </si>
  <si>
    <t>Instituto de Investigaciones en Ciencias Sociales y Humanas - ICSH</t>
  </si>
  <si>
    <t>271 proyectos, 1123 publicaciones</t>
  </si>
  <si>
    <t>Red Internacional de Estudios sobre Territorio y Cultura - RETEC</t>
  </si>
  <si>
    <t>Universidad Federal de Goiás - Brasil</t>
  </si>
  <si>
    <t>UNED -España</t>
  </si>
  <si>
    <t>Benemérita Universidad de Puebla - México</t>
  </si>
  <si>
    <t>Universidad de La Guajira</t>
  </si>
  <si>
    <t>Instituto Colombiano de Antropología e Historia - ICANH</t>
  </si>
  <si>
    <t>Cl 65 #26-10. Edificio Bicentenario. Bloque U</t>
  </si>
  <si>
    <t>5.0547473,-75.4949457</t>
  </si>
  <si>
    <t>(576) 8781500 ext: 18031, 18030, 18032</t>
  </si>
  <si>
    <t>Fanny Osorio Giraldo</t>
  </si>
  <si>
    <t>fanny.osorio@ucaldas.edu.co</t>
  </si>
  <si>
    <t>Doctorado en Estudios Territoriales, Maestría en Estudios Territoriales</t>
  </si>
  <si>
    <t>Instituto de Investigaciones HÁBITAT, CIUDAD Y TERRITORIO</t>
  </si>
  <si>
    <t>11 proyectos; 5 publicaciones</t>
  </si>
  <si>
    <t>Fondo Financiero de Proyectos de Desarrollo -FONADE</t>
  </si>
  <si>
    <t>Banco Interamericano de Desarrollo-BID</t>
  </si>
  <si>
    <t>Unidades Básicas de gestión Administrativa - UBA</t>
  </si>
  <si>
    <t>Escuela Superior de Administración Pública -Bogotá-ESAP</t>
  </si>
  <si>
    <t>DIAN</t>
  </si>
  <si>
    <t>Enda América Latina-ENDA</t>
  </si>
  <si>
    <t>Carrera 30 No. 45-03 Edificio Arquitectura</t>
  </si>
  <si>
    <t>4.6381991,-74.0862351,17</t>
  </si>
  <si>
    <t>3165000
3103178822</t>
  </si>
  <si>
    <t>Alberto Gomez Cruz</t>
  </si>
  <si>
    <t>2 proyectos, más de 200 publicaciones</t>
  </si>
  <si>
    <t>Secretaría de Educación del Distrito</t>
  </si>
  <si>
    <t>Avenida Calle 26 No. 69D-91 Centro Empresarial Arrecife, Torre Peatonal Oficinas 805 - 806 - 402A - 402B</t>
  </si>
  <si>
    <t>4.6383987,-74.108022</t>
  </si>
  <si>
    <t>Instituto Popular de Capacitación de la Corporación de Promoción Popular</t>
  </si>
  <si>
    <t>Desarrollo y Paz-DYP</t>
  </si>
  <si>
    <t>Christian Aid</t>
  </si>
  <si>
    <t>OXFAM</t>
  </si>
  <si>
    <t>Trocaire</t>
  </si>
  <si>
    <t>ALIANZA Alianza de Organizaciones Sociales y Afines</t>
  </si>
  <si>
    <t>CEAAL Centro de Educación de Adultos para América Latina</t>
  </si>
  <si>
    <t>Red Latinoamericana de Escuelas por la Paz y la convivencia democrática</t>
  </si>
  <si>
    <t>Comité Municipal de Derechos Humanos</t>
  </si>
  <si>
    <t>Red de Estudios Humanitarios</t>
  </si>
  <si>
    <t>Corporación Fomentamos</t>
  </si>
  <si>
    <t>WSV Sociedad Mundial de Victimología</t>
  </si>
  <si>
    <t>PIDHDD Plataforma Interamericana de Derechos Humanos, Democracia y Desarrollo</t>
  </si>
  <si>
    <t>Calle 52 No. 49 - 28, Interior 1101 Edificio La Lonja de Propiedad Raiz</t>
  </si>
  <si>
    <t>6.2516437,-75.5670574,16.5</t>
  </si>
  <si>
    <t>Seminarios esporádicos de paz, derechos humanos y democracia</t>
  </si>
  <si>
    <t>Investigación UNAB</t>
  </si>
  <si>
    <t>Universidad Autónoma de Bucaramanga</t>
  </si>
  <si>
    <t>68 proyectos</t>
  </si>
  <si>
    <t>Yahoo Research</t>
  </si>
  <si>
    <t>Olivanova</t>
  </si>
  <si>
    <t>Avenida 42 No. 48 – 11</t>
  </si>
  <si>
    <t>7.1170453,-73.1073587</t>
  </si>
  <si>
    <t>Especialización en Violencia Intrafamiliar Niñez y Adolescencia
Especialización Necesidades Educativas e Inclusión</t>
  </si>
  <si>
    <t>Investigación, Desarrollo e Innovación</t>
  </si>
  <si>
    <t>51 proyectos, 77 publicaciones</t>
  </si>
  <si>
    <t>Pontificia Universidad Javeriana Bogotá</t>
  </si>
  <si>
    <t>Revista Scopus</t>
  </si>
  <si>
    <t>Calle 18 No. 118-250</t>
  </si>
  <si>
    <t>3.4022667,-76.5636805</t>
  </si>
  <si>
    <t>3218200 Ext. 8578 / 8390 / 8615 / 8612</t>
  </si>
  <si>
    <t>Diego Luis Linares - Director</t>
  </si>
  <si>
    <t>Especialización en Gerencia Social
Especialización en Cultura de Paz y Derecho Internacional Humanitario
Maestría en Derechos Humanos y Cultura de Paz
Maestría en Salud Pública</t>
  </si>
  <si>
    <t>Investigaciones y Publicaciones (Oficina de Apoyo a la Investigación)</t>
  </si>
  <si>
    <t>117 publicaciones</t>
  </si>
  <si>
    <t>EuropeAid</t>
  </si>
  <si>
    <t>Bancoldex</t>
  </si>
  <si>
    <t>FOMIN</t>
  </si>
  <si>
    <t>Cámara de Comercio de Cali</t>
  </si>
  <si>
    <t>Intervida</t>
  </si>
  <si>
    <t>LASA</t>
  </si>
  <si>
    <t>Red de Estudios de Trabajo - RET</t>
  </si>
  <si>
    <t>Calle 18 No. 122-135 Pance</t>
  </si>
  <si>
    <t>3.3937061,-76.5625769</t>
  </si>
  <si>
    <t>Jhon James Mora Rodriguez - Grupo de Investigación Economía, Políticas Públicas y Métodos cuantitativos
Juan Manuel Salamanca García - Grupo Leonardo
Vladimir Rouvinski - Grupo Nexos
Diana María Davalos Pérez - Grupo Investigación Biomédica</t>
  </si>
  <si>
    <t>Maestría en Educación
Diplomado en docencia
Diplomado en Implementación de Asociaciones Público-Privadas
Maestría en Gerencia para la Innovación Social
Pregrado en Economía con énfasis en políticas públicas
Maestría en Estudios Sociales y Políticos en modalidad de investigación
Diplomado Gestión y Mercadeo Cultural
Diplomado en Equidad étnico-racial
Diplomado en Enfoque Diferencial
Diplomado en Etnoeducación</t>
  </si>
  <si>
    <t>Observatorio de Competitividad ´Compite 360´</t>
  </si>
  <si>
    <t>Cámara de Comercio de Bucaramanga</t>
  </si>
  <si>
    <t>Cámara de Comercio de Buga</t>
  </si>
  <si>
    <t>Cámara de Comercio de Cartago</t>
  </si>
  <si>
    <t>Cámara de Comercio de Cúcuta</t>
  </si>
  <si>
    <t>Cámara de Comercio de Ipiales</t>
  </si>
  <si>
    <t>Cámara de Comercio del Putumayo</t>
  </si>
  <si>
    <t>Cámara de Comercio de Santa Marta</t>
  </si>
  <si>
    <t>Cámara de Comercio de Sevilla</t>
  </si>
  <si>
    <t>Cámara de Comercio de Tuluá</t>
  </si>
  <si>
    <t>Cámara de Comercio de Tumaco</t>
  </si>
  <si>
    <t>Carrera 19 No. 36 - 20 Piso 2</t>
  </si>
  <si>
    <t>4.6255358,-74.0755627</t>
  </si>
  <si>
    <t>6527000 Exts 233, 360</t>
  </si>
  <si>
    <t>Observatorio de Educación del Caribe Colombiano</t>
  </si>
  <si>
    <t>27 proyectos, 103 publicaciones</t>
  </si>
  <si>
    <t>Universidad Carlos III España</t>
  </si>
  <si>
    <t>Programa de las Naciones Unidas para el Desarrollo - PNUD</t>
  </si>
  <si>
    <t>Asociación ICONO14</t>
  </si>
  <si>
    <t>Ciberimaginario</t>
  </si>
  <si>
    <t>CIC-UCAB</t>
  </si>
  <si>
    <t>EPTIC-OBSCOM</t>
  </si>
  <si>
    <t>Fundación IS+D</t>
  </si>
  <si>
    <t>Redes (Bolivia)</t>
  </si>
  <si>
    <t>SOCMEDIA</t>
  </si>
  <si>
    <t>TRA.BU.COM</t>
  </si>
  <si>
    <t>Elías Said Hung</t>
  </si>
  <si>
    <t>Observatorio de Sociedad, Gobierno y Tecnologías de Información</t>
  </si>
  <si>
    <t>Ministerio de Tecnologías de la Información y las Comunicaciones</t>
  </si>
  <si>
    <t>Red Interamerciana de Formación en Gobierno Electrónico</t>
  </si>
  <si>
    <t>ASIET - Telecomunicaciones de América Latina</t>
  </si>
  <si>
    <t>Fundación CTIC Sociedad del Conocimiento</t>
  </si>
  <si>
    <t>Instituto Global de Altos Estudios en Ciencias Sociales</t>
  </si>
  <si>
    <t>George Manson University</t>
  </si>
  <si>
    <t>Fundación Territorios del Mañana</t>
  </si>
  <si>
    <t>Universidad Nacional de Cuyo</t>
  </si>
  <si>
    <t>Carrera 1 No 12 - 66 Casa de las Mandolinas</t>
  </si>
  <si>
    <t>4.596382,-74.0716036</t>
  </si>
  <si>
    <t xml:space="preserve"> 3537000 ext. 1159</t>
  </si>
  <si>
    <t>Marco Peres</t>
  </si>
  <si>
    <t>marco.peres@uexternado.edu.co, director.observatics@gmail.com</t>
  </si>
  <si>
    <t>13 proyectos, 103 publicaciones</t>
  </si>
  <si>
    <t>Camara de Comercio de Cartagena</t>
  </si>
  <si>
    <t>Camara de Comercio de Sincelejo</t>
  </si>
  <si>
    <t>Fundación Probarranquilla</t>
  </si>
  <si>
    <t>Camara de Comercio de Montería</t>
  </si>
  <si>
    <t>Cámara de Comercio de la Guajira</t>
  </si>
  <si>
    <t>Superintendencia de Servicios
Públicos</t>
  </si>
  <si>
    <t>Alcaldía de Riohacha</t>
  </si>
  <si>
    <t xml:space="preserve"> Universidad Externado
de Colombia</t>
  </si>
  <si>
    <t>The Millenium Project</t>
  </si>
  <si>
    <t>Universidad de Cartagena</t>
  </si>
  <si>
    <t>Universidad del Magdalena</t>
  </si>
  <si>
    <t>Universidad de Cordoba</t>
  </si>
  <si>
    <t>Universidad Popular del Cesar</t>
  </si>
  <si>
    <t>Universidad de la Guajira</t>
  </si>
  <si>
    <t>Getsemaní, Calle del Guerrero # 29-02</t>
  </si>
  <si>
    <t>10.4208229,-75.547494</t>
  </si>
  <si>
    <t>6601364
6602395</t>
  </si>
  <si>
    <t>Philip Wright</t>
  </si>
  <si>
    <t>Unión Temporal</t>
  </si>
  <si>
    <t>8 proyectos, 16 publicaciones</t>
  </si>
  <si>
    <t>Instituto Colombiano para el Desarrollo Rural - INCODER</t>
  </si>
  <si>
    <t>Instituto francés de Investigaciones para la Gobernanza - IRG</t>
  </si>
  <si>
    <t>EL Consejo Latinoamericano y del Caribe de Ciencias Sociales - CLACSO</t>
  </si>
  <si>
    <t>Centro de Recursos para el Análisis del Conflicto - CERAC</t>
  </si>
  <si>
    <t>GIDES (Grupo de Investigación en Desarrollo Social)</t>
  </si>
  <si>
    <t>Centro de Memoria Histórica</t>
  </si>
  <si>
    <t>Víctor Barrera</t>
  </si>
  <si>
    <t>Seminarios de coyuntura sobre construcción de paz</t>
  </si>
  <si>
    <t>Sujetos y nuevas narrativas en la investigación y
enseñanza de las Ciencias Sociales</t>
  </si>
  <si>
    <t>57 proyectos, 271 publicaciones</t>
  </si>
  <si>
    <t>Nydia Constanza Mendoza Romero</t>
  </si>
  <si>
    <t>Vicerrectoría de Investigación y Extensión</t>
  </si>
  <si>
    <t>Centro de Desarrollo Tecnológico del GAS</t>
  </si>
  <si>
    <t>Cooperación Sueca</t>
  </si>
  <si>
    <t>Bill &amp; Melinda Gates Foundation</t>
  </si>
  <si>
    <t>Fundación Bavaria</t>
  </si>
  <si>
    <t>Centro de Desarrollo Productivo de JOYERÍA</t>
  </si>
  <si>
    <t>Corporación para la Investigación de la Corrosión</t>
  </si>
  <si>
    <t>Corporación Centro de Productividad y Competitividad del Oriente - CPC</t>
  </si>
  <si>
    <t>Corporación Centro de Desarrollo Productivo de Alimentos</t>
  </si>
  <si>
    <t>Corporación Bucaramanga Emprendedora "Luis Carlos Galán Sarmiento" - Incubadora de Empresas</t>
  </si>
  <si>
    <t>NEOMUNDO</t>
  </si>
  <si>
    <t>Cra 27 calle 9</t>
  </si>
  <si>
    <t>7.1403348,-73.1229179</t>
  </si>
  <si>
    <t>6344000 Ext 2981</t>
  </si>
  <si>
    <t>JAIME ENRIQUE MENESES FONSECA</t>
  </si>
  <si>
    <t>Maestría en DD.HH
Maestría en Economía y Desarrollo
Maestría en Gestión y Políticas Públicas
Especialización en Desarrollo Regional y Local
Especialización en Gestión Pública</t>
  </si>
  <si>
    <t>Vicerrectoría de Investigaciones</t>
  </si>
  <si>
    <t>Universidad Tecnológica del Chocó</t>
  </si>
  <si>
    <t>7 proyectos</t>
  </si>
  <si>
    <t>Ministerio de la Cultura</t>
  </si>
  <si>
    <t>Instituto Colombiano de Antropología e Historia - ICANHI</t>
  </si>
  <si>
    <t>Centro Nacional de Ciencia, Tecnología e Innovación para el Desarrollo Productivo Sostenible de la Biodiversidad - BIOINNOVA</t>
  </si>
  <si>
    <t>Centro Nacional de Estudios y Documentación de las Culturas Afrocolombianas</t>
  </si>
  <si>
    <t>Universidad de Georgetown</t>
  </si>
  <si>
    <t>Cra. 22 No 18B-10 B/ Nicolás Medrano - Ciudadela Universitaría, Bloque 11, piso 3, oficina 310</t>
  </si>
  <si>
    <t>6.3313008,-77.1666178,10</t>
  </si>
  <si>
    <t>6726565, ext. 6020, 6022</t>
  </si>
  <si>
    <t>Julio Cesar Halaby Guerrero</t>
  </si>
  <si>
    <t>Tecnología en Gestión Minero Ambiental
Técnico Profesional en Minería Sostenible
Especialización en Manejo Integrado de Recursos Hídricos 
Especialización en Atención y Educación Social a la Familia
Especialización en Organización y Desarrollo Comunitario
Maestría en Ciencias de la Educación
</t>
  </si>
  <si>
    <t>Universidad de Pamplona</t>
  </si>
  <si>
    <t>49 proyectos</t>
  </si>
  <si>
    <t>Cl. 58 #32-80</t>
  </si>
  <si>
    <t>7.1089806,-73.1123366</t>
  </si>
  <si>
    <t>Daniel Salvador Durán Osorio</t>
  </si>
  <si>
    <t>Maestría en paz, desarrollo y resolución de conflictos
Maestría en extensión y desarrollo rural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</si>
</sst>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_-;\-&quot;$&quot;* #,##0_-;_-&quot;$&quot;* &quot;-&quot;??_-;_-@"/>
  </numFmts>
  <fonts count="18">
    <font>
      <sz val="11.0"/>
      <color rgb="FF000000"/>
      <name val="Calibri"/>
    </font>
    <font>
      <b/>
      <sz val="11.0"/>
      <color rgb="FF000000"/>
      <name val="Calibri"/>
    </font>
    <font>
      <b/>
      <sz val="11.0"/>
      <name val="Calibri"/>
    </font>
    <font>
      <b/>
      <sz val="10.0"/>
      <name val="Calibri"/>
    </font>
    <font>
      <sz val="11.0"/>
      <name val="Calibri"/>
    </font>
    <font>
      <sz val="10.0"/>
      <name val="Calibri"/>
    </font>
    <font>
      <sz val="11.0"/>
      <color rgb="FFFF0000"/>
      <name val="Calibri"/>
    </font>
    <font>
      <u/>
      <sz val="11.0"/>
      <color rgb="FF0563C1"/>
      <name val="Calibri"/>
    </font>
    <font>
      <u/>
      <sz val="11.0"/>
      <color rgb="FF0000FF"/>
      <name val="Calibri"/>
    </font>
    <font>
      <u/>
      <sz val="11.0"/>
      <color rgb="FF0563C1"/>
      <name val="Calibri"/>
    </font>
    <font>
      <u/>
      <sz val="11.0"/>
      <name val="Calibri"/>
    </font>
    <font>
      <name val="Calibri"/>
    </font>
    <font>
      <u/>
      <sz val="11.0"/>
      <color rgb="FF0563C1"/>
      <name val="Calibri"/>
    </font>
    <font>
      <u/>
      <sz val="11.0"/>
      <color rgb="FF0000FF"/>
      <name val="Calibri"/>
    </font>
    <font>
      <u/>
      <sz val="11.0"/>
      <color rgb="FF0563C1"/>
      <name val="Calibri"/>
    </font>
    <font>
      <u/>
      <sz val="11.0"/>
      <color rgb="FF0563C1"/>
      <name val="Calibri"/>
    </font>
    <font>
      <u/>
      <sz val="11.0"/>
      <color rgb="FF0000FF"/>
      <name val="Calibri"/>
    </font>
    <font>
      <u/>
      <sz val="11.0"/>
      <color rgb="FF0563C1"/>
      <name val="Calibri"/>
    </font>
  </fonts>
  <fills count="10">
    <fill>
      <patternFill patternType="none"/>
    </fill>
    <fill>
      <patternFill patternType="lightGray"/>
    </fill>
    <fill>
      <patternFill patternType="solid">
        <fgColor rgb="FF7030A0"/>
        <bgColor rgb="FF7030A0"/>
      </patternFill>
    </fill>
    <fill>
      <patternFill patternType="solid">
        <fgColor rgb="FFBFBFBF"/>
        <bgColor rgb="FFBFBFBF"/>
      </patternFill>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0070C0"/>
        <bgColor rgb="FF0070C0"/>
      </patternFill>
    </fill>
    <fill>
      <patternFill patternType="solid">
        <fgColor rgb="FFED7D31"/>
        <bgColor rgb="FFED7D31"/>
      </patternFill>
    </fill>
    <fill>
      <patternFill patternType="solid">
        <fgColor rgb="FFFF6600"/>
        <bgColor rgb="FFFF6600"/>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xf>
    <xf borderId="0" fillId="0" fontId="1" numFmtId="0" xfId="0" applyAlignment="1" applyFont="1">
      <alignment horizontal="center" vertical="center" wrapText="1"/>
    </xf>
    <xf borderId="0" fillId="0" fontId="1" numFmtId="0" xfId="0" applyAlignment="1" applyFont="1">
      <alignment horizontal="center" vertical="center" wrapText="1"/>
    </xf>
    <xf borderId="0" fillId="0" fontId="2" numFmtId="0" xfId="0" applyAlignment="1" applyFont="1">
      <alignment horizontal="center" vertical="center" wrapText="1"/>
    </xf>
    <xf borderId="0" fillId="0" fontId="3" numFmtId="0" xfId="0" applyAlignment="1" applyFont="1">
      <alignment horizontal="center" vertical="center" wrapText="1"/>
    </xf>
    <xf borderId="0" fillId="0" fontId="3" numFmtId="0" xfId="0" applyAlignment="1" applyFont="1">
      <alignment horizontal="center" vertical="center" wrapText="1"/>
    </xf>
    <xf borderId="0" fillId="0" fontId="0" numFmtId="0" xfId="0" applyAlignment="1" applyFont="1">
      <alignment horizontal="center" vertical="center"/>
    </xf>
    <xf borderId="0" fillId="0" fontId="4" numFmtId="0" xfId="0" applyAlignment="1" applyFont="1">
      <alignment horizontal="center" vertical="center"/>
    </xf>
    <xf borderId="0" fillId="0" fontId="0" numFmtId="0" xfId="0" applyAlignment="1" applyFont="1">
      <alignment horizontal="center" vertical="center" wrapText="1"/>
    </xf>
    <xf borderId="0" fillId="2" fontId="0" numFmtId="0" xfId="0" applyAlignment="1" applyFill="1" applyFont="1">
      <alignment horizontal="center" vertical="center"/>
    </xf>
    <xf borderId="0" fillId="0" fontId="5" numFmtId="0" xfId="0" applyAlignment="1" applyFont="1">
      <alignment horizontal="center" vertical="center" wrapText="1"/>
    </xf>
    <xf borderId="0" fillId="0" fontId="5" numFmtId="0" xfId="0" applyAlignment="1" applyFont="1">
      <alignment horizontal="center" vertical="center"/>
    </xf>
    <xf borderId="0" fillId="3" fontId="6" numFmtId="0" xfId="0" applyAlignment="1" applyFill="1" applyFont="1">
      <alignment horizontal="center" vertical="center"/>
    </xf>
    <xf borderId="0" fillId="0" fontId="5" numFmtId="0" xfId="0" applyAlignment="1" applyFont="1">
      <alignment horizontal="center" vertical="center"/>
    </xf>
    <xf borderId="0" fillId="4" fontId="0" numFmtId="0" xfId="0" applyAlignment="1" applyFill="1" applyFont="1">
      <alignment horizontal="center" vertical="center"/>
    </xf>
    <xf borderId="0" fillId="5" fontId="0" numFmtId="0" xfId="0" applyAlignment="1" applyFill="1" applyFont="1">
      <alignment horizontal="center" vertical="center"/>
    </xf>
    <xf borderId="0" fillId="0" fontId="5" numFmtId="0" xfId="0" applyAlignment="1" applyFont="1">
      <alignment horizontal="center"/>
    </xf>
    <xf borderId="0" fillId="0" fontId="5" numFmtId="0" xfId="0" applyFont="1"/>
    <xf borderId="0" fillId="6" fontId="0" numFmtId="0" xfId="0" applyAlignment="1" applyFill="1" applyFont="1">
      <alignment horizontal="center" vertical="center"/>
    </xf>
    <xf borderId="0" fillId="0" fontId="4" numFmtId="0" xfId="0" applyAlignment="1" applyFont="1">
      <alignment horizontal="center"/>
    </xf>
    <xf borderId="0" fillId="0" fontId="4" numFmtId="0" xfId="0" applyFont="1"/>
    <xf borderId="0" fillId="7" fontId="0" numFmtId="0" xfId="0" applyAlignment="1" applyFill="1" applyFont="1">
      <alignment horizontal="center" vertical="center"/>
    </xf>
    <xf borderId="0" fillId="0" fontId="6" numFmtId="0" xfId="0" applyAlignment="1" applyFont="1">
      <alignment/>
    </xf>
    <xf borderId="0" fillId="8" fontId="0" numFmtId="0" xfId="0" applyAlignment="1" applyFill="1" applyFont="1">
      <alignment horizontal="center" vertical="center"/>
    </xf>
    <xf borderId="0" fillId="0" fontId="0" numFmtId="0" xfId="0" applyFont="1"/>
    <xf borderId="0" fillId="0" fontId="0" numFmtId="0" xfId="0" applyFont="1"/>
    <xf borderId="0" fillId="0" fontId="0" numFmtId="0" xfId="0" applyAlignment="1" applyFont="1">
      <alignment horizontal="center"/>
    </xf>
    <xf borderId="0" fillId="0" fontId="6" numFmtId="0" xfId="0" applyAlignment="1" applyFont="1">
      <alignment/>
    </xf>
    <xf borderId="1" fillId="0" fontId="2" numFmtId="0" xfId="0" applyAlignment="1" applyBorder="1" applyFont="1">
      <alignment horizontal="center" vertical="center" wrapText="1"/>
    </xf>
    <xf borderId="1" fillId="0" fontId="2" numFmtId="0" xfId="0" applyAlignment="1" applyBorder="1" applyFont="1">
      <alignment horizontal="center" vertical="center" wrapText="1"/>
    </xf>
    <xf borderId="1" fillId="9" fontId="2" numFmtId="0" xfId="0" applyAlignment="1" applyBorder="1" applyFill="1" applyFont="1">
      <alignment horizontal="center" vertical="center" wrapText="1"/>
    </xf>
    <xf borderId="1" fillId="6" fontId="2" numFmtId="0" xfId="0" applyAlignment="1" applyBorder="1" applyFont="1">
      <alignment horizontal="center" vertical="center" wrapText="1"/>
    </xf>
    <xf borderId="0" fillId="6" fontId="2" numFmtId="0" xfId="0" applyAlignment="1" applyFont="1">
      <alignment horizontal="center" vertical="center" wrapText="1"/>
    </xf>
    <xf borderId="1" fillId="0" fontId="4" numFmtId="0" xfId="0" applyAlignment="1" applyBorder="1" applyFont="1">
      <alignment horizontal="center" vertical="center" wrapText="1"/>
    </xf>
    <xf borderId="1" fillId="9" fontId="4" numFmtId="0" xfId="0" applyAlignment="1" applyBorder="1" applyFont="1">
      <alignment horizontal="center" vertical="center" wrapText="1"/>
    </xf>
    <xf borderId="1" fillId="6" fontId="4" numFmtId="0" xfId="0" applyAlignment="1" applyBorder="1" applyFont="1">
      <alignment horizontal="center" vertical="center" wrapText="1"/>
    </xf>
    <xf borderId="1" fillId="6" fontId="7" numFmtId="0" xfId="0" applyAlignment="1" applyBorder="1" applyFont="1">
      <alignment horizontal="center" vertical="center" wrapText="1"/>
    </xf>
    <xf borderId="1" fillId="6" fontId="0" numFmtId="0" xfId="0" applyAlignment="1" applyBorder="1" applyFont="1">
      <alignment horizontal="center" wrapText="1"/>
    </xf>
    <xf borderId="2" fillId="0" fontId="4" numFmtId="0" xfId="0" applyAlignment="1" applyBorder="1" applyFont="1">
      <alignment horizontal="center" vertical="center" wrapText="1"/>
    </xf>
    <xf borderId="1" fillId="6" fontId="8" numFmtId="0" xfId="0" applyAlignment="1" applyBorder="1" applyFont="1">
      <alignment horizontal="center" vertical="center" wrapText="1"/>
    </xf>
    <xf borderId="3" fillId="6" fontId="0" numFmtId="0" xfId="0" applyAlignment="1" applyBorder="1" applyFont="1">
      <alignment horizontal="center" wrapText="1"/>
    </xf>
    <xf borderId="1" fillId="6" fontId="0" numFmtId="0" xfId="0" applyAlignment="1" applyBorder="1" applyFont="1">
      <alignment horizontal="center" vertical="center"/>
    </xf>
    <xf borderId="1" fillId="6" fontId="9" numFmtId="0" xfId="0" applyAlignment="1" applyBorder="1" applyFont="1">
      <alignment horizontal="center" vertical="center"/>
    </xf>
    <xf borderId="4" fillId="0" fontId="4" numFmtId="0" xfId="0" applyAlignment="1" applyBorder="1" applyFont="1">
      <alignment horizontal="center" vertical="center" wrapText="1"/>
    </xf>
    <xf borderId="1" fillId="0" fontId="4" numFmtId="164" xfId="0" applyAlignment="1" applyBorder="1" applyFont="1" applyNumberFormat="1">
      <alignment horizontal="center" vertical="center" wrapText="1"/>
    </xf>
    <xf borderId="1" fillId="6" fontId="10" numFmtId="0" xfId="0" applyAlignment="1" applyBorder="1" applyFont="1">
      <alignment horizontal="center" vertical="center" wrapText="1"/>
    </xf>
    <xf borderId="3" fillId="6" fontId="11" numFmtId="0" xfId="0" applyAlignment="1" applyBorder="1" applyFont="1">
      <alignment wrapText="1"/>
    </xf>
    <xf borderId="1" fillId="0" fontId="0" numFmtId="0" xfId="0" applyAlignment="1" applyBorder="1" applyFont="1">
      <alignment horizontal="center" vertical="center"/>
    </xf>
    <xf borderId="1" fillId="0" fontId="0" numFmtId="0" xfId="0" applyAlignment="1" applyBorder="1" applyFont="1">
      <alignment horizontal="center" vertical="center" wrapText="1"/>
    </xf>
    <xf borderId="1" fillId="4" fontId="4" numFmtId="0" xfId="0" applyAlignment="1" applyBorder="1" applyFont="1">
      <alignment horizontal="center" vertical="center" wrapText="1"/>
    </xf>
    <xf borderId="5" fillId="0" fontId="4" numFmtId="0" xfId="0" applyAlignment="1" applyBorder="1" applyFont="1">
      <alignment horizontal="center" vertical="center" wrapText="1"/>
    </xf>
    <xf borderId="2" fillId="6" fontId="4" numFmtId="0" xfId="0" applyAlignment="1" applyBorder="1" applyFont="1">
      <alignment horizontal="center" vertical="center" wrapText="1"/>
    </xf>
    <xf borderId="2" fillId="9" fontId="4" numFmtId="0" xfId="0" applyAlignment="1" applyBorder="1" applyFont="1">
      <alignment horizontal="center" vertical="center" wrapText="1"/>
    </xf>
    <xf borderId="5" fillId="6" fontId="4" numFmtId="0" xfId="0" applyAlignment="1" applyBorder="1" applyFont="1">
      <alignment horizontal="center" vertical="center" wrapText="1"/>
    </xf>
    <xf borderId="5" fillId="6" fontId="12" numFmtId="0" xfId="0" applyAlignment="1" applyBorder="1" applyFont="1">
      <alignment horizontal="center" vertical="center" wrapText="1"/>
    </xf>
    <xf borderId="5" fillId="9" fontId="4" numFmtId="0" xfId="0" applyAlignment="1" applyBorder="1" applyFont="1">
      <alignment horizontal="center" vertical="center" wrapText="1"/>
    </xf>
    <xf borderId="5" fillId="6" fontId="13" numFmtId="0" xfId="0" applyAlignment="1" applyBorder="1" applyFont="1">
      <alignment horizontal="center" vertical="center" wrapText="1"/>
    </xf>
    <xf borderId="3" fillId="0" fontId="4" numFmtId="0" xfId="0" applyAlignment="1" applyBorder="1" applyFont="1">
      <alignment horizontal="center" vertical="center" wrapText="1"/>
    </xf>
    <xf borderId="6" fillId="0" fontId="4" numFmtId="0" xfId="0" applyAlignment="1" applyBorder="1" applyFont="1">
      <alignment horizontal="center" vertical="center" wrapText="1"/>
    </xf>
    <xf borderId="2" fillId="6" fontId="14" numFmtId="0" xfId="0" applyAlignment="1" applyBorder="1" applyFont="1">
      <alignment horizontal="center" vertical="center" wrapText="1"/>
    </xf>
    <xf borderId="1" fillId="5" fontId="4" numFmtId="0" xfId="0" applyAlignment="1" applyBorder="1" applyFont="1">
      <alignment horizontal="center" vertical="center" wrapText="1"/>
    </xf>
    <xf borderId="2" fillId="5" fontId="4" numFmtId="0" xfId="0" applyAlignment="1" applyBorder="1" applyFont="1">
      <alignment horizontal="center" vertical="center" wrapText="1"/>
    </xf>
    <xf borderId="1" fillId="5" fontId="15" numFmtId="0" xfId="0" applyAlignment="1" applyBorder="1" applyFont="1">
      <alignment horizontal="center" vertical="center" wrapText="1"/>
    </xf>
    <xf borderId="1" fillId="5" fontId="16" numFmtId="0" xfId="0" applyAlignment="1" applyBorder="1" applyFont="1">
      <alignment horizontal="center" vertical="center" wrapText="1"/>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uninorte.edu.co/web/urbanum" TargetMode="External"/><Relationship Id="rId42" Type="http://schemas.openxmlformats.org/officeDocument/2006/relationships/hyperlink" Target="mailto:caralduque@usc.edu.co" TargetMode="External"/><Relationship Id="rId41" Type="http://schemas.openxmlformats.org/officeDocument/2006/relationships/hyperlink" Target="http://investigaciones.usc.edu.co/index.php/component/content/article/36-ceider/52-ceider.html" TargetMode="External"/><Relationship Id="rId44" Type="http://schemas.openxmlformats.org/officeDocument/2006/relationships/hyperlink" Target="mailto:lucero.zamudio@uexternado.edu.co" TargetMode="External"/><Relationship Id="rId43" Type="http://schemas.openxmlformats.org/officeDocument/2006/relationships/hyperlink" Target="mailto:jairogalindo@unisalle.edu.co" TargetMode="External"/><Relationship Id="rId46" Type="http://schemas.openxmlformats.org/officeDocument/2006/relationships/hyperlink" Target="http://investigaciones.pedagogica.edu.co/" TargetMode="External"/><Relationship Id="rId45" Type="http://schemas.openxmlformats.org/officeDocument/2006/relationships/hyperlink" Target="http://www.cinep.org.co/" TargetMode="External"/><Relationship Id="rId107" Type="http://schemas.openxmlformats.org/officeDocument/2006/relationships/hyperlink" Target="http://investigaciones.usbcartagena.edu.co/grupos/centro-de-investigaciones" TargetMode="External"/><Relationship Id="rId106" Type="http://schemas.openxmlformats.org/officeDocument/2006/relationships/hyperlink" Target="http://portal.uexternado.edu.co/fderecho/investigacion/c-medio-ambiente/investigadores.html" TargetMode="External"/><Relationship Id="rId105" Type="http://schemas.openxmlformats.org/officeDocument/2006/relationships/hyperlink" Target="http://scienti1.colciencias.gov.co:8080/gruplac/jsp/visualiza/visualizagr.jsp?nro=00000000007105" TargetMode="External"/><Relationship Id="rId104" Type="http://schemas.openxmlformats.org/officeDocument/2006/relationships/hyperlink" Target="http://ambiental.utp.edu.co/gestion-ambiental-territorial.pdf" TargetMode="External"/><Relationship Id="rId109" Type="http://schemas.openxmlformats.org/officeDocument/2006/relationships/hyperlink" Target="https://gidest.wordpress.com/" TargetMode="External"/><Relationship Id="rId108" Type="http://schemas.openxmlformats.org/officeDocument/2006/relationships/hyperlink" Target="mailto:cmeza@usbctg.edu.co" TargetMode="External"/><Relationship Id="rId48" Type="http://schemas.openxmlformats.org/officeDocument/2006/relationships/hyperlink" Target="mailto:irma@umanizales.edu.co" TargetMode="External"/><Relationship Id="rId47" Type="http://schemas.openxmlformats.org/officeDocument/2006/relationships/hyperlink" Target="mailto:srodriguez@pedagogica.edu.co" TargetMode="External"/><Relationship Id="rId49" Type="http://schemas.openxmlformats.org/officeDocument/2006/relationships/hyperlink" Target="http://www.cid.unal.edu.co/cidnews/" TargetMode="External"/><Relationship Id="rId103" Type="http://schemas.openxmlformats.org/officeDocument/2006/relationships/hyperlink" Target="mailto:info@fundacionvictimasvisibles.org" TargetMode="External"/><Relationship Id="rId102" Type="http://schemas.openxmlformats.org/officeDocument/2006/relationships/hyperlink" Target="http://www.saldarriagaconcha.org/" TargetMode="External"/><Relationship Id="rId101" Type="http://schemas.openxmlformats.org/officeDocument/2006/relationships/hyperlink" Target="mailto:cperez@fedesarrollo.org.co" TargetMode="External"/><Relationship Id="rId100" Type="http://schemas.openxmlformats.org/officeDocument/2006/relationships/hyperlink" Target="http://www.fedesarrollo.org.co/" TargetMode="External"/><Relationship Id="rId31" Type="http://schemas.openxmlformats.org/officeDocument/2006/relationships/hyperlink" Target="http://www.crece.org.co/crece/" TargetMode="External"/><Relationship Id="rId30" Type="http://schemas.openxmlformats.org/officeDocument/2006/relationships/hyperlink" Target="http://www.urosario.edu.co/cienciapolitica/cepi_inicio.html" TargetMode="External"/><Relationship Id="rId33" Type="http://schemas.openxmlformats.org/officeDocument/2006/relationships/hyperlink" Target="http://cer.org.co/" TargetMode="External"/><Relationship Id="rId32" Type="http://schemas.openxmlformats.org/officeDocument/2006/relationships/hyperlink" Target="mailto:cgarcia@crece.org.co" TargetMode="External"/><Relationship Id="rId35" Type="http://schemas.openxmlformats.org/officeDocument/2006/relationships/hyperlink" Target="http://www.unal.edu.co/ces/" TargetMode="External"/><Relationship Id="rId34" Type="http://schemas.openxmlformats.org/officeDocument/2006/relationships/hyperlink" Target="mailto:richard.triana@cer.org.co" TargetMode="External"/><Relationship Id="rId37" Type="http://schemas.openxmlformats.org/officeDocument/2006/relationships/hyperlink" Target="mailto:rfragoso@unillanos.edu.co" TargetMode="External"/><Relationship Id="rId36" Type="http://schemas.openxmlformats.org/officeDocument/2006/relationships/hyperlink" Target="http://cese.unillanos.edu.co/" TargetMode="External"/><Relationship Id="rId39" Type="http://schemas.openxmlformats.org/officeDocument/2006/relationships/hyperlink" Target="mailto:afrancov@unipacifico.edu.co" TargetMode="External"/><Relationship Id="rId38" Type="http://schemas.openxmlformats.org/officeDocument/2006/relationships/hyperlink" Target="http://www.unipacifico.edu.co:8095/unipaportal/institucional.jsp?opt=27" TargetMode="External"/><Relationship Id="rId20" Type="http://schemas.openxmlformats.org/officeDocument/2006/relationships/hyperlink" Target="http://www.lasalle.edu.co/wps/portal/Home/Principal/Investigaciones/centros_investigacion/centro-de-estudios-en-desarrollo-y-territorio" TargetMode="External"/><Relationship Id="rId22" Type="http://schemas.openxmlformats.org/officeDocument/2006/relationships/hyperlink" Target="http://ceper.uniandes.edu.co/" TargetMode="External"/><Relationship Id="rId21" Type="http://schemas.openxmlformats.org/officeDocument/2006/relationships/hyperlink" Target="mailto:emancipef@unisalle.edu.co" TargetMode="External"/><Relationship Id="rId24" Type="http://schemas.openxmlformats.org/officeDocument/2006/relationships/hyperlink" Target="http://ceelat.org/" TargetMode="External"/><Relationship Id="rId23" Type="http://schemas.openxmlformats.org/officeDocument/2006/relationships/hyperlink" Target="mailto:mm.robles126o@uniandes.edu.co" TargetMode="External"/><Relationship Id="rId129" Type="http://schemas.openxmlformats.org/officeDocument/2006/relationships/hyperlink" Target="mailto:esrueda@javeriana.edu.co" TargetMode="External"/><Relationship Id="rId128" Type="http://schemas.openxmlformats.org/officeDocument/2006/relationships/hyperlink" Target="http://fear.javeriana.edu.co/investigacion/institutos/ier" TargetMode="External"/><Relationship Id="rId127" Type="http://schemas.openxmlformats.org/officeDocument/2006/relationships/hyperlink" Target="mailto:carlo.piazzini@udea.edu.co" TargetMode="External"/><Relationship Id="rId126" Type="http://schemas.openxmlformats.org/officeDocument/2006/relationships/hyperlink" Target="http://iner.udea.edu.co/" TargetMode="External"/><Relationship Id="rId26" Type="http://schemas.openxmlformats.org/officeDocument/2006/relationships/hyperlink" Target="http://www.ceidcolombia.org/" TargetMode="External"/><Relationship Id="rId121" Type="http://schemas.openxmlformats.org/officeDocument/2006/relationships/hyperlink" Target="http://portal.uexternado.edu.co/fderecho/investigacion/i-interdisciplinarios/index.html" TargetMode="External"/><Relationship Id="rId25" Type="http://schemas.openxmlformats.org/officeDocument/2006/relationships/hyperlink" Target="mailto:juanagarcia@uniandes.edu.co" TargetMode="External"/><Relationship Id="rId120" Type="http://schemas.openxmlformats.org/officeDocument/2006/relationships/hyperlink" Target="mailto:mrmunoz@javerianacali.edu.co" TargetMode="External"/><Relationship Id="rId28" Type="http://schemas.openxmlformats.org/officeDocument/2006/relationships/hyperlink" Target="http://www.cccartagena.org.co/investigacioneseconomicas.php" TargetMode="External"/><Relationship Id="rId27" Type="http://schemas.openxmlformats.org/officeDocument/2006/relationships/hyperlink" Target="mailto:ceidcorp_ml@ceidcolombia.org" TargetMode="External"/><Relationship Id="rId125" Type="http://schemas.openxmlformats.org/officeDocument/2006/relationships/hyperlink" Target="mailto:flopezdr@unal.edu.co" TargetMode="External"/><Relationship Id="rId29" Type="http://schemas.openxmlformats.org/officeDocument/2006/relationships/hyperlink" Target="mailto:llopez@cccartagena.org.co" TargetMode="External"/><Relationship Id="rId124" Type="http://schemas.openxmlformats.org/officeDocument/2006/relationships/hyperlink" Target="http://www.iepri-bog.unal.edu.co/somos1.htm" TargetMode="External"/><Relationship Id="rId123" Type="http://schemas.openxmlformats.org/officeDocument/2006/relationships/hyperlink" Target="mailto:iepdir@quimbaya.udea.edu.co" TargetMode="External"/><Relationship Id="rId122" Type="http://schemas.openxmlformats.org/officeDocument/2006/relationships/hyperlink" Target="http://posgrados.udea.edu.co/" TargetMode="External"/><Relationship Id="rId95" Type="http://schemas.openxmlformats.org/officeDocument/2006/relationships/hyperlink" Target="http://www.ideaspaz.org/" TargetMode="External"/><Relationship Id="rId94" Type="http://schemas.openxmlformats.org/officeDocument/2006/relationships/hyperlink" Target="http://www.fundesmag.org/" TargetMode="External"/><Relationship Id="rId97" Type="http://schemas.openxmlformats.org/officeDocument/2006/relationships/hyperlink" Target="http://www.fundacionlyd.org/" TargetMode="External"/><Relationship Id="rId96" Type="http://schemas.openxmlformats.org/officeDocument/2006/relationships/hyperlink" Target="mailto:arivas@ideaspaz.org" TargetMode="External"/><Relationship Id="rId11" Type="http://schemas.openxmlformats.org/officeDocument/2006/relationships/hyperlink" Target="mailto:vnewman@dejusticia.org" TargetMode="External"/><Relationship Id="rId99" Type="http://schemas.openxmlformats.org/officeDocument/2006/relationships/hyperlink" Target="http://www.proantioquia.org.co/" TargetMode="External"/><Relationship Id="rId10" Type="http://schemas.openxmlformats.org/officeDocument/2006/relationships/hyperlink" Target="mailto:doctoradocinde@umanizales.edu.co" TargetMode="External"/><Relationship Id="rId98" Type="http://schemas.openxmlformats.org/officeDocument/2006/relationships/hyperlink" Target="http://www.fundes.org/" TargetMode="External"/><Relationship Id="rId13" Type="http://schemas.openxmlformats.org/officeDocument/2006/relationships/hyperlink" Target="http://www.cenac.org.co/" TargetMode="External"/><Relationship Id="rId12" Type="http://schemas.openxmlformats.org/officeDocument/2006/relationships/hyperlink" Target="http://genero.univalle.edu.co/" TargetMode="External"/><Relationship Id="rId91" Type="http://schemas.openxmlformats.org/officeDocument/2006/relationships/hyperlink" Target="mailto:ypalermo@pedagogica.edu.co" TargetMode="External"/><Relationship Id="rId90" Type="http://schemas.openxmlformats.org/officeDocument/2006/relationships/hyperlink" Target="http://scienti1.colciencias.gov.co:8080/gruplac/jsp/visualiza/visualizagr.jsp?nro=00000000008020" TargetMode="External"/><Relationship Id="rId93" Type="http://schemas.openxmlformats.org/officeDocument/2006/relationships/hyperlink" Target="mailto:rbernal@uniandes.edu.co" TargetMode="External"/><Relationship Id="rId92" Type="http://schemas.openxmlformats.org/officeDocument/2006/relationships/hyperlink" Target="https://economia.uniandes.edu.co/centros-de-investigacion/cede" TargetMode="External"/><Relationship Id="rId118" Type="http://schemas.openxmlformats.org/officeDocument/2006/relationships/hyperlink" Target="http://fear.javeriana.edu.co/investigacion/institutos/ideade" TargetMode="External"/><Relationship Id="rId117" Type="http://schemas.openxmlformats.org/officeDocument/2006/relationships/hyperlink" Target="http://www.icpcolombia.org/" TargetMode="External"/><Relationship Id="rId116" Type="http://schemas.openxmlformats.org/officeDocument/2006/relationships/hyperlink" Target="mailto:cchaparro@icanh.gov.co" TargetMode="External"/><Relationship Id="rId115" Type="http://schemas.openxmlformats.org/officeDocument/2006/relationships/hyperlink" Target="http://www.icanh.gov.co/" TargetMode="External"/><Relationship Id="rId119" Type="http://schemas.openxmlformats.org/officeDocument/2006/relationships/hyperlink" Target="mailto:esrueda@javeriana.edu.co" TargetMode="External"/><Relationship Id="rId15" Type="http://schemas.openxmlformats.org/officeDocument/2006/relationships/hyperlink" Target="mailto:cmontene@uniandes.edu.co" TargetMode="External"/><Relationship Id="rId110" Type="http://schemas.openxmlformats.org/officeDocument/2006/relationships/hyperlink" Target="mailto:mcastillo@una&#241;l.edu.co" TargetMode="External"/><Relationship Id="rId14" Type="http://schemas.openxmlformats.org/officeDocument/2006/relationships/hyperlink" Target="http://ceo.uniandes.edu.co/" TargetMode="External"/><Relationship Id="rId17" Type="http://schemas.openxmlformats.org/officeDocument/2006/relationships/hyperlink" Target="mailto:ceo@quimbaya.udea.edu.co" TargetMode="External"/><Relationship Id="rId16" Type="http://schemas.openxmlformats.org/officeDocument/2006/relationships/hyperlink" Target="http://scienti1.colciencias.gov.co:8080/gruplac/jsp/visualiza/visualizagr.jsp?nro=00000000001809" TargetMode="External"/><Relationship Id="rId19" Type="http://schemas.openxmlformats.org/officeDocument/2006/relationships/hyperlink" Target="mailto:lgalviap@banrep.gov.co" TargetMode="External"/><Relationship Id="rId114" Type="http://schemas.openxmlformats.org/officeDocument/2006/relationships/hyperlink" Target="http://www.investigacionimani.unal.edu.co/" TargetMode="External"/><Relationship Id="rId18" Type="http://schemas.openxmlformats.org/officeDocument/2006/relationships/hyperlink" Target="http://www.banrep.gov.co/" TargetMode="External"/><Relationship Id="rId113" Type="http://schemas.openxmlformats.org/officeDocument/2006/relationships/hyperlink" Target="mailto:dmaldonadoc@uniandes.edu.co" TargetMode="External"/><Relationship Id="rId112" Type="http://schemas.openxmlformats.org/officeDocument/2006/relationships/hyperlink" Target="https://egob.uniandes.edu.co/index.php/es/me-investigacion/me-gmpp" TargetMode="External"/><Relationship Id="rId111" Type="http://schemas.openxmlformats.org/officeDocument/2006/relationships/hyperlink" Target="http://grupomasoudea.blogspot.com/" TargetMode="External"/><Relationship Id="rId84" Type="http://schemas.openxmlformats.org/officeDocument/2006/relationships/hyperlink" Target="http://scienti.colciencias.gov.co:8080/gruplac/jsp/visualiza/visualizagr.jsp?nro=00000000001597" TargetMode="External"/><Relationship Id="rId83" Type="http://schemas.openxmlformats.org/officeDocument/2006/relationships/hyperlink" Target="mailto:nsegura@javeriana.edu.co" TargetMode="External"/><Relationship Id="rId86" Type="http://schemas.openxmlformats.org/officeDocument/2006/relationships/hyperlink" Target="http://www.uninorte.edu.co/web/investigacion-desarrollo-e-innovacion" TargetMode="External"/><Relationship Id="rId85" Type="http://schemas.openxmlformats.org/officeDocument/2006/relationships/hyperlink" Target="mailto:pbrand@unal.edu.co" TargetMode="External"/><Relationship Id="rId88" Type="http://schemas.openxmlformats.org/officeDocument/2006/relationships/hyperlink" Target="http://investigaciones.usbcali.edu.co/geos/" TargetMode="External"/><Relationship Id="rId150" Type="http://schemas.openxmlformats.org/officeDocument/2006/relationships/hyperlink" Target="mailto:vbarrera@cinep.org.co" TargetMode="External"/><Relationship Id="rId87" Type="http://schemas.openxmlformats.org/officeDocument/2006/relationships/hyperlink" Target="mailto:alvaroz@uninorte.edu.co" TargetMode="External"/><Relationship Id="rId89" Type="http://schemas.openxmlformats.org/officeDocument/2006/relationships/hyperlink" Target="mailto:murhan@uao.edu.co" TargetMode="External"/><Relationship Id="rId80" Type="http://schemas.openxmlformats.org/officeDocument/2006/relationships/hyperlink" Target="mailto:gcalvo@uni.pedagogica.edu.co" TargetMode="External"/><Relationship Id="rId82" Type="http://schemas.openxmlformats.org/officeDocument/2006/relationships/hyperlink" Target="http://www.javeriana.edu.co/ear/d_des_rur/inicio.htm" TargetMode="External"/><Relationship Id="rId81" Type="http://schemas.openxmlformats.org/officeDocument/2006/relationships/hyperlink" Target="mailto:bolant@antares.udea.edu.co" TargetMode="External"/><Relationship Id="rId1" Type="http://schemas.openxmlformats.org/officeDocument/2006/relationships/comments" Target="../comments1.xml"/><Relationship Id="rId2" Type="http://schemas.openxmlformats.org/officeDocument/2006/relationships/hyperlink" Target="http://www.ascer-ascer.org/" TargetMode="External"/><Relationship Id="rId3" Type="http://schemas.openxmlformats.org/officeDocument/2006/relationships/hyperlink" Target="mailto:jpineda@uniandes.edu.co" TargetMode="External"/><Relationship Id="rId149" Type="http://schemas.openxmlformats.org/officeDocument/2006/relationships/hyperlink" Target="http://hacialareconstrucciondelpais.com/?page_id=7" TargetMode="External"/><Relationship Id="rId4" Type="http://schemas.openxmlformats.org/officeDocument/2006/relationships/hyperlink" Target="http://www.azai.co/" TargetMode="External"/><Relationship Id="rId148" Type="http://schemas.openxmlformats.org/officeDocument/2006/relationships/hyperlink" Target="mailto:philip.wright@oxfordenergy.org" TargetMode="External"/><Relationship Id="rId9" Type="http://schemas.openxmlformats.org/officeDocument/2006/relationships/hyperlink" Target="http://ceanj.cinde.org.co/" TargetMode="External"/><Relationship Id="rId143" Type="http://schemas.openxmlformats.org/officeDocument/2006/relationships/hyperlink" Target="http://www.compite360.com/website/Quienes-somos" TargetMode="External"/><Relationship Id="rId142" Type="http://schemas.openxmlformats.org/officeDocument/2006/relationships/hyperlink" Target="mailto:jjmora@icesi.edu.co" TargetMode="External"/><Relationship Id="rId141" Type="http://schemas.openxmlformats.org/officeDocument/2006/relationships/hyperlink" Target="http://www.icesi.edu.co/investigaciones_publicaciones/" TargetMode="External"/><Relationship Id="rId140" Type="http://schemas.openxmlformats.org/officeDocument/2006/relationships/hyperlink" Target="mailto:dlinares@javerianacali.edu.co" TargetMode="External"/><Relationship Id="rId5" Type="http://schemas.openxmlformats.org/officeDocument/2006/relationships/hyperlink" Target="http://www.bioeticaunbosque.edu.co/Investigacion/grupoinvestigacion.htm" TargetMode="External"/><Relationship Id="rId147" Type="http://schemas.openxmlformats.org/officeDocument/2006/relationships/hyperlink" Target="http://www.ocaribe.org/" TargetMode="External"/><Relationship Id="rId6" Type="http://schemas.openxmlformats.org/officeDocument/2006/relationships/hyperlink" Target="mailto:doctoradobioetica@unbosque.edu.co" TargetMode="External"/><Relationship Id="rId146" Type="http://schemas.openxmlformats.org/officeDocument/2006/relationships/hyperlink" Target="http://observatics.edu.co/" TargetMode="External"/><Relationship Id="rId7" Type="http://schemas.openxmlformats.org/officeDocument/2006/relationships/hyperlink" Target="http://www.upb.edu.co/portal/page?_pageid=1054,37142041&amp;_dad=portal" TargetMode="External"/><Relationship Id="rId145" Type="http://schemas.openxmlformats.org/officeDocument/2006/relationships/hyperlink" Target="mailto:saide@uninorte.edu.co" TargetMode="External"/><Relationship Id="rId8" Type="http://schemas.openxmlformats.org/officeDocument/2006/relationships/hyperlink" Target="http://cienciashumanasyeconomicas.medellin.unal.edu.co/index.php/investigacion/ceaes" TargetMode="External"/><Relationship Id="rId144" Type="http://schemas.openxmlformats.org/officeDocument/2006/relationships/hyperlink" Target="http://www.uninorte.edu.co/web/observaeduca" TargetMode="External"/><Relationship Id="rId73" Type="http://schemas.openxmlformats.org/officeDocument/2006/relationships/hyperlink" Target="http://www.corpoamazonia.gov.co/" TargetMode="External"/><Relationship Id="rId72" Type="http://schemas.openxmlformats.org/officeDocument/2006/relationships/hyperlink" Target="http://www.compite.com.co/" TargetMode="External"/><Relationship Id="rId75" Type="http://schemas.openxmlformats.org/officeDocument/2006/relationships/hyperlink" Target="http://www.pdpmagdalenacentro.org/pdpmc/corporacion.php" TargetMode="External"/><Relationship Id="rId74" Type="http://schemas.openxmlformats.org/officeDocument/2006/relationships/hyperlink" Target="http://www.corpoeducacion.org.co/somos.html" TargetMode="External"/><Relationship Id="rId77" Type="http://schemas.openxmlformats.org/officeDocument/2006/relationships/hyperlink" Target="http://www.region.org.co/" TargetMode="External"/><Relationship Id="rId76" Type="http://schemas.openxmlformats.org/officeDocument/2006/relationships/hyperlink" Target="mailto:jorge.tovar@pdpmagdalenacentro.org" TargetMode="External"/><Relationship Id="rId79" Type="http://schemas.openxmlformats.org/officeDocument/2006/relationships/hyperlink" Target="mailto:chindos40@gmail.com" TargetMode="External"/><Relationship Id="rId78" Type="http://schemas.openxmlformats.org/officeDocument/2006/relationships/hyperlink" Target="http://www.unisinu.edu.co/" TargetMode="External"/><Relationship Id="rId71" Type="http://schemas.openxmlformats.org/officeDocument/2006/relationships/hyperlink" Target="mailto:alejandra.cardenas@cecodes.org.co" TargetMode="External"/><Relationship Id="rId70" Type="http://schemas.openxmlformats.org/officeDocument/2006/relationships/hyperlink" Target="http://www.cecodes.org.co/" TargetMode="External"/><Relationship Id="rId139" Type="http://schemas.openxmlformats.org/officeDocument/2006/relationships/hyperlink" Target="http://www.javerianacali.edu.co/investigacion-desarrollo-e-innovacion" TargetMode="External"/><Relationship Id="rId138" Type="http://schemas.openxmlformats.org/officeDocument/2006/relationships/hyperlink" Target="http://www.unab.edu.co/portal/page/portal/UNAB/investigacion" TargetMode="External"/><Relationship Id="rId137" Type="http://schemas.openxmlformats.org/officeDocument/2006/relationships/hyperlink" Target="http://www.ipc.org.co/" TargetMode="External"/><Relationship Id="rId132" Type="http://schemas.openxmlformats.org/officeDocument/2006/relationships/hyperlink" Target="mailto:ines.restrepo@correounivalle.edu.co" TargetMode="External"/><Relationship Id="rId131" Type="http://schemas.openxmlformats.org/officeDocument/2006/relationships/hyperlink" Target="http://cinara.univalle.edu.co/" TargetMode="External"/><Relationship Id="rId130" Type="http://schemas.openxmlformats.org/officeDocument/2006/relationships/hyperlink" Target="http://www.javeriana.edu.co/pensar/sitio/?idp=inicio" TargetMode="External"/><Relationship Id="rId136" Type="http://schemas.openxmlformats.org/officeDocument/2006/relationships/hyperlink" Target="http://www.idep.edu.co/" TargetMode="External"/><Relationship Id="rId135" Type="http://schemas.openxmlformats.org/officeDocument/2006/relationships/hyperlink" Target="mailto:agomezcruz1@yahoo.es" TargetMode="External"/><Relationship Id="rId134" Type="http://schemas.openxmlformats.org/officeDocument/2006/relationships/hyperlink" Target="http://www.hermes.unal.edu.co/pages/Consultas/Grupo.xhtml;jsessionid=B1EE9228A4AF5DD121D707260389FECD.tomcat4?idGrupo=308&amp;opcion=1" TargetMode="External"/><Relationship Id="rId133" Type="http://schemas.openxmlformats.org/officeDocument/2006/relationships/hyperlink" Target="http://www.icsh.co/index.html" TargetMode="External"/><Relationship Id="rId62" Type="http://schemas.openxmlformats.org/officeDocument/2006/relationships/hyperlink" Target="http://www.cenicafe.org/es/index.php" TargetMode="External"/><Relationship Id="rId61" Type="http://schemas.openxmlformats.org/officeDocument/2006/relationships/hyperlink" Target="mailto:doctoradocinde@umanizales.edu.co" TargetMode="External"/><Relationship Id="rId64" Type="http://schemas.openxmlformats.org/officeDocument/2006/relationships/hyperlink" Target="http://www.cipav.org.co/" TargetMode="External"/><Relationship Id="rId63" Type="http://schemas.openxmlformats.org/officeDocument/2006/relationships/hyperlink" Target="http://www.cnp.org.co/" TargetMode="External"/><Relationship Id="rId66" Type="http://schemas.openxmlformats.org/officeDocument/2006/relationships/hyperlink" Target="mailto:direccion@crepic.org.co" TargetMode="External"/><Relationship Id="rId65" Type="http://schemas.openxmlformats.org/officeDocument/2006/relationships/hyperlink" Target="http://www.crepic.org.co/index.php/es/" TargetMode="External"/><Relationship Id="rId68" Type="http://schemas.openxmlformats.org/officeDocument/2006/relationships/hyperlink" Target="http://www.colombiaaprende.edu.co/html/home/1592/article-58550.html" TargetMode="External"/><Relationship Id="rId67" Type="http://schemas.openxmlformats.org/officeDocument/2006/relationships/hyperlink" Target="http://www.cepal.org/es/sedes-y-oficinas/cepal-bogota" TargetMode="External"/><Relationship Id="rId60" Type="http://schemas.openxmlformats.org/officeDocument/2006/relationships/hyperlink" Target="http://www.cinde.org.co/sitio/" TargetMode="External"/><Relationship Id="rId69" Type="http://schemas.openxmlformats.org/officeDocument/2006/relationships/hyperlink" Target="http://www.confecamaras.org.co/cooperacion-y-competitividad/10-cooperacion-y-competitividad" TargetMode="External"/><Relationship Id="rId51" Type="http://schemas.openxmlformats.org/officeDocument/2006/relationships/hyperlink" Target="http://www.unilibre.edu.co/CentroInvestigaciones/" TargetMode="External"/><Relationship Id="rId50" Type="http://schemas.openxmlformats.org/officeDocument/2006/relationships/hyperlink" Target="mailto:lbmorales@nutabe.udea.edu.co" TargetMode="External"/><Relationship Id="rId53" Type="http://schemas.openxmlformats.org/officeDocument/2006/relationships/hyperlink" Target="mailto:carlos.viafara@correounivalle.edu.co" TargetMode="External"/><Relationship Id="rId52" Type="http://schemas.openxmlformats.org/officeDocument/2006/relationships/hyperlink" Target="http://socioeconomia.univalle.edu.co/index.php/acerca-del-cidse" TargetMode="External"/><Relationship Id="rId55" Type="http://schemas.openxmlformats.org/officeDocument/2006/relationships/hyperlink" Target="http://www.urosario.edu.co/competitividad/" TargetMode="External"/><Relationship Id="rId161" Type="http://schemas.openxmlformats.org/officeDocument/2006/relationships/vmlDrawing" Target="../drawings/vmlDrawing1.vml"/><Relationship Id="rId54" Type="http://schemas.openxmlformats.org/officeDocument/2006/relationships/hyperlink" Target="mailto:frederic.masse@uexternado.edu.co" TargetMode="External"/><Relationship Id="rId160" Type="http://schemas.openxmlformats.org/officeDocument/2006/relationships/drawing" Target="../drawings/worksheetdrawing2.xml"/><Relationship Id="rId57" Type="http://schemas.openxmlformats.org/officeDocument/2006/relationships/hyperlink" Target="http://www.uao.edu.co/investigacion/cier/inicio" TargetMode="External"/><Relationship Id="rId56" Type="http://schemas.openxmlformats.org/officeDocument/2006/relationships/hyperlink" Target="mailto:saul.pineda@urosario.edu.co" TargetMode="External"/><Relationship Id="rId159" Type="http://schemas.openxmlformats.org/officeDocument/2006/relationships/hyperlink" Target="https://www.nodoka.co/es/organizaciones?region%5B%5D=1dd071ba0d9d0115f29c8ca8abe5ee12&amp;nombre=&amp;clasif=&amp;tipoorg=&amp;beneficiarios=&amp;paissede=46db2ea1b71a150f52988ac8e62ad84f&amp;dptoCol=&amp;subm=Consultar" TargetMode="External"/><Relationship Id="rId59" Type="http://schemas.openxmlformats.org/officeDocument/2006/relationships/hyperlink" Target="mailto:opardo@uniandes.edu.co" TargetMode="External"/><Relationship Id="rId154" Type="http://schemas.openxmlformats.org/officeDocument/2006/relationships/hyperlink" Target="mailto:jaimen@uis.edu.co" TargetMode="External"/><Relationship Id="rId58" Type="http://schemas.openxmlformats.org/officeDocument/2006/relationships/hyperlink" Target="mailto:aguzman@uao.edu.co" TargetMode="External"/><Relationship Id="rId153" Type="http://schemas.openxmlformats.org/officeDocument/2006/relationships/hyperlink" Target="https://www.uis.edu.co/webUIS/es/investigacionExtension/index.html" TargetMode="External"/><Relationship Id="rId152" Type="http://schemas.openxmlformats.org/officeDocument/2006/relationships/hyperlink" Target="mailto:nmendoza@pedagogica.edu.co" TargetMode="External"/><Relationship Id="rId151" Type="http://schemas.openxmlformats.org/officeDocument/2006/relationships/hyperlink" Target="http://www.pedagogica.edu.co/" TargetMode="External"/><Relationship Id="rId158" Type="http://schemas.openxmlformats.org/officeDocument/2006/relationships/hyperlink" Target="mailto:viceinves@unipamplona.edu.co" TargetMode="External"/><Relationship Id="rId157" Type="http://schemas.openxmlformats.org/officeDocument/2006/relationships/hyperlink" Target="http://www.unipamplona.edu.co/dependencias/vicerrectoriadeinvestigaciones/" TargetMode="External"/><Relationship Id="rId156" Type="http://schemas.openxmlformats.org/officeDocument/2006/relationships/hyperlink" Target="mailto:viceinvestigacionesutch@gmail.com" TargetMode="External"/><Relationship Id="rId155" Type="http://schemas.openxmlformats.org/officeDocument/2006/relationships/hyperlink" Target="http://www.utch.edu.co/portal/es/investigacion/informaci%C3%B3n-genera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75"/>
    <col customWidth="1" min="2" max="2" width="12.63"/>
    <col customWidth="1" min="3" max="3" width="25.75"/>
    <col customWidth="1" min="4" max="4" width="24.25"/>
    <col customWidth="1" min="5" max="5" width="16.13"/>
    <col customWidth="1" min="6" max="6" width="43.75"/>
    <col customWidth="1" min="7" max="7" width="29.5"/>
    <col customWidth="1" min="8" max="8" width="17.38"/>
    <col customWidth="1" min="9" max="9" width="16.13"/>
    <col customWidth="1" min="10" max="10" width="19.88"/>
    <col customWidth="1" min="11" max="11" width="25.13"/>
    <col customWidth="1" min="12" max="12" width="16.25"/>
    <col customWidth="1" min="13" max="13" width="27.88"/>
    <col customWidth="1" min="14" max="23" width="9.38"/>
  </cols>
  <sheetData>
    <row r="1" ht="60.0" customHeight="1">
      <c r="A1" s="1" t="s">
        <v>0</v>
      </c>
      <c r="B1" s="1" t="s">
        <v>1</v>
      </c>
      <c r="C1" s="2" t="s">
        <v>2</v>
      </c>
      <c r="D1" s="2" t="s">
        <v>3</v>
      </c>
      <c r="E1" s="3" t="s">
        <v>4</v>
      </c>
      <c r="F1" s="2" t="s">
        <v>5</v>
      </c>
      <c r="G1" s="2" t="s">
        <v>6</v>
      </c>
      <c r="H1" s="1" t="s">
        <v>7</v>
      </c>
      <c r="I1" s="1" t="s">
        <v>8</v>
      </c>
      <c r="J1" s="1" t="s">
        <v>9</v>
      </c>
      <c r="K1" s="4" t="s">
        <v>10</v>
      </c>
      <c r="L1" s="5" t="s">
        <v>11</v>
      </c>
      <c r="M1" s="4" t="s">
        <v>12</v>
      </c>
    </row>
    <row r="2" ht="63.75" customHeight="1">
      <c r="A2" s="6" t="s">
        <v>13</v>
      </c>
      <c r="B2" s="6" t="s">
        <v>14</v>
      </c>
      <c r="C2" s="6" t="s">
        <v>15</v>
      </c>
      <c r="D2" s="6" t="s">
        <v>16</v>
      </c>
      <c r="E2" s="6" t="s">
        <v>17</v>
      </c>
      <c r="F2" s="7" t="s">
        <v>18</v>
      </c>
      <c r="G2" s="8" t="s">
        <v>19</v>
      </c>
      <c r="H2" s="6" t="s">
        <v>20</v>
      </c>
      <c r="I2" s="6" t="s">
        <v>21</v>
      </c>
      <c r="J2" s="9" t="s">
        <v>22</v>
      </c>
      <c r="K2" s="10" t="s">
        <v>23</v>
      </c>
      <c r="L2" s="10" t="s">
        <v>24</v>
      </c>
      <c r="M2" s="11" t="s">
        <v>25</v>
      </c>
    </row>
    <row r="3" ht="38.25" customHeight="1">
      <c r="A3" s="6" t="s">
        <v>26</v>
      </c>
      <c r="B3" s="6" t="s">
        <v>27</v>
      </c>
      <c r="C3" s="6" t="s">
        <v>28</v>
      </c>
      <c r="D3" s="6" t="s">
        <v>29</v>
      </c>
      <c r="E3" s="6" t="s">
        <v>30</v>
      </c>
      <c r="F3" s="7" t="s">
        <v>31</v>
      </c>
      <c r="G3" s="8" t="s">
        <v>32</v>
      </c>
      <c r="H3" s="6" t="s">
        <v>33</v>
      </c>
      <c r="I3" s="6" t="s">
        <v>34</v>
      </c>
      <c r="J3" s="12" t="s">
        <v>35</v>
      </c>
      <c r="K3" s="10" t="s">
        <v>36</v>
      </c>
      <c r="L3" s="13" t="s">
        <v>37</v>
      </c>
      <c r="M3" s="11" t="s">
        <v>38</v>
      </c>
    </row>
    <row r="4" ht="25.5" customHeight="1">
      <c r="A4" s="6" t="s">
        <v>39</v>
      </c>
      <c r="B4" s="6" t="s">
        <v>40</v>
      </c>
      <c r="C4" s="6" t="s">
        <v>41</v>
      </c>
      <c r="D4" s="6" t="s">
        <v>42</v>
      </c>
      <c r="E4" s="6" t="s">
        <v>43</v>
      </c>
      <c r="F4" s="7" t="s">
        <v>44</v>
      </c>
      <c r="G4" s="8" t="s">
        <v>45</v>
      </c>
      <c r="H4" s="6" t="s">
        <v>46</v>
      </c>
      <c r="I4" s="6" t="s">
        <v>47</v>
      </c>
      <c r="J4" s="14" t="s">
        <v>48</v>
      </c>
      <c r="K4" s="10" t="s">
        <v>49</v>
      </c>
      <c r="L4" s="11"/>
      <c r="M4" s="11" t="s">
        <v>50</v>
      </c>
    </row>
    <row r="5">
      <c r="A5" s="6" t="s">
        <v>51</v>
      </c>
      <c r="B5" s="6" t="s">
        <v>52</v>
      </c>
      <c r="C5" s="6" t="s">
        <v>53</v>
      </c>
      <c r="D5" s="6" t="s">
        <v>54</v>
      </c>
      <c r="E5" s="6"/>
      <c r="F5" s="7" t="s">
        <v>55</v>
      </c>
      <c r="G5" s="8" t="s">
        <v>56</v>
      </c>
      <c r="H5" s="6" t="s">
        <v>57</v>
      </c>
      <c r="I5" s="6" t="s">
        <v>58</v>
      </c>
      <c r="J5" s="15" t="s">
        <v>59</v>
      </c>
      <c r="K5" s="16"/>
      <c r="L5" s="17"/>
      <c r="M5" s="11" t="s">
        <v>60</v>
      </c>
    </row>
    <row r="6">
      <c r="A6" s="6" t="s">
        <v>61</v>
      </c>
      <c r="B6" s="6" t="s">
        <v>62</v>
      </c>
      <c r="C6" s="6" t="s">
        <v>63</v>
      </c>
      <c r="D6" s="6" t="s">
        <v>64</v>
      </c>
      <c r="E6" s="6"/>
      <c r="F6" s="7" t="s">
        <v>65</v>
      </c>
      <c r="G6" s="8" t="s">
        <v>66</v>
      </c>
      <c r="H6" s="6" t="s">
        <v>67</v>
      </c>
      <c r="I6" s="6" t="s">
        <v>68</v>
      </c>
      <c r="J6" s="18" t="s">
        <v>69</v>
      </c>
      <c r="K6" s="19"/>
      <c r="L6" s="20"/>
      <c r="M6" s="11" t="s">
        <v>70</v>
      </c>
    </row>
    <row r="7">
      <c r="A7" s="6" t="s">
        <v>71</v>
      </c>
      <c r="B7" s="6"/>
      <c r="C7" s="6" t="s">
        <v>72</v>
      </c>
      <c r="D7" s="6" t="s">
        <v>73</v>
      </c>
      <c r="E7" s="6"/>
      <c r="F7" s="7" t="s">
        <v>74</v>
      </c>
      <c r="G7" s="8" t="s">
        <v>75</v>
      </c>
      <c r="H7" s="6" t="s">
        <v>76</v>
      </c>
      <c r="I7" s="6" t="s">
        <v>77</v>
      </c>
      <c r="J7" s="21" t="s">
        <v>78</v>
      </c>
      <c r="K7" s="19"/>
      <c r="L7" s="20"/>
      <c r="M7" s="22" t="s">
        <v>79</v>
      </c>
    </row>
    <row r="8">
      <c r="A8" s="6" t="s">
        <v>80</v>
      </c>
      <c r="B8" s="6"/>
      <c r="C8" s="6" t="s">
        <v>53</v>
      </c>
      <c r="D8" s="6" t="s">
        <v>81</v>
      </c>
      <c r="E8" s="6"/>
      <c r="F8" s="7" t="s">
        <v>82</v>
      </c>
      <c r="G8" s="8" t="s">
        <v>83</v>
      </c>
      <c r="H8" s="6" t="s">
        <v>84</v>
      </c>
      <c r="I8" s="6" t="s">
        <v>85</v>
      </c>
      <c r="J8" s="23" t="s">
        <v>86</v>
      </c>
      <c r="K8" s="20"/>
      <c r="L8" s="20"/>
      <c r="M8" s="22" t="s">
        <v>87</v>
      </c>
    </row>
    <row r="9">
      <c r="A9" s="6"/>
      <c r="B9" s="6"/>
      <c r="C9" s="6" t="s">
        <v>63</v>
      </c>
      <c r="D9" s="6" t="s">
        <v>88</v>
      </c>
      <c r="E9" s="6"/>
      <c r="F9" s="7" t="s">
        <v>89</v>
      </c>
      <c r="G9" s="8" t="s">
        <v>90</v>
      </c>
      <c r="H9" s="6" t="s">
        <v>91</v>
      </c>
      <c r="I9" s="6" t="s">
        <v>92</v>
      </c>
      <c r="J9" s="6"/>
      <c r="K9" s="24"/>
      <c r="L9" s="24"/>
      <c r="M9" s="24"/>
    </row>
    <row r="10">
      <c r="A10" s="6"/>
      <c r="B10" s="6"/>
      <c r="C10" s="6"/>
      <c r="D10" s="6" t="s">
        <v>93</v>
      </c>
      <c r="E10" s="6"/>
      <c r="F10" s="7" t="s">
        <v>94</v>
      </c>
      <c r="G10" s="8" t="s">
        <v>95</v>
      </c>
      <c r="H10" s="6" t="s">
        <v>96</v>
      </c>
      <c r="I10" s="6" t="s">
        <v>97</v>
      </c>
      <c r="J10" s="6"/>
      <c r="K10" s="24"/>
      <c r="L10" s="24"/>
      <c r="M10" s="24"/>
    </row>
    <row r="11">
      <c r="A11" s="6"/>
      <c r="B11" s="6"/>
      <c r="C11" s="6"/>
      <c r="D11" s="6" t="s">
        <v>98</v>
      </c>
      <c r="E11" s="6"/>
      <c r="F11" s="7" t="s">
        <v>99</v>
      </c>
      <c r="G11" s="8" t="s">
        <v>100</v>
      </c>
      <c r="H11" s="6" t="s">
        <v>101</v>
      </c>
      <c r="I11" s="6" t="s">
        <v>102</v>
      </c>
      <c r="J11" s="6"/>
      <c r="K11" s="24"/>
      <c r="L11" s="24"/>
      <c r="M11" s="24"/>
    </row>
    <row r="12">
      <c r="A12" s="25"/>
      <c r="B12" s="25"/>
      <c r="C12" s="25"/>
      <c r="D12" s="6" t="s">
        <v>103</v>
      </c>
      <c r="E12" s="25"/>
      <c r="F12" s="7" t="s">
        <v>104</v>
      </c>
      <c r="G12" s="8" t="s">
        <v>105</v>
      </c>
      <c r="H12" s="6" t="s">
        <v>106</v>
      </c>
      <c r="I12" s="6" t="s">
        <v>107</v>
      </c>
      <c r="J12" s="6"/>
      <c r="K12" s="25"/>
      <c r="L12" s="25"/>
      <c r="M12" s="25"/>
    </row>
    <row r="13">
      <c r="A13" s="25"/>
      <c r="B13" s="25"/>
      <c r="C13" s="25"/>
      <c r="D13" s="6" t="s">
        <v>108</v>
      </c>
      <c r="E13" s="25"/>
      <c r="F13" s="7" t="s">
        <v>109</v>
      </c>
      <c r="G13" s="8" t="s">
        <v>110</v>
      </c>
      <c r="H13" s="6" t="s">
        <v>111</v>
      </c>
      <c r="I13" s="6" t="s">
        <v>112</v>
      </c>
      <c r="J13" s="6"/>
      <c r="K13" s="25"/>
      <c r="L13" s="25"/>
      <c r="M13" s="25"/>
    </row>
    <row r="14">
      <c r="A14" s="25"/>
      <c r="B14" s="25"/>
      <c r="C14" s="25"/>
      <c r="D14" s="6" t="s">
        <v>113</v>
      </c>
      <c r="E14" s="25"/>
      <c r="F14" s="7" t="s">
        <v>114</v>
      </c>
      <c r="G14" s="8" t="s">
        <v>115</v>
      </c>
      <c r="H14" s="6" t="s">
        <v>116</v>
      </c>
      <c r="I14" s="6" t="s">
        <v>117</v>
      </c>
      <c r="J14" s="6"/>
      <c r="K14" s="25"/>
      <c r="L14" s="25"/>
      <c r="M14" s="25"/>
    </row>
    <row r="15">
      <c r="A15" s="25"/>
      <c r="B15" s="25"/>
      <c r="C15" s="25"/>
      <c r="D15" s="6" t="s">
        <v>118</v>
      </c>
      <c r="E15" s="25"/>
      <c r="F15" s="7" t="s">
        <v>119</v>
      </c>
      <c r="G15" s="8" t="s">
        <v>120</v>
      </c>
      <c r="H15" s="6" t="s">
        <v>121</v>
      </c>
      <c r="I15" s="6" t="s">
        <v>122</v>
      </c>
      <c r="J15" s="6"/>
      <c r="K15" s="25"/>
      <c r="L15" s="25"/>
      <c r="M15" s="25"/>
    </row>
    <row r="16">
      <c r="A16" s="25"/>
      <c r="B16" s="25"/>
      <c r="C16" s="25"/>
      <c r="D16" s="6" t="s">
        <v>123</v>
      </c>
      <c r="E16" s="25"/>
      <c r="F16" s="7" t="s">
        <v>124</v>
      </c>
      <c r="G16" s="8" t="s">
        <v>125</v>
      </c>
      <c r="H16" s="6" t="s">
        <v>126</v>
      </c>
      <c r="I16" s="6" t="s">
        <v>127</v>
      </c>
      <c r="J16" s="6"/>
      <c r="K16" s="25"/>
      <c r="L16" s="25"/>
      <c r="M16" s="25"/>
    </row>
    <row r="17">
      <c r="A17" s="25"/>
      <c r="B17" s="25"/>
      <c r="C17" s="25"/>
      <c r="D17" s="6" t="s">
        <v>128</v>
      </c>
      <c r="E17" s="25"/>
      <c r="F17" s="6" t="s">
        <v>129</v>
      </c>
      <c r="G17" s="8" t="s">
        <v>130</v>
      </c>
      <c r="H17" s="6" t="s">
        <v>131</v>
      </c>
      <c r="J17" s="25"/>
      <c r="K17" s="25"/>
      <c r="L17" s="25"/>
      <c r="M17" s="25"/>
    </row>
    <row r="18">
      <c r="A18" s="25"/>
      <c r="B18" s="25"/>
      <c r="C18" s="25"/>
      <c r="D18" s="6" t="s">
        <v>15</v>
      </c>
      <c r="E18" s="25"/>
      <c r="G18" s="8" t="s">
        <v>132</v>
      </c>
      <c r="H18" s="6" t="s">
        <v>133</v>
      </c>
      <c r="I18" s="25"/>
      <c r="J18" s="25"/>
      <c r="K18" s="25"/>
      <c r="L18" s="25"/>
      <c r="M18" s="25"/>
    </row>
    <row r="19">
      <c r="A19" s="25"/>
      <c r="B19" s="25"/>
      <c r="C19" s="25"/>
      <c r="D19" s="6" t="s">
        <v>134</v>
      </c>
      <c r="E19" s="25"/>
      <c r="F19" s="25"/>
      <c r="G19" s="26"/>
      <c r="H19" s="6" t="s">
        <v>135</v>
      </c>
      <c r="I19" s="25"/>
      <c r="J19" s="25"/>
      <c r="K19" s="25"/>
      <c r="L19" s="25"/>
      <c r="M19" s="25"/>
    </row>
    <row r="20">
      <c r="A20" s="25"/>
      <c r="B20" s="25"/>
      <c r="C20" s="25"/>
      <c r="D20" s="6" t="s">
        <v>136</v>
      </c>
      <c r="E20" s="25"/>
      <c r="F20" s="25"/>
      <c r="G20" s="25"/>
      <c r="H20" s="27" t="s">
        <v>121</v>
      </c>
      <c r="I20" s="25"/>
      <c r="J20" s="25"/>
      <c r="K20" s="25"/>
      <c r="L20" s="25"/>
      <c r="M20" s="25"/>
    </row>
    <row r="21">
      <c r="A21" s="25"/>
      <c r="B21" s="25"/>
      <c r="C21" s="25"/>
      <c r="D21" s="6" t="s">
        <v>137</v>
      </c>
      <c r="E21" s="25"/>
      <c r="F21" s="25"/>
      <c r="G21" s="25"/>
      <c r="H21" s="27" t="s">
        <v>138</v>
      </c>
      <c r="I21" s="25"/>
      <c r="J21" s="25"/>
      <c r="K21" s="25"/>
      <c r="L21" s="25"/>
      <c r="M21" s="25"/>
    </row>
    <row r="22">
      <c r="A22" s="25"/>
      <c r="B22" s="25"/>
      <c r="C22" s="25"/>
      <c r="D22" s="6" t="s">
        <v>139</v>
      </c>
      <c r="E22" s="25"/>
      <c r="F22" s="25"/>
      <c r="G22" s="25"/>
      <c r="H22" s="25"/>
      <c r="I22" s="25"/>
      <c r="J22" s="25"/>
      <c r="K22" s="25"/>
      <c r="L22" s="25"/>
      <c r="M22" s="25"/>
    </row>
    <row r="23">
      <c r="A23" s="25"/>
      <c r="B23" s="25"/>
      <c r="C23" s="25"/>
      <c r="D23" s="6" t="s">
        <v>140</v>
      </c>
      <c r="E23" s="25"/>
      <c r="F23" s="25"/>
      <c r="G23" s="26"/>
      <c r="H23" s="25"/>
      <c r="I23" s="25"/>
      <c r="J23" s="25"/>
      <c r="K23" s="25"/>
      <c r="L23" s="25"/>
      <c r="M23" s="25"/>
    </row>
    <row r="24">
      <c r="A24" s="25"/>
      <c r="B24" s="25"/>
      <c r="C24" s="25"/>
      <c r="D24" s="6" t="s">
        <v>141</v>
      </c>
      <c r="E24" s="25"/>
      <c r="F24" s="25"/>
      <c r="G24" s="26"/>
      <c r="H24" s="25"/>
      <c r="I24" s="25"/>
      <c r="J24" s="25"/>
      <c r="K24" s="25"/>
      <c r="L24" s="25"/>
      <c r="M24" s="25"/>
    </row>
    <row r="25">
      <c r="A25" s="25"/>
      <c r="B25" s="25"/>
      <c r="C25" s="25"/>
      <c r="D25" s="6" t="s">
        <v>142</v>
      </c>
      <c r="E25" s="25"/>
      <c r="F25" s="25"/>
      <c r="G25" s="25"/>
      <c r="H25" s="25"/>
      <c r="I25" s="25"/>
      <c r="J25" s="25"/>
      <c r="K25" s="25"/>
      <c r="L25" s="25"/>
      <c r="M25" s="25"/>
    </row>
    <row r="26">
      <c r="A26" s="25"/>
      <c r="B26" s="25"/>
      <c r="C26" s="25"/>
      <c r="D26" s="6" t="s">
        <v>143</v>
      </c>
      <c r="E26" s="25"/>
      <c r="F26" s="25"/>
      <c r="G26" s="25"/>
      <c r="H26" s="25"/>
      <c r="I26" s="25"/>
      <c r="J26" s="25"/>
      <c r="K26" s="25"/>
      <c r="L26" s="25"/>
      <c r="M26" s="25"/>
    </row>
    <row r="27">
      <c r="A27" s="25"/>
      <c r="B27" s="25"/>
      <c r="C27" s="25"/>
      <c r="D27" s="26" t="s">
        <v>144</v>
      </c>
      <c r="E27" s="25"/>
      <c r="F27" s="25"/>
      <c r="G27" s="25"/>
      <c r="H27" s="25"/>
      <c r="I27" s="25"/>
      <c r="J27" s="25"/>
      <c r="K27" s="25"/>
      <c r="L27" s="25"/>
      <c r="M27" s="25"/>
    </row>
    <row r="28">
      <c r="A28" s="25"/>
      <c r="B28" s="25"/>
      <c r="C28" s="25"/>
      <c r="D28" s="26" t="s">
        <v>145</v>
      </c>
      <c r="E28" s="25"/>
      <c r="F28" s="25"/>
      <c r="G28" s="25"/>
      <c r="H28" s="25"/>
      <c r="I28" s="25"/>
      <c r="J28" s="25"/>
      <c r="K28" s="25"/>
      <c r="L28" s="25"/>
      <c r="M28" s="25"/>
    </row>
    <row r="29">
      <c r="A29" s="25"/>
      <c r="B29" s="25"/>
      <c r="C29" s="25"/>
      <c r="E29" s="25"/>
      <c r="F29" s="25"/>
      <c r="G29" s="25"/>
      <c r="H29" s="25"/>
      <c r="I29" s="25"/>
      <c r="J29" s="25"/>
      <c r="K29" s="25"/>
      <c r="L29" s="25"/>
      <c r="M29" s="25"/>
    </row>
    <row r="30">
      <c r="A30" s="25"/>
      <c r="B30" s="25"/>
      <c r="C30" s="25"/>
      <c r="D30" s="25"/>
      <c r="E30" s="25"/>
      <c r="F30" s="25"/>
      <c r="G30" s="25"/>
      <c r="H30" s="25"/>
      <c r="I30" s="25"/>
      <c r="J30" s="25"/>
      <c r="K30" s="25"/>
      <c r="L30" s="25"/>
      <c r="M30" s="25"/>
    </row>
    <row r="31">
      <c r="A31" s="25"/>
      <c r="B31" s="25"/>
      <c r="C31" s="25"/>
      <c r="D31" s="25"/>
      <c r="E31" s="25"/>
      <c r="F31" s="25"/>
      <c r="G31" s="25"/>
      <c r="H31" s="25"/>
      <c r="I31" s="25"/>
      <c r="J31" s="25"/>
      <c r="K31" s="25"/>
      <c r="L31" s="25"/>
      <c r="M31" s="25"/>
    </row>
    <row r="32">
      <c r="A32" s="25"/>
      <c r="B32" s="25"/>
      <c r="C32" s="25"/>
      <c r="D32" s="25"/>
      <c r="E32" s="25"/>
      <c r="F32" s="25"/>
      <c r="G32" s="25"/>
      <c r="H32" s="25"/>
      <c r="I32" s="25"/>
      <c r="J32" s="25"/>
      <c r="K32" s="25"/>
      <c r="L32" s="25"/>
      <c r="M32" s="25"/>
    </row>
    <row r="33">
      <c r="A33" s="25"/>
      <c r="B33" s="25"/>
      <c r="C33" s="25"/>
      <c r="D33" s="25"/>
      <c r="E33" s="25"/>
      <c r="F33" s="25"/>
      <c r="G33" s="25"/>
      <c r="H33" s="25"/>
      <c r="I33" s="25"/>
      <c r="J33" s="25"/>
      <c r="K33" s="25"/>
      <c r="L33" s="25"/>
      <c r="M33" s="25"/>
    </row>
    <row r="34">
      <c r="A34" s="25"/>
      <c r="B34" s="25"/>
      <c r="C34" s="25"/>
      <c r="D34" s="25"/>
      <c r="E34" s="25"/>
      <c r="F34" s="25"/>
      <c r="G34" s="25"/>
      <c r="H34" s="25"/>
      <c r="I34" s="25"/>
      <c r="J34" s="25"/>
      <c r="K34" s="25"/>
      <c r="L34" s="25"/>
      <c r="M34" s="25"/>
    </row>
    <row r="35">
      <c r="A35" s="25"/>
      <c r="B35" s="25"/>
      <c r="C35" s="25"/>
      <c r="D35" s="25"/>
      <c r="E35" s="25"/>
      <c r="F35" s="25"/>
      <c r="G35" s="25"/>
      <c r="H35" s="25"/>
      <c r="I35" s="25"/>
      <c r="J35" s="25"/>
      <c r="K35" s="25"/>
      <c r="L35" s="25"/>
      <c r="M35" s="25"/>
    </row>
    <row r="36">
      <c r="A36" s="25"/>
      <c r="B36" s="25"/>
      <c r="C36" s="25"/>
      <c r="D36" s="25"/>
      <c r="E36" s="25"/>
      <c r="F36" s="25"/>
      <c r="G36" s="25"/>
      <c r="H36" s="25"/>
      <c r="I36" s="25"/>
      <c r="J36" s="25"/>
      <c r="K36" s="25"/>
      <c r="L36" s="25"/>
      <c r="M36" s="25"/>
    </row>
    <row r="37">
      <c r="A37" s="25"/>
      <c r="B37" s="25"/>
      <c r="C37" s="25"/>
      <c r="D37" s="25"/>
      <c r="E37" s="25"/>
      <c r="F37" s="25"/>
      <c r="G37" s="25"/>
      <c r="H37" s="25"/>
      <c r="I37" s="25"/>
      <c r="J37" s="25"/>
      <c r="K37" s="25"/>
      <c r="L37" s="25"/>
      <c r="M37" s="25"/>
    </row>
    <row r="38">
      <c r="A38" s="25"/>
      <c r="B38" s="25"/>
      <c r="C38" s="25"/>
      <c r="D38" s="25"/>
      <c r="E38" s="25"/>
      <c r="F38" s="25"/>
      <c r="G38" s="25"/>
      <c r="H38" s="25"/>
      <c r="I38" s="25"/>
      <c r="J38" s="25"/>
      <c r="K38" s="25"/>
      <c r="L38" s="25"/>
      <c r="M38" s="25"/>
    </row>
    <row r="39">
      <c r="A39" s="25"/>
      <c r="B39" s="25"/>
      <c r="C39" s="25"/>
      <c r="D39" s="25"/>
      <c r="E39" s="25"/>
      <c r="F39" s="25"/>
      <c r="G39" s="25"/>
      <c r="H39" s="25"/>
      <c r="I39" s="25"/>
      <c r="J39" s="25"/>
      <c r="K39" s="25"/>
      <c r="L39" s="25"/>
      <c r="M39" s="25"/>
    </row>
    <row r="40">
      <c r="A40" s="25"/>
      <c r="B40" s="25"/>
      <c r="C40" s="25"/>
      <c r="D40" s="25"/>
      <c r="E40" s="25"/>
      <c r="F40" s="25"/>
      <c r="G40" s="25"/>
      <c r="H40" s="25"/>
      <c r="I40" s="25"/>
      <c r="J40" s="25"/>
      <c r="K40" s="25"/>
      <c r="L40" s="25"/>
      <c r="M40" s="25"/>
    </row>
    <row r="41">
      <c r="A41" s="25"/>
      <c r="B41" s="25"/>
      <c r="C41" s="25"/>
      <c r="D41" s="25"/>
      <c r="E41" s="25"/>
      <c r="F41" s="25"/>
      <c r="G41" s="25"/>
      <c r="H41" s="25"/>
      <c r="I41" s="25"/>
      <c r="J41" s="25"/>
      <c r="K41" s="25"/>
      <c r="L41" s="25"/>
      <c r="M41" s="25"/>
    </row>
    <row r="42">
      <c r="A42" s="25"/>
      <c r="B42" s="25"/>
      <c r="C42" s="25"/>
      <c r="D42" s="25"/>
      <c r="E42" s="25"/>
      <c r="F42" s="25"/>
      <c r="G42" s="25"/>
      <c r="H42" s="25"/>
      <c r="I42" s="25"/>
      <c r="J42" s="25"/>
      <c r="K42" s="25"/>
      <c r="L42" s="25"/>
      <c r="M42" s="25"/>
    </row>
    <row r="43">
      <c r="A43" s="25"/>
      <c r="B43" s="25"/>
      <c r="C43" s="25"/>
      <c r="D43" s="25"/>
      <c r="E43" s="25"/>
      <c r="F43" s="25"/>
      <c r="G43" s="25"/>
      <c r="H43" s="25"/>
      <c r="I43" s="25"/>
      <c r="J43" s="25"/>
      <c r="K43" s="25"/>
      <c r="L43" s="25"/>
      <c r="M43" s="25"/>
    </row>
    <row r="44">
      <c r="A44" s="25"/>
      <c r="B44" s="25"/>
      <c r="C44" s="25"/>
      <c r="D44" s="25"/>
      <c r="E44" s="25"/>
      <c r="F44" s="25"/>
      <c r="G44" s="25"/>
      <c r="H44" s="25"/>
      <c r="I44" s="25"/>
      <c r="J44" s="25"/>
      <c r="K44" s="25"/>
      <c r="L44" s="25"/>
      <c r="M44" s="25"/>
    </row>
    <row r="45">
      <c r="A45" s="25"/>
      <c r="B45" s="25"/>
      <c r="C45" s="25"/>
      <c r="D45" s="25"/>
      <c r="E45" s="25"/>
      <c r="F45" s="25"/>
      <c r="G45" s="25"/>
      <c r="H45" s="25"/>
      <c r="I45" s="25"/>
      <c r="J45" s="25"/>
      <c r="K45" s="25"/>
      <c r="L45" s="25"/>
      <c r="M45" s="25"/>
    </row>
    <row r="46">
      <c r="A46" s="25"/>
      <c r="B46" s="25"/>
      <c r="C46" s="25"/>
      <c r="D46" s="25"/>
      <c r="E46" s="25"/>
      <c r="F46" s="25"/>
      <c r="G46" s="25"/>
      <c r="H46" s="25"/>
      <c r="I46" s="25"/>
      <c r="J46" s="25"/>
      <c r="K46" s="25"/>
      <c r="L46" s="25"/>
      <c r="M46" s="25"/>
    </row>
    <row r="47">
      <c r="A47" s="25"/>
      <c r="B47" s="25"/>
      <c r="C47" s="25"/>
      <c r="D47" s="25"/>
      <c r="E47" s="25"/>
      <c r="F47" s="25"/>
      <c r="G47" s="25"/>
      <c r="H47" s="25"/>
      <c r="I47" s="25"/>
      <c r="J47" s="25"/>
      <c r="K47" s="25"/>
      <c r="L47" s="25"/>
      <c r="M47" s="25"/>
    </row>
    <row r="48">
      <c r="A48" s="25"/>
      <c r="B48" s="25"/>
      <c r="C48" s="25"/>
      <c r="D48" s="25"/>
      <c r="E48" s="25"/>
      <c r="F48" s="25"/>
      <c r="G48" s="25"/>
      <c r="H48" s="25"/>
      <c r="I48" s="25"/>
      <c r="J48" s="25"/>
      <c r="K48" s="25"/>
      <c r="L48" s="25"/>
      <c r="M48" s="25"/>
    </row>
    <row r="49">
      <c r="A49" s="25"/>
      <c r="B49" s="25"/>
      <c r="C49" s="25"/>
      <c r="D49" s="25"/>
      <c r="E49" s="25"/>
      <c r="F49" s="25"/>
      <c r="G49" s="25"/>
      <c r="H49" s="25"/>
      <c r="I49" s="25"/>
      <c r="J49" s="25"/>
      <c r="K49" s="25"/>
      <c r="L49" s="25"/>
      <c r="M49" s="25"/>
    </row>
    <row r="50">
      <c r="A50" s="25"/>
      <c r="B50" s="25"/>
      <c r="C50" s="25"/>
      <c r="D50" s="25"/>
      <c r="E50" s="25"/>
      <c r="F50" s="25"/>
      <c r="G50" s="25"/>
      <c r="H50" s="25"/>
      <c r="I50" s="25"/>
      <c r="J50" s="25"/>
      <c r="K50" s="25"/>
      <c r="L50" s="25"/>
      <c r="M50" s="25"/>
    </row>
    <row r="51">
      <c r="A51" s="25"/>
      <c r="B51" s="25"/>
      <c r="C51" s="25"/>
      <c r="D51" s="25"/>
      <c r="E51" s="25"/>
      <c r="F51" s="25"/>
      <c r="G51" s="25"/>
      <c r="H51" s="25"/>
      <c r="I51" s="25"/>
      <c r="J51" s="25"/>
      <c r="K51" s="25"/>
      <c r="L51" s="25"/>
      <c r="M51" s="25"/>
    </row>
    <row r="52">
      <c r="A52" s="25"/>
      <c r="B52" s="25"/>
      <c r="C52" s="25"/>
      <c r="D52" s="25"/>
      <c r="E52" s="25"/>
      <c r="F52" s="25"/>
      <c r="G52" s="25"/>
      <c r="H52" s="25"/>
      <c r="I52" s="25"/>
      <c r="J52" s="25"/>
      <c r="K52" s="25"/>
      <c r="L52" s="25"/>
      <c r="M52" s="25"/>
    </row>
    <row r="53">
      <c r="A53" s="25"/>
      <c r="B53" s="25"/>
      <c r="C53" s="25"/>
      <c r="D53" s="25"/>
      <c r="E53" s="25"/>
      <c r="F53" s="25"/>
      <c r="G53" s="25"/>
      <c r="H53" s="25"/>
      <c r="I53" s="25"/>
      <c r="J53" s="25"/>
      <c r="K53" s="25"/>
      <c r="L53" s="25"/>
      <c r="M53" s="25"/>
    </row>
    <row r="54">
      <c r="A54" s="25"/>
      <c r="B54" s="25"/>
      <c r="C54" s="25"/>
      <c r="D54" s="25"/>
      <c r="E54" s="25"/>
      <c r="F54" s="25"/>
      <c r="G54" s="25"/>
      <c r="H54" s="25"/>
      <c r="I54" s="25"/>
      <c r="J54" s="25"/>
      <c r="K54" s="25"/>
      <c r="L54" s="25"/>
      <c r="M54" s="25"/>
    </row>
    <row r="55">
      <c r="A55" s="25"/>
      <c r="B55" s="25"/>
      <c r="C55" s="25"/>
      <c r="D55" s="25"/>
      <c r="E55" s="25"/>
      <c r="F55" s="25"/>
      <c r="G55" s="25"/>
      <c r="H55" s="25"/>
      <c r="I55" s="25"/>
      <c r="J55" s="25"/>
      <c r="K55" s="25"/>
      <c r="L55" s="25"/>
      <c r="M55" s="25"/>
    </row>
    <row r="56">
      <c r="A56" s="25"/>
      <c r="B56" s="25"/>
      <c r="C56" s="25"/>
      <c r="D56" s="25"/>
      <c r="E56" s="25"/>
      <c r="F56" s="25"/>
      <c r="G56" s="25"/>
      <c r="H56" s="25"/>
      <c r="I56" s="25"/>
      <c r="J56" s="25"/>
      <c r="K56" s="25"/>
      <c r="L56" s="25"/>
      <c r="M56" s="25"/>
    </row>
    <row r="57">
      <c r="A57" s="25"/>
      <c r="B57" s="25"/>
      <c r="C57" s="25"/>
      <c r="D57" s="25"/>
      <c r="E57" s="25"/>
      <c r="F57" s="25"/>
      <c r="G57" s="25"/>
      <c r="H57" s="25"/>
      <c r="I57" s="25"/>
      <c r="J57" s="25"/>
      <c r="K57" s="25"/>
      <c r="L57" s="25"/>
      <c r="M57" s="25"/>
    </row>
    <row r="58">
      <c r="A58" s="25"/>
      <c r="B58" s="25"/>
      <c r="C58" s="25"/>
      <c r="D58" s="25"/>
      <c r="E58" s="25"/>
      <c r="F58" s="25"/>
      <c r="G58" s="25"/>
      <c r="H58" s="25"/>
      <c r="I58" s="25"/>
      <c r="J58" s="25"/>
      <c r="K58" s="25"/>
      <c r="L58" s="25"/>
      <c r="M58" s="25"/>
    </row>
    <row r="59">
      <c r="A59" s="25"/>
      <c r="B59" s="25"/>
      <c r="C59" s="25"/>
      <c r="D59" s="25"/>
      <c r="E59" s="25"/>
      <c r="F59" s="25"/>
      <c r="G59" s="25"/>
      <c r="H59" s="25"/>
      <c r="I59" s="25"/>
      <c r="J59" s="25"/>
      <c r="K59" s="25"/>
      <c r="L59" s="25"/>
      <c r="M59" s="25"/>
    </row>
    <row r="60">
      <c r="A60" s="25"/>
      <c r="B60" s="25"/>
      <c r="C60" s="25"/>
      <c r="D60" s="25"/>
      <c r="E60" s="25"/>
      <c r="F60" s="25"/>
      <c r="G60" s="25"/>
      <c r="H60" s="25"/>
      <c r="I60" s="25"/>
      <c r="J60" s="25"/>
      <c r="K60" s="25"/>
      <c r="L60" s="25"/>
      <c r="M60" s="25"/>
    </row>
    <row r="61">
      <c r="A61" s="25"/>
      <c r="B61" s="25"/>
      <c r="C61" s="25"/>
      <c r="D61" s="25"/>
      <c r="E61" s="25"/>
      <c r="F61" s="25"/>
      <c r="G61" s="25"/>
      <c r="H61" s="25"/>
      <c r="I61" s="25"/>
      <c r="J61" s="25"/>
      <c r="K61" s="25"/>
      <c r="L61" s="25"/>
      <c r="M61" s="25"/>
    </row>
    <row r="62">
      <c r="A62" s="25"/>
      <c r="B62" s="25"/>
      <c r="C62" s="25"/>
      <c r="D62" s="25"/>
      <c r="E62" s="25"/>
      <c r="F62" s="25"/>
      <c r="G62" s="25"/>
      <c r="H62" s="25"/>
      <c r="I62" s="25"/>
      <c r="J62" s="25"/>
      <c r="K62" s="25"/>
      <c r="L62" s="25"/>
      <c r="M62" s="25"/>
    </row>
    <row r="63">
      <c r="A63" s="25"/>
      <c r="B63" s="25"/>
      <c r="C63" s="25"/>
      <c r="D63" s="25"/>
      <c r="E63" s="25"/>
      <c r="F63" s="25"/>
      <c r="G63" s="25"/>
      <c r="H63" s="25"/>
      <c r="I63" s="25"/>
      <c r="J63" s="25"/>
      <c r="K63" s="25"/>
      <c r="L63" s="25"/>
      <c r="M63" s="25"/>
    </row>
    <row r="64">
      <c r="A64" s="25"/>
      <c r="B64" s="25"/>
      <c r="C64" s="25"/>
      <c r="D64" s="25"/>
      <c r="E64" s="25"/>
      <c r="F64" s="25"/>
      <c r="G64" s="25"/>
      <c r="H64" s="25"/>
      <c r="I64" s="25"/>
      <c r="J64" s="25"/>
      <c r="K64" s="25"/>
      <c r="L64" s="25"/>
      <c r="M64" s="25"/>
    </row>
    <row r="65">
      <c r="A65" s="25"/>
      <c r="B65" s="25"/>
      <c r="C65" s="25"/>
      <c r="D65" s="25"/>
      <c r="E65" s="25"/>
      <c r="F65" s="25"/>
      <c r="G65" s="25"/>
      <c r="H65" s="25"/>
      <c r="I65" s="25"/>
      <c r="J65" s="25"/>
      <c r="K65" s="25"/>
      <c r="L65" s="25"/>
      <c r="M65" s="25"/>
    </row>
    <row r="66">
      <c r="A66" s="25"/>
      <c r="B66" s="25"/>
      <c r="C66" s="25"/>
      <c r="D66" s="25"/>
      <c r="E66" s="25"/>
      <c r="F66" s="25"/>
      <c r="G66" s="25"/>
      <c r="H66" s="25"/>
      <c r="I66" s="25"/>
      <c r="J66" s="25"/>
      <c r="K66" s="25"/>
      <c r="L66" s="25"/>
      <c r="M66" s="25"/>
    </row>
    <row r="67">
      <c r="A67" s="25"/>
      <c r="B67" s="25"/>
      <c r="C67" s="25"/>
      <c r="D67" s="25"/>
      <c r="E67" s="25"/>
      <c r="F67" s="25"/>
      <c r="G67" s="25"/>
      <c r="H67" s="25"/>
      <c r="I67" s="25"/>
      <c r="J67" s="25"/>
      <c r="K67" s="25"/>
      <c r="L67" s="25"/>
      <c r="M67" s="25"/>
    </row>
    <row r="68">
      <c r="A68" s="25"/>
      <c r="B68" s="25"/>
      <c r="C68" s="25"/>
      <c r="D68" s="25"/>
      <c r="E68" s="25"/>
      <c r="F68" s="25"/>
      <c r="G68" s="25"/>
      <c r="H68" s="25"/>
      <c r="I68" s="25"/>
      <c r="J68" s="25"/>
      <c r="K68" s="25"/>
      <c r="L68" s="25"/>
      <c r="M68" s="25"/>
    </row>
    <row r="69">
      <c r="A69" s="25"/>
      <c r="B69" s="25"/>
      <c r="C69" s="25"/>
      <c r="D69" s="25"/>
      <c r="E69" s="25"/>
      <c r="F69" s="25"/>
      <c r="G69" s="25"/>
      <c r="H69" s="25"/>
      <c r="I69" s="25"/>
      <c r="J69" s="25"/>
      <c r="K69" s="25"/>
      <c r="L69" s="25"/>
      <c r="M69" s="25"/>
    </row>
    <row r="70">
      <c r="A70" s="25"/>
      <c r="B70" s="25"/>
      <c r="C70" s="25"/>
      <c r="D70" s="25"/>
      <c r="E70" s="25"/>
      <c r="F70" s="25"/>
      <c r="G70" s="25"/>
      <c r="H70" s="25"/>
      <c r="I70" s="25"/>
      <c r="J70" s="25"/>
      <c r="K70" s="25"/>
      <c r="L70" s="25"/>
      <c r="M70" s="25"/>
    </row>
    <row r="71">
      <c r="A71" s="25"/>
      <c r="B71" s="25"/>
      <c r="C71" s="25"/>
      <c r="D71" s="25"/>
      <c r="E71" s="25"/>
      <c r="F71" s="25"/>
      <c r="G71" s="25"/>
      <c r="H71" s="25"/>
      <c r="I71" s="25"/>
      <c r="J71" s="25"/>
      <c r="K71" s="25"/>
      <c r="L71" s="25"/>
      <c r="M71" s="25"/>
    </row>
    <row r="72">
      <c r="A72" s="25"/>
      <c r="B72" s="25"/>
      <c r="C72" s="25"/>
      <c r="D72" s="25"/>
      <c r="E72" s="25"/>
      <c r="F72" s="25"/>
      <c r="G72" s="25"/>
      <c r="H72" s="25"/>
      <c r="I72" s="25"/>
      <c r="J72" s="25"/>
      <c r="K72" s="25"/>
      <c r="L72" s="25"/>
      <c r="M72" s="25"/>
    </row>
    <row r="73">
      <c r="A73" s="25"/>
      <c r="B73" s="25"/>
      <c r="C73" s="25"/>
      <c r="D73" s="25"/>
      <c r="E73" s="25"/>
      <c r="F73" s="25"/>
      <c r="G73" s="25"/>
      <c r="H73" s="25"/>
      <c r="I73" s="25"/>
      <c r="J73" s="25"/>
      <c r="K73" s="25"/>
      <c r="L73" s="25"/>
      <c r="M73" s="25"/>
    </row>
    <row r="74">
      <c r="A74" s="25"/>
      <c r="B74" s="25"/>
      <c r="C74" s="25"/>
      <c r="D74" s="25"/>
      <c r="E74" s="25"/>
      <c r="F74" s="25"/>
      <c r="G74" s="25"/>
      <c r="H74" s="25"/>
      <c r="I74" s="25"/>
      <c r="J74" s="25"/>
      <c r="K74" s="25"/>
      <c r="L74" s="25"/>
      <c r="M74" s="25"/>
    </row>
    <row r="75">
      <c r="A75" s="25"/>
      <c r="B75" s="25"/>
      <c r="C75" s="25"/>
      <c r="D75" s="25"/>
      <c r="E75" s="25"/>
      <c r="F75" s="25"/>
      <c r="G75" s="25"/>
      <c r="H75" s="25"/>
      <c r="I75" s="25"/>
      <c r="J75" s="25"/>
      <c r="K75" s="25"/>
      <c r="L75" s="25"/>
      <c r="M75" s="25"/>
    </row>
    <row r="76">
      <c r="A76" s="25"/>
      <c r="B76" s="25"/>
      <c r="C76" s="25"/>
      <c r="D76" s="25"/>
      <c r="E76" s="25"/>
      <c r="F76" s="25"/>
      <c r="G76" s="25"/>
      <c r="H76" s="25"/>
      <c r="I76" s="25"/>
      <c r="J76" s="25"/>
      <c r="K76" s="25"/>
      <c r="L76" s="25"/>
      <c r="M76" s="25"/>
    </row>
    <row r="77">
      <c r="A77" s="25"/>
      <c r="B77" s="25"/>
      <c r="C77" s="25"/>
      <c r="D77" s="25"/>
      <c r="E77" s="25"/>
      <c r="F77" s="25"/>
      <c r="G77" s="25"/>
      <c r="H77" s="25"/>
      <c r="I77" s="25"/>
      <c r="J77" s="25"/>
      <c r="K77" s="25"/>
      <c r="L77" s="25"/>
      <c r="M77" s="25"/>
    </row>
    <row r="78">
      <c r="A78" s="25"/>
      <c r="B78" s="25"/>
      <c r="C78" s="25"/>
      <c r="D78" s="25"/>
      <c r="E78" s="25"/>
      <c r="F78" s="25"/>
      <c r="G78" s="25"/>
      <c r="H78" s="25"/>
      <c r="I78" s="25"/>
      <c r="J78" s="25"/>
      <c r="K78" s="25"/>
      <c r="L78" s="25"/>
      <c r="M78" s="25"/>
    </row>
    <row r="79">
      <c r="A79" s="25"/>
      <c r="B79" s="25"/>
      <c r="C79" s="25"/>
      <c r="D79" s="25"/>
      <c r="E79" s="25"/>
      <c r="F79" s="25"/>
      <c r="G79" s="25"/>
      <c r="H79" s="25"/>
      <c r="I79" s="25"/>
      <c r="J79" s="25"/>
      <c r="K79" s="25"/>
      <c r="L79" s="25"/>
      <c r="M79" s="25"/>
    </row>
    <row r="80">
      <c r="A80" s="25"/>
      <c r="B80" s="25"/>
      <c r="C80" s="25"/>
      <c r="D80" s="25"/>
      <c r="E80" s="25"/>
      <c r="F80" s="25"/>
      <c r="G80" s="25"/>
      <c r="H80" s="25"/>
      <c r="I80" s="25"/>
      <c r="J80" s="25"/>
      <c r="K80" s="25"/>
      <c r="L80" s="25"/>
      <c r="M80" s="25"/>
    </row>
    <row r="81">
      <c r="A81" s="25"/>
      <c r="B81" s="25"/>
      <c r="C81" s="25"/>
      <c r="D81" s="25"/>
      <c r="E81" s="25"/>
      <c r="F81" s="25"/>
      <c r="G81" s="25"/>
      <c r="H81" s="25"/>
      <c r="I81" s="25"/>
      <c r="J81" s="25"/>
      <c r="K81" s="25"/>
      <c r="L81" s="25"/>
      <c r="M81" s="25"/>
    </row>
    <row r="82">
      <c r="A82" s="25"/>
      <c r="B82" s="25"/>
      <c r="C82" s="25"/>
      <c r="D82" s="25"/>
      <c r="E82" s="25"/>
      <c r="F82" s="25"/>
      <c r="G82" s="25"/>
      <c r="H82" s="25"/>
      <c r="I82" s="25"/>
      <c r="J82" s="25"/>
      <c r="K82" s="25"/>
      <c r="L82" s="25"/>
      <c r="M82" s="25"/>
    </row>
    <row r="83">
      <c r="A83" s="25"/>
      <c r="B83" s="25"/>
      <c r="C83" s="25"/>
      <c r="D83" s="25"/>
      <c r="E83" s="25"/>
      <c r="F83" s="25"/>
      <c r="G83" s="25"/>
      <c r="H83" s="25"/>
      <c r="I83" s="25"/>
      <c r="J83" s="25"/>
      <c r="K83" s="25"/>
      <c r="L83" s="25"/>
      <c r="M83" s="25"/>
    </row>
    <row r="84">
      <c r="A84" s="25"/>
      <c r="B84" s="25"/>
      <c r="C84" s="25"/>
      <c r="D84" s="25"/>
      <c r="E84" s="25"/>
      <c r="F84" s="25"/>
      <c r="G84" s="25"/>
      <c r="H84" s="25"/>
      <c r="I84" s="25"/>
      <c r="J84" s="25"/>
      <c r="K84" s="25"/>
      <c r="L84" s="25"/>
      <c r="M84" s="25"/>
    </row>
    <row r="85">
      <c r="A85" s="25"/>
      <c r="B85" s="25"/>
      <c r="C85" s="25"/>
      <c r="D85" s="25"/>
      <c r="E85" s="25"/>
      <c r="F85" s="25"/>
      <c r="G85" s="25"/>
      <c r="H85" s="25"/>
      <c r="I85" s="25"/>
      <c r="J85" s="25"/>
      <c r="K85" s="25"/>
      <c r="L85" s="25"/>
      <c r="M85" s="25"/>
    </row>
    <row r="86">
      <c r="A86" s="25"/>
      <c r="B86" s="25"/>
      <c r="C86" s="25"/>
      <c r="D86" s="25"/>
      <c r="E86" s="25"/>
      <c r="F86" s="25"/>
      <c r="G86" s="25"/>
      <c r="H86" s="25"/>
      <c r="I86" s="25"/>
      <c r="J86" s="25"/>
      <c r="K86" s="25"/>
      <c r="L86" s="25"/>
      <c r="M86" s="25"/>
    </row>
    <row r="87">
      <c r="A87" s="25"/>
      <c r="B87" s="25"/>
      <c r="C87" s="25"/>
      <c r="D87" s="25"/>
      <c r="E87" s="25"/>
      <c r="F87" s="25"/>
      <c r="G87" s="25"/>
      <c r="H87" s="25"/>
      <c r="I87" s="25"/>
      <c r="J87" s="25"/>
      <c r="K87" s="25"/>
      <c r="L87" s="25"/>
      <c r="M87" s="25"/>
    </row>
    <row r="88">
      <c r="A88" s="25"/>
      <c r="B88" s="25"/>
      <c r="C88" s="25"/>
      <c r="D88" s="25"/>
      <c r="E88" s="25"/>
      <c r="F88" s="25"/>
      <c r="G88" s="25"/>
      <c r="H88" s="25"/>
      <c r="I88" s="25"/>
      <c r="J88" s="25"/>
      <c r="K88" s="25"/>
      <c r="L88" s="25"/>
      <c r="M88" s="25"/>
    </row>
    <row r="89">
      <c r="A89" s="25"/>
      <c r="B89" s="25"/>
      <c r="C89" s="25"/>
      <c r="D89" s="25"/>
      <c r="E89" s="25"/>
      <c r="F89" s="25"/>
      <c r="G89" s="25"/>
      <c r="H89" s="25"/>
      <c r="I89" s="25"/>
      <c r="J89" s="25"/>
      <c r="K89" s="25"/>
      <c r="L89" s="25"/>
      <c r="M89" s="25"/>
    </row>
    <row r="90">
      <c r="A90" s="25"/>
      <c r="B90" s="25"/>
      <c r="C90" s="25"/>
      <c r="D90" s="25"/>
      <c r="E90" s="25"/>
      <c r="F90" s="25"/>
      <c r="G90" s="25"/>
      <c r="H90" s="25"/>
      <c r="I90" s="25"/>
      <c r="J90" s="25"/>
      <c r="K90" s="25"/>
      <c r="L90" s="25"/>
      <c r="M90" s="25"/>
    </row>
    <row r="91">
      <c r="A91" s="25"/>
      <c r="B91" s="25"/>
      <c r="C91" s="25"/>
      <c r="D91" s="25"/>
      <c r="E91" s="25"/>
      <c r="F91" s="25"/>
      <c r="G91" s="25"/>
      <c r="H91" s="25"/>
      <c r="I91" s="25"/>
      <c r="J91" s="25"/>
      <c r="K91" s="25"/>
      <c r="L91" s="25"/>
      <c r="M91" s="25"/>
    </row>
    <row r="92">
      <c r="A92" s="25"/>
      <c r="B92" s="25"/>
      <c r="C92" s="25"/>
      <c r="D92" s="25"/>
      <c r="E92" s="25"/>
      <c r="F92" s="25"/>
      <c r="G92" s="25"/>
      <c r="H92" s="25"/>
      <c r="I92" s="25"/>
      <c r="J92" s="25"/>
      <c r="K92" s="25"/>
      <c r="L92" s="25"/>
      <c r="M92" s="25"/>
    </row>
    <row r="93">
      <c r="A93" s="25"/>
      <c r="B93" s="25"/>
      <c r="C93" s="25"/>
      <c r="D93" s="25"/>
      <c r="E93" s="25"/>
      <c r="F93" s="25"/>
      <c r="G93" s="25"/>
      <c r="H93" s="25"/>
      <c r="I93" s="25"/>
      <c r="J93" s="25"/>
      <c r="K93" s="25"/>
      <c r="L93" s="25"/>
      <c r="M93" s="25"/>
    </row>
    <row r="94">
      <c r="A94" s="25"/>
      <c r="B94" s="25"/>
      <c r="C94" s="25"/>
      <c r="D94" s="25"/>
      <c r="E94" s="25"/>
      <c r="F94" s="25"/>
      <c r="G94" s="25"/>
      <c r="H94" s="25"/>
      <c r="I94" s="25"/>
      <c r="J94" s="25"/>
      <c r="K94" s="25"/>
      <c r="L94" s="25"/>
      <c r="M94" s="25"/>
    </row>
    <row r="95">
      <c r="A95" s="25"/>
      <c r="B95" s="25"/>
      <c r="C95" s="25"/>
      <c r="D95" s="25"/>
      <c r="E95" s="25"/>
      <c r="F95" s="25"/>
      <c r="G95" s="25"/>
      <c r="H95" s="25"/>
      <c r="I95" s="25"/>
      <c r="J95" s="25"/>
      <c r="K95" s="25"/>
      <c r="L95" s="25"/>
      <c r="M95" s="25"/>
    </row>
    <row r="96">
      <c r="A96" s="25"/>
      <c r="B96" s="25"/>
      <c r="C96" s="25"/>
      <c r="D96" s="25"/>
      <c r="E96" s="25"/>
      <c r="F96" s="25"/>
      <c r="G96" s="25"/>
      <c r="H96" s="25"/>
      <c r="I96" s="25"/>
      <c r="J96" s="25"/>
      <c r="K96" s="25"/>
      <c r="L96" s="25"/>
      <c r="M96" s="25"/>
    </row>
    <row r="97">
      <c r="A97" s="25"/>
      <c r="B97" s="25"/>
      <c r="C97" s="25"/>
      <c r="D97" s="25"/>
      <c r="E97" s="25"/>
      <c r="F97" s="25"/>
      <c r="G97" s="25"/>
      <c r="H97" s="25"/>
      <c r="I97" s="25"/>
      <c r="J97" s="25"/>
      <c r="K97" s="25"/>
      <c r="L97" s="25"/>
      <c r="M97" s="25"/>
    </row>
    <row r="98">
      <c r="A98" s="25"/>
      <c r="B98" s="25"/>
      <c r="C98" s="25"/>
      <c r="D98" s="25"/>
      <c r="E98" s="25"/>
      <c r="F98" s="25"/>
      <c r="G98" s="25"/>
      <c r="H98" s="25"/>
      <c r="I98" s="25"/>
      <c r="J98" s="25"/>
      <c r="K98" s="25"/>
      <c r="L98" s="25"/>
      <c r="M98" s="25"/>
    </row>
    <row r="99">
      <c r="A99" s="25"/>
      <c r="B99" s="25"/>
      <c r="C99" s="25"/>
      <c r="D99" s="25"/>
      <c r="E99" s="25"/>
      <c r="F99" s="25"/>
      <c r="G99" s="25"/>
      <c r="H99" s="25"/>
      <c r="I99" s="25"/>
      <c r="J99" s="25"/>
      <c r="K99" s="25"/>
      <c r="L99" s="25"/>
      <c r="M99" s="25"/>
    </row>
    <row r="100">
      <c r="A100" s="25"/>
      <c r="B100" s="25"/>
      <c r="C100" s="25"/>
      <c r="D100" s="25"/>
      <c r="E100" s="25"/>
      <c r="F100" s="25"/>
      <c r="G100" s="25"/>
      <c r="H100" s="25"/>
      <c r="I100" s="25"/>
      <c r="J100" s="25"/>
      <c r="K100" s="25"/>
      <c r="L100" s="25"/>
      <c r="M100" s="25"/>
    </row>
    <row r="101">
      <c r="A101" s="25"/>
      <c r="B101" s="25"/>
      <c r="C101" s="25"/>
      <c r="D101" s="25"/>
      <c r="E101" s="25"/>
      <c r="F101" s="25"/>
      <c r="G101" s="25"/>
      <c r="H101" s="25"/>
      <c r="I101" s="25"/>
      <c r="J101" s="25"/>
      <c r="K101" s="25"/>
      <c r="L101" s="25"/>
      <c r="M101" s="25"/>
    </row>
    <row r="102">
      <c r="A102" s="25"/>
      <c r="B102" s="25"/>
      <c r="C102" s="25"/>
      <c r="D102" s="25"/>
      <c r="E102" s="25"/>
      <c r="F102" s="25"/>
      <c r="G102" s="25"/>
      <c r="H102" s="25"/>
      <c r="I102" s="25"/>
      <c r="J102" s="25"/>
      <c r="K102" s="25"/>
      <c r="L102" s="25"/>
      <c r="M102" s="25"/>
    </row>
    <row r="103">
      <c r="A103" s="25"/>
      <c r="B103" s="25"/>
      <c r="C103" s="25"/>
      <c r="D103" s="25"/>
      <c r="E103" s="25"/>
      <c r="F103" s="25"/>
      <c r="G103" s="25"/>
      <c r="H103" s="25"/>
      <c r="I103" s="25"/>
      <c r="J103" s="25"/>
      <c r="K103" s="25"/>
      <c r="L103" s="25"/>
      <c r="M103" s="25"/>
    </row>
    <row r="104">
      <c r="A104" s="25"/>
      <c r="B104" s="25"/>
      <c r="C104" s="25"/>
      <c r="D104" s="25"/>
      <c r="E104" s="25"/>
      <c r="F104" s="25"/>
      <c r="G104" s="25"/>
      <c r="H104" s="25"/>
      <c r="I104" s="25"/>
      <c r="J104" s="25"/>
      <c r="K104" s="25"/>
      <c r="L104" s="25"/>
      <c r="M104" s="25"/>
    </row>
    <row r="105">
      <c r="A105" s="25"/>
      <c r="B105" s="25"/>
      <c r="C105" s="25"/>
      <c r="D105" s="25"/>
      <c r="E105" s="25"/>
      <c r="F105" s="25"/>
      <c r="G105" s="25"/>
      <c r="H105" s="25"/>
      <c r="I105" s="25"/>
      <c r="J105" s="25"/>
      <c r="K105" s="25"/>
      <c r="L105" s="25"/>
      <c r="M105" s="25"/>
    </row>
    <row r="106">
      <c r="A106" s="25"/>
      <c r="B106" s="25"/>
      <c r="C106" s="25"/>
      <c r="D106" s="25"/>
      <c r="E106" s="25"/>
      <c r="F106" s="25"/>
      <c r="G106" s="25"/>
      <c r="H106" s="25"/>
      <c r="I106" s="25"/>
      <c r="J106" s="25"/>
      <c r="K106" s="25"/>
      <c r="L106" s="25"/>
      <c r="M106" s="25"/>
    </row>
    <row r="107">
      <c r="A107" s="25"/>
      <c r="B107" s="25"/>
      <c r="C107" s="25"/>
      <c r="D107" s="25"/>
      <c r="E107" s="25"/>
      <c r="F107" s="25"/>
      <c r="G107" s="25"/>
      <c r="H107" s="25"/>
      <c r="I107" s="25"/>
      <c r="J107" s="25"/>
      <c r="K107" s="25"/>
      <c r="L107" s="25"/>
      <c r="M107" s="25"/>
    </row>
    <row r="108">
      <c r="A108" s="25"/>
      <c r="B108" s="25"/>
      <c r="C108" s="25"/>
      <c r="D108" s="25"/>
      <c r="E108" s="25"/>
      <c r="F108" s="25"/>
      <c r="G108" s="25"/>
      <c r="H108" s="25"/>
      <c r="I108" s="25"/>
      <c r="J108" s="25"/>
      <c r="K108" s="25"/>
      <c r="L108" s="25"/>
      <c r="M108" s="25"/>
    </row>
    <row r="109">
      <c r="A109" s="25"/>
      <c r="B109" s="25"/>
      <c r="C109" s="25"/>
      <c r="D109" s="25"/>
      <c r="E109" s="25"/>
      <c r="F109" s="25"/>
      <c r="G109" s="25"/>
      <c r="H109" s="25"/>
      <c r="I109" s="25"/>
      <c r="J109" s="25"/>
      <c r="K109" s="25"/>
      <c r="L109" s="25"/>
      <c r="M109" s="25"/>
    </row>
    <row r="110">
      <c r="A110" s="25"/>
      <c r="B110" s="25"/>
      <c r="C110" s="25"/>
      <c r="D110" s="25"/>
      <c r="E110" s="25"/>
      <c r="F110" s="25"/>
      <c r="G110" s="25"/>
      <c r="H110" s="25"/>
      <c r="I110" s="25"/>
      <c r="J110" s="25"/>
      <c r="K110" s="25"/>
      <c r="L110" s="25"/>
      <c r="M110" s="25"/>
    </row>
    <row r="111">
      <c r="A111" s="25"/>
      <c r="B111" s="25"/>
      <c r="C111" s="25"/>
      <c r="D111" s="25"/>
      <c r="E111" s="25"/>
      <c r="F111" s="25"/>
      <c r="G111" s="25"/>
      <c r="H111" s="25"/>
      <c r="I111" s="25"/>
      <c r="J111" s="25"/>
      <c r="K111" s="25"/>
      <c r="L111" s="25"/>
      <c r="M111" s="25"/>
    </row>
    <row r="112">
      <c r="A112" s="25"/>
      <c r="B112" s="25"/>
      <c r="C112" s="25"/>
      <c r="D112" s="25"/>
      <c r="E112" s="25"/>
      <c r="F112" s="25"/>
      <c r="G112" s="25"/>
      <c r="H112" s="25"/>
      <c r="I112" s="25"/>
      <c r="J112" s="25"/>
      <c r="K112" s="25"/>
      <c r="L112" s="25"/>
      <c r="M112" s="25"/>
    </row>
    <row r="113">
      <c r="A113" s="25"/>
      <c r="B113" s="25"/>
      <c r="C113" s="25"/>
      <c r="D113" s="25"/>
      <c r="E113" s="25"/>
      <c r="F113" s="25"/>
      <c r="G113" s="25"/>
      <c r="H113" s="25"/>
      <c r="I113" s="25"/>
      <c r="J113" s="25"/>
      <c r="K113" s="25"/>
      <c r="L113" s="25"/>
      <c r="M113" s="25"/>
    </row>
    <row r="114">
      <c r="A114" s="25"/>
      <c r="B114" s="25"/>
      <c r="C114" s="25"/>
      <c r="D114" s="25"/>
      <c r="E114" s="25"/>
      <c r="F114" s="25"/>
      <c r="G114" s="25"/>
      <c r="H114" s="25"/>
      <c r="I114" s="25"/>
      <c r="J114" s="25"/>
      <c r="K114" s="25"/>
      <c r="L114" s="25"/>
      <c r="M114" s="25"/>
    </row>
    <row r="115">
      <c r="A115" s="25"/>
      <c r="B115" s="25"/>
      <c r="C115" s="25"/>
      <c r="D115" s="25"/>
      <c r="E115" s="25"/>
      <c r="F115" s="25"/>
      <c r="G115" s="25"/>
      <c r="H115" s="25"/>
      <c r="I115" s="25"/>
      <c r="J115" s="25"/>
      <c r="K115" s="25"/>
      <c r="L115" s="25"/>
      <c r="M115" s="25"/>
    </row>
    <row r="116">
      <c r="A116" s="25"/>
      <c r="B116" s="25"/>
      <c r="C116" s="25"/>
      <c r="D116" s="25"/>
      <c r="E116" s="25"/>
      <c r="F116" s="25"/>
      <c r="G116" s="25"/>
      <c r="H116" s="25"/>
      <c r="I116" s="25"/>
      <c r="J116" s="25"/>
      <c r="K116" s="25"/>
      <c r="L116" s="25"/>
      <c r="M116" s="25"/>
    </row>
    <row r="117">
      <c r="A117" s="25"/>
      <c r="B117" s="25"/>
      <c r="C117" s="25"/>
      <c r="D117" s="25"/>
      <c r="E117" s="25"/>
      <c r="F117" s="25"/>
      <c r="G117" s="25"/>
      <c r="H117" s="25"/>
      <c r="I117" s="25"/>
      <c r="J117" s="25"/>
      <c r="K117" s="25"/>
      <c r="L117" s="25"/>
      <c r="M117" s="25"/>
    </row>
    <row r="118">
      <c r="A118" s="25"/>
      <c r="B118" s="25"/>
      <c r="C118" s="25"/>
      <c r="D118" s="25"/>
      <c r="E118" s="25"/>
      <c r="F118" s="25"/>
      <c r="G118" s="25"/>
      <c r="H118" s="25"/>
      <c r="I118" s="25"/>
      <c r="J118" s="25"/>
      <c r="K118" s="25"/>
      <c r="L118" s="25"/>
      <c r="M118" s="25"/>
    </row>
    <row r="119">
      <c r="A119" s="25"/>
      <c r="B119" s="25"/>
      <c r="C119" s="25"/>
      <c r="D119" s="25"/>
      <c r="E119" s="25"/>
      <c r="F119" s="25"/>
      <c r="G119" s="25"/>
      <c r="H119" s="25"/>
      <c r="I119" s="25"/>
      <c r="J119" s="25"/>
      <c r="K119" s="25"/>
      <c r="L119" s="25"/>
      <c r="M119" s="25"/>
    </row>
    <row r="120">
      <c r="A120" s="25"/>
      <c r="B120" s="25"/>
      <c r="C120" s="25"/>
      <c r="D120" s="25"/>
      <c r="E120" s="25"/>
      <c r="F120" s="25"/>
      <c r="G120" s="25"/>
      <c r="H120" s="25"/>
      <c r="I120" s="25"/>
      <c r="J120" s="25"/>
      <c r="K120" s="25"/>
      <c r="L120" s="25"/>
      <c r="M120" s="25"/>
    </row>
    <row r="121">
      <c r="A121" s="25"/>
      <c r="B121" s="25"/>
      <c r="C121" s="25"/>
      <c r="D121" s="25"/>
      <c r="E121" s="25"/>
      <c r="F121" s="25"/>
      <c r="G121" s="25"/>
      <c r="H121" s="25"/>
      <c r="I121" s="25"/>
      <c r="J121" s="25"/>
      <c r="K121" s="25"/>
      <c r="L121" s="25"/>
      <c r="M121" s="25"/>
    </row>
    <row r="122">
      <c r="A122" s="25"/>
      <c r="B122" s="25"/>
      <c r="C122" s="25"/>
      <c r="D122" s="25"/>
      <c r="E122" s="25"/>
      <c r="F122" s="25"/>
      <c r="G122" s="25"/>
      <c r="H122" s="25"/>
      <c r="I122" s="25"/>
      <c r="J122" s="25"/>
      <c r="K122" s="25"/>
      <c r="L122" s="25"/>
      <c r="M122" s="25"/>
    </row>
    <row r="123">
      <c r="A123" s="25"/>
      <c r="B123" s="25"/>
      <c r="C123" s="25"/>
      <c r="D123" s="25"/>
      <c r="E123" s="25"/>
      <c r="F123" s="25"/>
      <c r="G123" s="25"/>
      <c r="H123" s="25"/>
      <c r="I123" s="25"/>
      <c r="J123" s="25"/>
      <c r="K123" s="25"/>
      <c r="L123" s="25"/>
      <c r="M123" s="25"/>
    </row>
    <row r="124">
      <c r="A124" s="25"/>
      <c r="B124" s="25"/>
      <c r="C124" s="25"/>
      <c r="D124" s="25"/>
      <c r="E124" s="25"/>
      <c r="F124" s="25"/>
      <c r="G124" s="25"/>
      <c r="H124" s="25"/>
      <c r="I124" s="25"/>
      <c r="J124" s="25"/>
      <c r="K124" s="25"/>
      <c r="L124" s="25"/>
      <c r="M124" s="25"/>
    </row>
    <row r="125">
      <c r="A125" s="25"/>
      <c r="B125" s="25"/>
      <c r="C125" s="25"/>
      <c r="D125" s="25"/>
      <c r="E125" s="25"/>
      <c r="F125" s="25"/>
      <c r="G125" s="25"/>
      <c r="H125" s="25"/>
      <c r="I125" s="25"/>
      <c r="J125" s="25"/>
      <c r="K125" s="25"/>
      <c r="L125" s="25"/>
      <c r="M125" s="25"/>
    </row>
    <row r="126">
      <c r="A126" s="25"/>
      <c r="B126" s="25"/>
      <c r="C126" s="25"/>
      <c r="D126" s="25"/>
      <c r="E126" s="25"/>
      <c r="F126" s="25"/>
      <c r="G126" s="25"/>
      <c r="H126" s="25"/>
      <c r="I126" s="25"/>
      <c r="J126" s="25"/>
      <c r="K126" s="25"/>
      <c r="L126" s="25"/>
      <c r="M126" s="25"/>
    </row>
    <row r="127">
      <c r="A127" s="25"/>
      <c r="B127" s="25"/>
      <c r="C127" s="25"/>
      <c r="D127" s="25"/>
      <c r="E127" s="25"/>
      <c r="F127" s="25"/>
      <c r="G127" s="25"/>
      <c r="H127" s="25"/>
      <c r="I127" s="25"/>
      <c r="J127" s="25"/>
      <c r="K127" s="25"/>
      <c r="L127" s="25"/>
      <c r="M127" s="25"/>
    </row>
    <row r="128">
      <c r="A128" s="25"/>
      <c r="B128" s="25"/>
      <c r="C128" s="25"/>
      <c r="D128" s="25"/>
      <c r="E128" s="25"/>
      <c r="F128" s="25"/>
      <c r="G128" s="25"/>
      <c r="H128" s="25"/>
      <c r="I128" s="25"/>
      <c r="J128" s="25"/>
      <c r="K128" s="25"/>
      <c r="L128" s="25"/>
      <c r="M128" s="25"/>
    </row>
    <row r="129">
      <c r="A129" s="25"/>
      <c r="B129" s="25"/>
      <c r="C129" s="25"/>
      <c r="D129" s="25"/>
      <c r="E129" s="25"/>
      <c r="F129" s="25"/>
      <c r="G129" s="25"/>
      <c r="H129" s="25"/>
      <c r="I129" s="25"/>
      <c r="J129" s="25"/>
      <c r="K129" s="25"/>
      <c r="L129" s="25"/>
      <c r="M129" s="25"/>
    </row>
    <row r="130">
      <c r="A130" s="25"/>
      <c r="B130" s="25"/>
      <c r="C130" s="25"/>
      <c r="D130" s="25"/>
      <c r="E130" s="25"/>
      <c r="F130" s="25"/>
      <c r="G130" s="25"/>
      <c r="H130" s="25"/>
      <c r="I130" s="25"/>
      <c r="J130" s="25"/>
      <c r="K130" s="25"/>
      <c r="L130" s="25"/>
      <c r="M130" s="25"/>
    </row>
    <row r="131">
      <c r="A131" s="25"/>
      <c r="B131" s="25"/>
      <c r="C131" s="25"/>
      <c r="D131" s="25"/>
      <c r="E131" s="25"/>
      <c r="F131" s="25"/>
      <c r="G131" s="25"/>
      <c r="H131" s="25"/>
      <c r="I131" s="25"/>
      <c r="J131" s="25"/>
      <c r="K131" s="25"/>
      <c r="L131" s="25"/>
      <c r="M131" s="25"/>
    </row>
    <row r="132">
      <c r="A132" s="25"/>
      <c r="B132" s="25"/>
      <c r="C132" s="25"/>
      <c r="D132" s="25"/>
      <c r="E132" s="25"/>
      <c r="F132" s="25"/>
      <c r="G132" s="25"/>
      <c r="H132" s="25"/>
      <c r="I132" s="25"/>
      <c r="J132" s="25"/>
      <c r="K132" s="25"/>
      <c r="L132" s="25"/>
      <c r="M132" s="25"/>
    </row>
    <row r="133">
      <c r="A133" s="25"/>
      <c r="B133" s="25"/>
      <c r="C133" s="25"/>
      <c r="D133" s="25"/>
      <c r="E133" s="25"/>
      <c r="F133" s="25"/>
      <c r="G133" s="25"/>
      <c r="H133" s="25"/>
      <c r="I133" s="25"/>
      <c r="J133" s="25"/>
      <c r="K133" s="25"/>
      <c r="L133" s="25"/>
      <c r="M133" s="25"/>
    </row>
    <row r="134">
      <c r="A134" s="25"/>
      <c r="B134" s="25"/>
      <c r="C134" s="25"/>
      <c r="D134" s="25"/>
      <c r="E134" s="25"/>
      <c r="F134" s="25"/>
      <c r="G134" s="25"/>
      <c r="H134" s="25"/>
      <c r="I134" s="25"/>
      <c r="J134" s="25"/>
      <c r="K134" s="25"/>
      <c r="L134" s="25"/>
      <c r="M134" s="25"/>
    </row>
    <row r="135">
      <c r="A135" s="25"/>
      <c r="B135" s="25"/>
      <c r="C135" s="25"/>
      <c r="D135" s="25"/>
      <c r="E135" s="25"/>
      <c r="F135" s="25"/>
      <c r="G135" s="25"/>
      <c r="H135" s="25"/>
      <c r="I135" s="25"/>
      <c r="J135" s="25"/>
      <c r="K135" s="25"/>
      <c r="L135" s="25"/>
      <c r="M135" s="25"/>
    </row>
    <row r="136">
      <c r="A136" s="25"/>
      <c r="B136" s="25"/>
      <c r="C136" s="25"/>
      <c r="D136" s="25"/>
      <c r="E136" s="25"/>
      <c r="F136" s="25"/>
      <c r="G136" s="25"/>
      <c r="H136" s="25"/>
      <c r="I136" s="25"/>
      <c r="J136" s="25"/>
      <c r="K136" s="25"/>
      <c r="L136" s="25"/>
      <c r="M136" s="25"/>
    </row>
    <row r="137">
      <c r="A137" s="25"/>
      <c r="B137" s="25"/>
      <c r="C137" s="25"/>
      <c r="D137" s="25"/>
      <c r="E137" s="25"/>
      <c r="F137" s="25"/>
      <c r="G137" s="25"/>
      <c r="H137" s="25"/>
      <c r="I137" s="25"/>
      <c r="J137" s="25"/>
      <c r="K137" s="25"/>
      <c r="L137" s="25"/>
      <c r="M137" s="25"/>
    </row>
    <row r="138">
      <c r="A138" s="25"/>
      <c r="B138" s="25"/>
      <c r="C138" s="25"/>
      <c r="D138" s="25"/>
      <c r="E138" s="25"/>
      <c r="F138" s="25"/>
      <c r="G138" s="25"/>
      <c r="H138" s="25"/>
      <c r="I138" s="25"/>
      <c r="J138" s="25"/>
      <c r="K138" s="25"/>
      <c r="L138" s="25"/>
      <c r="M138" s="25"/>
    </row>
    <row r="139">
      <c r="A139" s="25"/>
      <c r="B139" s="25"/>
      <c r="C139" s="25"/>
      <c r="D139" s="25"/>
      <c r="E139" s="25"/>
      <c r="F139" s="25"/>
      <c r="G139" s="25"/>
      <c r="H139" s="25"/>
      <c r="I139" s="25"/>
      <c r="J139" s="25"/>
      <c r="K139" s="25"/>
      <c r="L139" s="25"/>
      <c r="M139" s="25"/>
    </row>
    <row r="140">
      <c r="A140" s="25"/>
      <c r="B140" s="25"/>
      <c r="C140" s="25"/>
      <c r="D140" s="25"/>
      <c r="E140" s="25"/>
      <c r="F140" s="25"/>
      <c r="G140" s="25"/>
      <c r="H140" s="25"/>
      <c r="I140" s="25"/>
      <c r="J140" s="25"/>
      <c r="K140" s="25"/>
      <c r="L140" s="25"/>
      <c r="M140" s="25"/>
    </row>
    <row r="141">
      <c r="A141" s="25"/>
      <c r="B141" s="25"/>
      <c r="C141" s="25"/>
      <c r="D141" s="25"/>
      <c r="E141" s="25"/>
      <c r="F141" s="25"/>
      <c r="G141" s="25"/>
      <c r="H141" s="25"/>
      <c r="I141" s="25"/>
      <c r="J141" s="25"/>
      <c r="K141" s="25"/>
      <c r="L141" s="25"/>
      <c r="M141" s="25"/>
    </row>
    <row r="142">
      <c r="A142" s="25"/>
      <c r="B142" s="25"/>
      <c r="C142" s="25"/>
      <c r="D142" s="25"/>
      <c r="E142" s="25"/>
      <c r="F142" s="25"/>
      <c r="G142" s="25"/>
      <c r="H142" s="25"/>
      <c r="I142" s="25"/>
      <c r="J142" s="25"/>
      <c r="K142" s="25"/>
      <c r="L142" s="25"/>
      <c r="M142" s="25"/>
    </row>
    <row r="143">
      <c r="A143" s="25"/>
      <c r="B143" s="25"/>
      <c r="C143" s="25"/>
      <c r="D143" s="25"/>
      <c r="E143" s="25"/>
      <c r="F143" s="25"/>
      <c r="G143" s="25"/>
      <c r="H143" s="25"/>
      <c r="I143" s="25"/>
      <c r="J143" s="25"/>
      <c r="K143" s="25"/>
      <c r="L143" s="25"/>
      <c r="M143" s="25"/>
    </row>
    <row r="144">
      <c r="A144" s="25"/>
      <c r="B144" s="25"/>
      <c r="C144" s="25"/>
      <c r="D144" s="25"/>
      <c r="E144" s="25"/>
      <c r="F144" s="25"/>
      <c r="G144" s="25"/>
      <c r="H144" s="25"/>
      <c r="I144" s="25"/>
      <c r="J144" s="25"/>
      <c r="K144" s="25"/>
      <c r="L144" s="25"/>
      <c r="M144" s="25"/>
    </row>
    <row r="145">
      <c r="A145" s="25"/>
      <c r="B145" s="25"/>
      <c r="C145" s="25"/>
      <c r="D145" s="25"/>
      <c r="E145" s="25"/>
      <c r="F145" s="25"/>
      <c r="G145" s="25"/>
      <c r="H145" s="25"/>
      <c r="I145" s="25"/>
      <c r="J145" s="25"/>
      <c r="K145" s="25"/>
      <c r="L145" s="25"/>
      <c r="M145" s="25"/>
    </row>
    <row r="146">
      <c r="A146" s="25"/>
      <c r="B146" s="25"/>
      <c r="C146" s="25"/>
      <c r="D146" s="25"/>
      <c r="E146" s="25"/>
      <c r="F146" s="25"/>
      <c r="G146" s="25"/>
      <c r="H146" s="25"/>
      <c r="I146" s="25"/>
      <c r="J146" s="25"/>
      <c r="K146" s="25"/>
      <c r="L146" s="25"/>
      <c r="M146" s="25"/>
    </row>
    <row r="147">
      <c r="A147" s="25"/>
      <c r="B147" s="25"/>
      <c r="C147" s="25"/>
      <c r="D147" s="25"/>
      <c r="E147" s="25"/>
      <c r="F147" s="25"/>
      <c r="G147" s="25"/>
      <c r="H147" s="25"/>
      <c r="I147" s="25"/>
      <c r="J147" s="25"/>
      <c r="K147" s="25"/>
      <c r="L147" s="25"/>
      <c r="M147" s="25"/>
    </row>
    <row r="148">
      <c r="A148" s="25"/>
      <c r="B148" s="25"/>
      <c r="C148" s="25"/>
      <c r="D148" s="25"/>
      <c r="E148" s="25"/>
      <c r="F148" s="25"/>
      <c r="G148" s="25"/>
      <c r="H148" s="25"/>
      <c r="I148" s="25"/>
      <c r="J148" s="25"/>
      <c r="K148" s="25"/>
      <c r="L148" s="25"/>
      <c r="M148" s="25"/>
    </row>
    <row r="149">
      <c r="A149" s="25"/>
      <c r="B149" s="25"/>
      <c r="C149" s="25"/>
      <c r="D149" s="25"/>
      <c r="E149" s="25"/>
      <c r="F149" s="25"/>
      <c r="G149" s="25"/>
      <c r="H149" s="25"/>
      <c r="I149" s="25"/>
      <c r="J149" s="25"/>
      <c r="K149" s="25"/>
      <c r="L149" s="25"/>
      <c r="M149" s="25"/>
    </row>
    <row r="150">
      <c r="A150" s="25"/>
      <c r="B150" s="25"/>
      <c r="C150" s="25"/>
      <c r="D150" s="25"/>
      <c r="E150" s="25"/>
      <c r="F150" s="25"/>
      <c r="G150" s="25"/>
      <c r="H150" s="25"/>
      <c r="I150" s="25"/>
      <c r="J150" s="25"/>
      <c r="K150" s="25"/>
      <c r="L150" s="25"/>
      <c r="M150" s="25"/>
    </row>
    <row r="151">
      <c r="A151" s="25"/>
      <c r="B151" s="25"/>
      <c r="C151" s="25"/>
      <c r="D151" s="25"/>
      <c r="E151" s="25"/>
      <c r="F151" s="25"/>
      <c r="G151" s="25"/>
      <c r="H151" s="25"/>
      <c r="I151" s="25"/>
      <c r="J151" s="25"/>
      <c r="K151" s="25"/>
      <c r="L151" s="25"/>
      <c r="M151" s="25"/>
    </row>
    <row r="152">
      <c r="A152" s="25"/>
      <c r="B152" s="25"/>
      <c r="C152" s="25"/>
      <c r="D152" s="25"/>
      <c r="E152" s="25"/>
      <c r="F152" s="25"/>
      <c r="G152" s="25"/>
      <c r="H152" s="25"/>
      <c r="I152" s="25"/>
      <c r="J152" s="25"/>
      <c r="K152" s="25"/>
      <c r="L152" s="25"/>
      <c r="M152" s="25"/>
    </row>
    <row r="153">
      <c r="A153" s="25"/>
      <c r="B153" s="25"/>
      <c r="C153" s="25"/>
      <c r="D153" s="25"/>
      <c r="E153" s="25"/>
      <c r="F153" s="25"/>
      <c r="G153" s="25"/>
      <c r="H153" s="25"/>
      <c r="I153" s="25"/>
      <c r="J153" s="25"/>
      <c r="K153" s="25"/>
      <c r="L153" s="25"/>
      <c r="M153" s="25"/>
    </row>
    <row r="154">
      <c r="A154" s="25"/>
      <c r="B154" s="25"/>
      <c r="C154" s="25"/>
      <c r="D154" s="25"/>
      <c r="E154" s="25"/>
      <c r="F154" s="25"/>
      <c r="G154" s="25"/>
      <c r="H154" s="25"/>
      <c r="I154" s="25"/>
      <c r="J154" s="25"/>
      <c r="K154" s="25"/>
      <c r="L154" s="25"/>
      <c r="M154" s="25"/>
    </row>
    <row r="155">
      <c r="A155" s="25"/>
      <c r="B155" s="25"/>
      <c r="C155" s="25"/>
      <c r="D155" s="25"/>
      <c r="E155" s="25"/>
      <c r="F155" s="25"/>
      <c r="G155" s="25"/>
      <c r="H155" s="25"/>
      <c r="I155" s="25"/>
      <c r="J155" s="25"/>
      <c r="K155" s="25"/>
      <c r="L155" s="25"/>
      <c r="M155" s="25"/>
    </row>
    <row r="156">
      <c r="A156" s="25"/>
      <c r="B156" s="25"/>
      <c r="C156" s="25"/>
      <c r="D156" s="25"/>
      <c r="E156" s="25"/>
      <c r="F156" s="25"/>
      <c r="G156" s="25"/>
      <c r="H156" s="25"/>
      <c r="I156" s="25"/>
      <c r="J156" s="25"/>
      <c r="K156" s="25"/>
      <c r="L156" s="25"/>
      <c r="M156" s="25"/>
    </row>
    <row r="157">
      <c r="A157" s="25"/>
      <c r="B157" s="25"/>
      <c r="C157" s="25"/>
      <c r="D157" s="25"/>
      <c r="E157" s="25"/>
      <c r="F157" s="25"/>
      <c r="G157" s="25"/>
      <c r="H157" s="25"/>
      <c r="I157" s="25"/>
      <c r="J157" s="25"/>
      <c r="K157" s="25"/>
      <c r="L157" s="25"/>
      <c r="M157" s="25"/>
    </row>
    <row r="158">
      <c r="A158" s="25"/>
      <c r="B158" s="25"/>
      <c r="C158" s="25"/>
      <c r="D158" s="25"/>
      <c r="E158" s="25"/>
      <c r="F158" s="25"/>
      <c r="G158" s="25"/>
      <c r="H158" s="25"/>
      <c r="I158" s="25"/>
      <c r="J158" s="25"/>
      <c r="K158" s="25"/>
      <c r="L158" s="25"/>
      <c r="M158" s="25"/>
    </row>
    <row r="159">
      <c r="A159" s="25"/>
      <c r="B159" s="25"/>
      <c r="C159" s="25"/>
      <c r="D159" s="25"/>
      <c r="E159" s="25"/>
      <c r="F159" s="25"/>
      <c r="G159" s="25"/>
      <c r="H159" s="25"/>
      <c r="I159" s="25"/>
      <c r="J159" s="25"/>
      <c r="K159" s="25"/>
      <c r="L159" s="25"/>
      <c r="M159" s="25"/>
    </row>
    <row r="160">
      <c r="A160" s="25"/>
      <c r="B160" s="25"/>
      <c r="C160" s="25"/>
      <c r="D160" s="25"/>
      <c r="E160" s="25"/>
      <c r="F160" s="25"/>
      <c r="G160" s="25"/>
      <c r="H160" s="25"/>
      <c r="I160" s="25"/>
      <c r="J160" s="25"/>
      <c r="K160" s="25"/>
      <c r="L160" s="25"/>
      <c r="M160" s="25"/>
    </row>
    <row r="161">
      <c r="A161" s="25"/>
      <c r="B161" s="25"/>
      <c r="C161" s="25"/>
      <c r="D161" s="25"/>
      <c r="E161" s="25"/>
      <c r="F161" s="25"/>
      <c r="G161" s="25"/>
      <c r="H161" s="25"/>
      <c r="I161" s="25"/>
      <c r="J161" s="25"/>
      <c r="K161" s="25"/>
      <c r="L161" s="25"/>
      <c r="M161" s="25"/>
    </row>
    <row r="162">
      <c r="A162" s="25"/>
      <c r="B162" s="25"/>
      <c r="C162" s="25"/>
      <c r="D162" s="25"/>
      <c r="E162" s="25"/>
      <c r="F162" s="25"/>
      <c r="G162" s="25"/>
      <c r="H162" s="25"/>
      <c r="I162" s="25"/>
      <c r="J162" s="25"/>
      <c r="K162" s="25"/>
      <c r="L162" s="25"/>
      <c r="M162" s="25"/>
    </row>
    <row r="163">
      <c r="A163" s="25"/>
      <c r="B163" s="25"/>
      <c r="C163" s="25"/>
      <c r="D163" s="25"/>
      <c r="E163" s="25"/>
      <c r="F163" s="25"/>
      <c r="G163" s="25"/>
      <c r="H163" s="25"/>
      <c r="I163" s="25"/>
      <c r="J163" s="25"/>
      <c r="K163" s="25"/>
      <c r="L163" s="25"/>
      <c r="M163" s="25"/>
    </row>
    <row r="164">
      <c r="A164" s="25"/>
      <c r="B164" s="25"/>
      <c r="C164" s="25"/>
      <c r="D164" s="25"/>
      <c r="E164" s="25"/>
      <c r="F164" s="25"/>
      <c r="G164" s="25"/>
      <c r="H164" s="25"/>
      <c r="I164" s="25"/>
      <c r="J164" s="25"/>
      <c r="K164" s="25"/>
      <c r="L164" s="25"/>
      <c r="M164" s="25"/>
    </row>
    <row r="165">
      <c r="A165" s="25"/>
      <c r="B165" s="25"/>
      <c r="C165" s="25"/>
      <c r="D165" s="25"/>
      <c r="E165" s="25"/>
      <c r="F165" s="25"/>
      <c r="G165" s="25"/>
      <c r="H165" s="25"/>
      <c r="I165" s="25"/>
      <c r="J165" s="25"/>
      <c r="K165" s="25"/>
      <c r="L165" s="25"/>
      <c r="M165" s="25"/>
    </row>
    <row r="166">
      <c r="A166" s="25"/>
      <c r="B166" s="25"/>
      <c r="C166" s="25"/>
      <c r="D166" s="25"/>
      <c r="E166" s="25"/>
      <c r="F166" s="25"/>
      <c r="G166" s="25"/>
      <c r="H166" s="25"/>
      <c r="I166" s="25"/>
      <c r="J166" s="25"/>
      <c r="K166" s="25"/>
      <c r="L166" s="25"/>
      <c r="M166" s="25"/>
    </row>
    <row r="167">
      <c r="A167" s="25"/>
      <c r="B167" s="25"/>
      <c r="C167" s="25"/>
      <c r="D167" s="25"/>
      <c r="E167" s="25"/>
      <c r="F167" s="25"/>
      <c r="G167" s="25"/>
      <c r="H167" s="25"/>
      <c r="I167" s="25"/>
      <c r="J167" s="25"/>
      <c r="K167" s="25"/>
      <c r="L167" s="25"/>
      <c r="M167" s="25"/>
    </row>
    <row r="168">
      <c r="A168" s="25"/>
      <c r="B168" s="25"/>
      <c r="C168" s="25"/>
      <c r="D168" s="25"/>
      <c r="E168" s="25"/>
      <c r="F168" s="25"/>
      <c r="G168" s="25"/>
      <c r="H168" s="25"/>
      <c r="I168" s="25"/>
      <c r="J168" s="25"/>
      <c r="K168" s="25"/>
      <c r="L168" s="25"/>
      <c r="M168" s="25"/>
    </row>
    <row r="169">
      <c r="A169" s="25"/>
      <c r="B169" s="25"/>
      <c r="C169" s="25"/>
      <c r="D169" s="25"/>
      <c r="E169" s="25"/>
      <c r="F169" s="25"/>
      <c r="G169" s="25"/>
      <c r="H169" s="25"/>
      <c r="I169" s="25"/>
      <c r="J169" s="25"/>
      <c r="K169" s="25"/>
      <c r="L169" s="25"/>
      <c r="M169" s="25"/>
    </row>
    <row r="170">
      <c r="A170" s="25"/>
      <c r="B170" s="25"/>
      <c r="C170" s="25"/>
      <c r="D170" s="25"/>
      <c r="E170" s="25"/>
      <c r="F170" s="25"/>
      <c r="G170" s="25"/>
      <c r="H170" s="25"/>
      <c r="I170" s="25"/>
      <c r="J170" s="25"/>
      <c r="K170" s="25"/>
      <c r="L170" s="25"/>
      <c r="M170" s="25"/>
    </row>
    <row r="171">
      <c r="A171" s="25"/>
      <c r="B171" s="25"/>
      <c r="C171" s="25"/>
      <c r="D171" s="25"/>
      <c r="E171" s="25"/>
      <c r="F171" s="25"/>
      <c r="G171" s="25"/>
      <c r="H171" s="25"/>
      <c r="I171" s="25"/>
      <c r="J171" s="25"/>
      <c r="K171" s="25"/>
      <c r="L171" s="25"/>
      <c r="M171" s="25"/>
    </row>
    <row r="172">
      <c r="A172" s="25"/>
      <c r="B172" s="25"/>
      <c r="C172" s="25"/>
      <c r="D172" s="25"/>
      <c r="E172" s="25"/>
      <c r="F172" s="25"/>
      <c r="G172" s="25"/>
      <c r="H172" s="25"/>
      <c r="I172" s="25"/>
      <c r="J172" s="25"/>
      <c r="K172" s="25"/>
      <c r="L172" s="25"/>
      <c r="M172" s="25"/>
    </row>
    <row r="173">
      <c r="A173" s="25"/>
      <c r="B173" s="25"/>
      <c r="C173" s="25"/>
      <c r="D173" s="25"/>
      <c r="E173" s="25"/>
      <c r="F173" s="25"/>
      <c r="G173" s="25"/>
      <c r="H173" s="25"/>
      <c r="I173" s="25"/>
      <c r="J173" s="25"/>
      <c r="K173" s="25"/>
      <c r="L173" s="25"/>
      <c r="M173" s="25"/>
    </row>
    <row r="174">
      <c r="A174" s="25"/>
      <c r="B174" s="25"/>
      <c r="C174" s="25"/>
      <c r="D174" s="25"/>
      <c r="E174" s="25"/>
      <c r="F174" s="25"/>
      <c r="G174" s="25"/>
      <c r="H174" s="25"/>
      <c r="I174" s="25"/>
      <c r="J174" s="25"/>
      <c r="K174" s="25"/>
      <c r="L174" s="25"/>
      <c r="M174" s="25"/>
    </row>
    <row r="175">
      <c r="A175" s="25"/>
      <c r="B175" s="25"/>
      <c r="C175" s="25"/>
      <c r="D175" s="25"/>
      <c r="E175" s="25"/>
      <c r="F175" s="25"/>
      <c r="G175" s="25"/>
      <c r="H175" s="25"/>
      <c r="I175" s="25"/>
      <c r="J175" s="25"/>
      <c r="K175" s="25"/>
      <c r="L175" s="25"/>
      <c r="M175" s="25"/>
    </row>
    <row r="176">
      <c r="A176" s="25"/>
      <c r="B176" s="25"/>
      <c r="C176" s="25"/>
      <c r="D176" s="25"/>
      <c r="E176" s="25"/>
      <c r="F176" s="25"/>
      <c r="G176" s="25"/>
      <c r="H176" s="25"/>
      <c r="I176" s="25"/>
      <c r="J176" s="25"/>
      <c r="K176" s="25"/>
      <c r="L176" s="25"/>
      <c r="M176" s="25"/>
    </row>
    <row r="177">
      <c r="A177" s="25"/>
      <c r="B177" s="25"/>
      <c r="C177" s="25"/>
      <c r="D177" s="25"/>
      <c r="E177" s="25"/>
      <c r="F177" s="25"/>
      <c r="G177" s="25"/>
      <c r="H177" s="25"/>
      <c r="I177" s="25"/>
      <c r="J177" s="25"/>
      <c r="K177" s="25"/>
      <c r="L177" s="25"/>
      <c r="M177" s="25"/>
    </row>
    <row r="178">
      <c r="A178" s="25"/>
      <c r="B178" s="25"/>
      <c r="C178" s="25"/>
      <c r="D178" s="25"/>
      <c r="E178" s="25"/>
      <c r="F178" s="25"/>
      <c r="G178" s="25"/>
      <c r="H178" s="25"/>
      <c r="I178" s="25"/>
      <c r="J178" s="25"/>
      <c r="K178" s="25"/>
      <c r="L178" s="25"/>
      <c r="M178" s="25"/>
    </row>
    <row r="179">
      <c r="A179" s="25"/>
      <c r="B179" s="25"/>
      <c r="C179" s="25"/>
      <c r="D179" s="25"/>
      <c r="E179" s="25"/>
      <c r="F179" s="25"/>
      <c r="G179" s="25"/>
      <c r="H179" s="25"/>
      <c r="I179" s="25"/>
      <c r="J179" s="25"/>
      <c r="K179" s="25"/>
      <c r="L179" s="25"/>
      <c r="M179" s="25"/>
    </row>
    <row r="180">
      <c r="A180" s="25"/>
      <c r="B180" s="25"/>
      <c r="C180" s="25"/>
      <c r="D180" s="25"/>
      <c r="E180" s="25"/>
      <c r="F180" s="25"/>
      <c r="G180" s="25"/>
      <c r="H180" s="25"/>
      <c r="I180" s="25"/>
      <c r="J180" s="25"/>
      <c r="K180" s="25"/>
      <c r="L180" s="25"/>
      <c r="M180" s="25"/>
    </row>
    <row r="181">
      <c r="A181" s="25"/>
      <c r="B181" s="25"/>
      <c r="C181" s="25"/>
      <c r="D181" s="25"/>
      <c r="E181" s="25"/>
      <c r="F181" s="25"/>
      <c r="G181" s="25"/>
      <c r="H181" s="25"/>
      <c r="I181" s="25"/>
      <c r="J181" s="25"/>
      <c r="K181" s="25"/>
      <c r="L181" s="25"/>
      <c r="M181" s="25"/>
    </row>
    <row r="182">
      <c r="A182" s="25"/>
      <c r="B182" s="25"/>
      <c r="C182" s="25"/>
      <c r="D182" s="25"/>
      <c r="E182" s="25"/>
      <c r="F182" s="25"/>
      <c r="G182" s="25"/>
      <c r="H182" s="25"/>
      <c r="I182" s="25"/>
      <c r="J182" s="25"/>
      <c r="K182" s="25"/>
      <c r="L182" s="25"/>
      <c r="M182" s="25"/>
    </row>
    <row r="183">
      <c r="A183" s="25"/>
      <c r="B183" s="25"/>
      <c r="C183" s="25"/>
      <c r="D183" s="25"/>
      <c r="E183" s="25"/>
      <c r="F183" s="25"/>
      <c r="G183" s="25"/>
      <c r="H183" s="25"/>
      <c r="I183" s="25"/>
      <c r="J183" s="25"/>
      <c r="K183" s="25"/>
      <c r="L183" s="25"/>
      <c r="M183" s="25"/>
    </row>
    <row r="184">
      <c r="A184" s="25"/>
      <c r="B184" s="25"/>
      <c r="C184" s="25"/>
      <c r="D184" s="25"/>
      <c r="E184" s="25"/>
      <c r="F184" s="25"/>
      <c r="G184" s="25"/>
      <c r="H184" s="25"/>
      <c r="I184" s="25"/>
      <c r="J184" s="25"/>
      <c r="K184" s="25"/>
      <c r="L184" s="25"/>
      <c r="M184" s="25"/>
    </row>
    <row r="185">
      <c r="A185" s="25"/>
      <c r="B185" s="25"/>
      <c r="C185" s="25"/>
      <c r="D185" s="25"/>
      <c r="E185" s="25"/>
      <c r="F185" s="25"/>
      <c r="G185" s="25"/>
      <c r="H185" s="25"/>
      <c r="I185" s="25"/>
      <c r="J185" s="25"/>
      <c r="K185" s="25"/>
      <c r="L185" s="25"/>
      <c r="M185" s="25"/>
    </row>
    <row r="186">
      <c r="A186" s="25"/>
      <c r="B186" s="25"/>
      <c r="C186" s="25"/>
      <c r="D186" s="25"/>
      <c r="E186" s="25"/>
      <c r="F186" s="25"/>
      <c r="G186" s="25"/>
      <c r="H186" s="25"/>
      <c r="I186" s="25"/>
      <c r="J186" s="25"/>
      <c r="K186" s="25"/>
      <c r="L186" s="25"/>
      <c r="M186" s="25"/>
    </row>
    <row r="187">
      <c r="A187" s="25"/>
      <c r="B187" s="25"/>
      <c r="C187" s="25"/>
      <c r="D187" s="25"/>
      <c r="E187" s="25"/>
      <c r="F187" s="25"/>
      <c r="G187" s="25"/>
      <c r="H187" s="25"/>
      <c r="I187" s="25"/>
      <c r="J187" s="25"/>
      <c r="K187" s="25"/>
      <c r="L187" s="25"/>
      <c r="M187" s="25"/>
    </row>
    <row r="188">
      <c r="A188" s="25"/>
      <c r="B188" s="25"/>
      <c r="C188" s="25"/>
      <c r="D188" s="25"/>
      <c r="E188" s="25"/>
      <c r="F188" s="25"/>
      <c r="G188" s="25"/>
      <c r="H188" s="25"/>
      <c r="I188" s="25"/>
      <c r="J188" s="25"/>
      <c r="K188" s="25"/>
      <c r="L188" s="25"/>
      <c r="M188" s="25"/>
    </row>
    <row r="189">
      <c r="A189" s="25"/>
      <c r="B189" s="25"/>
      <c r="C189" s="25"/>
      <c r="D189" s="25"/>
      <c r="E189" s="25"/>
      <c r="F189" s="25"/>
      <c r="G189" s="25"/>
      <c r="H189" s="25"/>
      <c r="I189" s="25"/>
      <c r="J189" s="25"/>
      <c r="K189" s="25"/>
      <c r="L189" s="25"/>
      <c r="M189" s="25"/>
    </row>
    <row r="190">
      <c r="A190" s="25"/>
      <c r="B190" s="25"/>
      <c r="C190" s="25"/>
      <c r="D190" s="25"/>
      <c r="E190" s="25"/>
      <c r="F190" s="25"/>
      <c r="G190" s="25"/>
      <c r="H190" s="25"/>
      <c r="I190" s="25"/>
      <c r="J190" s="25"/>
      <c r="K190" s="25"/>
      <c r="L190" s="25"/>
      <c r="M190" s="25"/>
    </row>
    <row r="191">
      <c r="A191" s="25"/>
      <c r="B191" s="25"/>
      <c r="C191" s="25"/>
      <c r="D191" s="25"/>
      <c r="E191" s="25"/>
      <c r="F191" s="25"/>
      <c r="G191" s="25"/>
      <c r="H191" s="25"/>
      <c r="I191" s="25"/>
      <c r="J191" s="25"/>
      <c r="K191" s="25"/>
      <c r="L191" s="25"/>
      <c r="M191" s="25"/>
    </row>
    <row r="192">
      <c r="A192" s="25"/>
      <c r="B192" s="25"/>
      <c r="C192" s="25"/>
      <c r="D192" s="25"/>
      <c r="E192" s="25"/>
      <c r="F192" s="25"/>
      <c r="G192" s="25"/>
      <c r="H192" s="25"/>
      <c r="I192" s="25"/>
      <c r="J192" s="25"/>
      <c r="K192" s="25"/>
      <c r="L192" s="25"/>
      <c r="M192" s="25"/>
    </row>
    <row r="193">
      <c r="A193" s="25"/>
      <c r="B193" s="25"/>
      <c r="C193" s="25"/>
      <c r="D193" s="25"/>
      <c r="E193" s="25"/>
      <c r="F193" s="25"/>
      <c r="G193" s="25"/>
      <c r="H193" s="25"/>
      <c r="I193" s="25"/>
      <c r="J193" s="25"/>
      <c r="K193" s="25"/>
      <c r="L193" s="25"/>
      <c r="M193" s="25"/>
    </row>
    <row r="194">
      <c r="A194" s="25"/>
      <c r="B194" s="25"/>
      <c r="C194" s="25"/>
      <c r="D194" s="25"/>
      <c r="E194" s="25"/>
      <c r="F194" s="25"/>
      <c r="G194" s="25"/>
      <c r="H194" s="25"/>
      <c r="I194" s="25"/>
      <c r="J194" s="25"/>
      <c r="K194" s="25"/>
      <c r="L194" s="25"/>
      <c r="M194" s="25"/>
    </row>
    <row r="195">
      <c r="A195" s="25"/>
      <c r="B195" s="25"/>
      <c r="C195" s="25"/>
      <c r="D195" s="25"/>
      <c r="E195" s="25"/>
      <c r="F195" s="25"/>
      <c r="G195" s="25"/>
      <c r="H195" s="25"/>
      <c r="I195" s="25"/>
      <c r="J195" s="25"/>
      <c r="K195" s="25"/>
      <c r="L195" s="25"/>
      <c r="M195" s="25"/>
    </row>
    <row r="196">
      <c r="A196" s="25"/>
      <c r="B196" s="25"/>
      <c r="C196" s="25"/>
      <c r="D196" s="25"/>
      <c r="E196" s="25"/>
      <c r="F196" s="25"/>
      <c r="G196" s="25"/>
      <c r="H196" s="25"/>
      <c r="I196" s="25"/>
      <c r="J196" s="25"/>
      <c r="K196" s="25"/>
      <c r="L196" s="25"/>
      <c r="M196" s="25"/>
    </row>
    <row r="197">
      <c r="A197" s="25"/>
      <c r="B197" s="25"/>
      <c r="C197" s="25"/>
      <c r="D197" s="25"/>
      <c r="E197" s="25"/>
      <c r="F197" s="25"/>
      <c r="G197" s="25"/>
      <c r="H197" s="25"/>
      <c r="I197" s="25"/>
      <c r="J197" s="25"/>
      <c r="K197" s="25"/>
      <c r="L197" s="25"/>
      <c r="M197" s="25"/>
    </row>
    <row r="198">
      <c r="A198" s="25"/>
      <c r="B198" s="25"/>
      <c r="C198" s="25"/>
      <c r="D198" s="25"/>
      <c r="E198" s="25"/>
      <c r="F198" s="25"/>
      <c r="G198" s="25"/>
      <c r="H198" s="25"/>
      <c r="I198" s="25"/>
      <c r="J198" s="25"/>
      <c r="K198" s="25"/>
      <c r="L198" s="25"/>
      <c r="M198" s="25"/>
    </row>
    <row r="199">
      <c r="A199" s="25"/>
      <c r="B199" s="25"/>
      <c r="C199" s="25"/>
      <c r="D199" s="25"/>
      <c r="E199" s="25"/>
      <c r="F199" s="25"/>
      <c r="G199" s="25"/>
      <c r="H199" s="25"/>
      <c r="I199" s="25"/>
      <c r="J199" s="25"/>
      <c r="K199" s="25"/>
      <c r="L199" s="25"/>
      <c r="M199" s="25"/>
    </row>
    <row r="200">
      <c r="A200" s="25"/>
      <c r="B200" s="25"/>
      <c r="C200" s="25"/>
      <c r="D200" s="25"/>
      <c r="E200" s="25"/>
      <c r="F200" s="25"/>
      <c r="G200" s="25"/>
      <c r="H200" s="25"/>
      <c r="I200" s="25"/>
      <c r="J200" s="25"/>
      <c r="K200" s="25"/>
      <c r="L200" s="25"/>
      <c r="M200" s="25"/>
    </row>
    <row r="201">
      <c r="A201" s="25"/>
      <c r="B201" s="25"/>
      <c r="C201" s="25"/>
      <c r="D201" s="25"/>
      <c r="E201" s="25"/>
      <c r="F201" s="25"/>
      <c r="G201" s="25"/>
      <c r="H201" s="25"/>
      <c r="I201" s="25"/>
      <c r="J201" s="25"/>
      <c r="K201" s="25"/>
      <c r="L201" s="25"/>
      <c r="M201" s="25"/>
    </row>
    <row r="202">
      <c r="A202" s="25"/>
      <c r="B202" s="25"/>
      <c r="C202" s="25"/>
      <c r="D202" s="25"/>
      <c r="E202" s="25"/>
      <c r="F202" s="25"/>
      <c r="G202" s="25"/>
      <c r="H202" s="25"/>
      <c r="I202" s="25"/>
      <c r="J202" s="25"/>
      <c r="K202" s="25"/>
      <c r="L202" s="25"/>
      <c r="M202" s="25"/>
    </row>
    <row r="203">
      <c r="A203" s="25"/>
      <c r="B203" s="25"/>
      <c r="C203" s="25"/>
      <c r="D203" s="25"/>
      <c r="E203" s="25"/>
      <c r="F203" s="25"/>
      <c r="G203" s="25"/>
      <c r="H203" s="25"/>
      <c r="I203" s="25"/>
      <c r="J203" s="25"/>
      <c r="K203" s="25"/>
      <c r="L203" s="25"/>
      <c r="M203" s="25"/>
    </row>
    <row r="204">
      <c r="A204" s="25"/>
      <c r="B204" s="25"/>
      <c r="C204" s="25"/>
      <c r="D204" s="25"/>
      <c r="E204" s="25"/>
      <c r="F204" s="25"/>
      <c r="G204" s="25"/>
      <c r="H204" s="25"/>
      <c r="I204" s="25"/>
      <c r="J204" s="25"/>
      <c r="K204" s="25"/>
      <c r="L204" s="25"/>
      <c r="M204" s="25"/>
    </row>
    <row r="205">
      <c r="A205" s="25"/>
      <c r="B205" s="25"/>
      <c r="C205" s="25"/>
      <c r="D205" s="25"/>
      <c r="E205" s="25"/>
      <c r="F205" s="25"/>
      <c r="G205" s="25"/>
      <c r="H205" s="25"/>
      <c r="I205" s="25"/>
      <c r="J205" s="25"/>
      <c r="K205" s="25"/>
      <c r="L205" s="25"/>
      <c r="M205" s="25"/>
    </row>
    <row r="206">
      <c r="A206" s="25"/>
      <c r="B206" s="25"/>
      <c r="C206" s="25"/>
      <c r="D206" s="25"/>
      <c r="E206" s="25"/>
      <c r="F206" s="25"/>
      <c r="G206" s="25"/>
      <c r="H206" s="25"/>
      <c r="I206" s="25"/>
      <c r="J206" s="25"/>
      <c r="K206" s="25"/>
      <c r="L206" s="25"/>
      <c r="M206" s="25"/>
    </row>
    <row r="207">
      <c r="A207" s="25"/>
      <c r="B207" s="25"/>
      <c r="C207" s="25"/>
      <c r="D207" s="25"/>
      <c r="E207" s="25"/>
      <c r="F207" s="25"/>
      <c r="G207" s="25"/>
      <c r="H207" s="25"/>
      <c r="I207" s="25"/>
      <c r="J207" s="25"/>
      <c r="K207" s="25"/>
      <c r="L207" s="25"/>
      <c r="M207" s="25"/>
    </row>
    <row r="208">
      <c r="A208" s="25"/>
      <c r="B208" s="25"/>
      <c r="C208" s="25"/>
      <c r="D208" s="25"/>
      <c r="E208" s="25"/>
      <c r="F208" s="25"/>
      <c r="G208" s="25"/>
      <c r="H208" s="25"/>
      <c r="I208" s="25"/>
      <c r="J208" s="25"/>
      <c r="K208" s="25"/>
      <c r="L208" s="25"/>
      <c r="M208" s="25"/>
    </row>
    <row r="209">
      <c r="A209" s="25"/>
      <c r="B209" s="25"/>
      <c r="C209" s="25"/>
      <c r="D209" s="25"/>
      <c r="E209" s="25"/>
      <c r="F209" s="25"/>
      <c r="G209" s="25"/>
      <c r="H209" s="25"/>
      <c r="I209" s="25"/>
      <c r="J209" s="25"/>
      <c r="K209" s="25"/>
      <c r="L209" s="25"/>
      <c r="M209" s="25"/>
    </row>
    <row r="210">
      <c r="A210" s="25"/>
      <c r="B210" s="25"/>
      <c r="C210" s="25"/>
      <c r="D210" s="25"/>
      <c r="E210" s="25"/>
      <c r="F210" s="25"/>
      <c r="G210" s="25"/>
      <c r="H210" s="25"/>
      <c r="I210" s="25"/>
      <c r="J210" s="25"/>
      <c r="K210" s="25"/>
      <c r="L210" s="25"/>
      <c r="M210" s="25"/>
    </row>
    <row r="211">
      <c r="A211" s="25"/>
      <c r="B211" s="25"/>
      <c r="C211" s="25"/>
      <c r="D211" s="25"/>
      <c r="E211" s="25"/>
      <c r="F211" s="25"/>
      <c r="G211" s="25"/>
      <c r="H211" s="25"/>
      <c r="I211" s="25"/>
      <c r="J211" s="25"/>
      <c r="K211" s="25"/>
      <c r="L211" s="25"/>
      <c r="M211" s="25"/>
    </row>
    <row r="212">
      <c r="A212" s="25"/>
      <c r="B212" s="25"/>
      <c r="C212" s="25"/>
      <c r="D212" s="25"/>
      <c r="E212" s="25"/>
      <c r="F212" s="25"/>
      <c r="G212" s="25"/>
      <c r="H212" s="25"/>
      <c r="I212" s="25"/>
      <c r="J212" s="25"/>
      <c r="K212" s="25"/>
      <c r="L212" s="25"/>
      <c r="M212" s="25"/>
    </row>
    <row r="213">
      <c r="A213" s="25"/>
      <c r="B213" s="25"/>
      <c r="C213" s="25"/>
      <c r="D213" s="25"/>
      <c r="E213" s="25"/>
      <c r="F213" s="25"/>
      <c r="G213" s="25"/>
      <c r="H213" s="25"/>
      <c r="I213" s="25"/>
      <c r="J213" s="25"/>
      <c r="K213" s="25"/>
      <c r="L213" s="25"/>
      <c r="M213" s="25"/>
    </row>
    <row r="214">
      <c r="A214" s="25"/>
      <c r="B214" s="25"/>
      <c r="C214" s="25"/>
      <c r="D214" s="25"/>
      <c r="E214" s="25"/>
      <c r="F214" s="25"/>
      <c r="G214" s="25"/>
      <c r="H214" s="25"/>
      <c r="I214" s="25"/>
      <c r="J214" s="25"/>
      <c r="K214" s="25"/>
      <c r="L214" s="25"/>
      <c r="M214" s="25"/>
    </row>
    <row r="215">
      <c r="A215" s="25"/>
      <c r="B215" s="25"/>
      <c r="C215" s="25"/>
      <c r="D215" s="25"/>
      <c r="E215" s="25"/>
      <c r="F215" s="25"/>
      <c r="G215" s="25"/>
      <c r="H215" s="25"/>
      <c r="I215" s="25"/>
      <c r="J215" s="25"/>
      <c r="K215" s="25"/>
      <c r="L215" s="25"/>
      <c r="M215" s="25"/>
    </row>
    <row r="216">
      <c r="A216" s="25"/>
      <c r="B216" s="25"/>
      <c r="C216" s="25"/>
      <c r="D216" s="25"/>
      <c r="E216" s="25"/>
      <c r="F216" s="25"/>
      <c r="G216" s="25"/>
      <c r="H216" s="25"/>
      <c r="I216" s="25"/>
      <c r="J216" s="25"/>
      <c r="K216" s="25"/>
      <c r="L216" s="25"/>
      <c r="M216" s="25"/>
    </row>
    <row r="217">
      <c r="A217" s="25"/>
      <c r="B217" s="25"/>
      <c r="C217" s="25"/>
      <c r="D217" s="25"/>
      <c r="E217" s="25"/>
      <c r="F217" s="25"/>
      <c r="G217" s="25"/>
      <c r="H217" s="25"/>
      <c r="I217" s="25"/>
      <c r="J217" s="25"/>
      <c r="K217" s="25"/>
      <c r="L217" s="25"/>
      <c r="M217" s="25"/>
    </row>
    <row r="218">
      <c r="A218" s="25"/>
      <c r="B218" s="25"/>
      <c r="C218" s="25"/>
      <c r="D218" s="25"/>
      <c r="E218" s="25"/>
      <c r="F218" s="25"/>
      <c r="G218" s="25"/>
      <c r="H218" s="25"/>
      <c r="I218" s="25"/>
      <c r="J218" s="25"/>
      <c r="K218" s="25"/>
      <c r="L218" s="25"/>
      <c r="M218" s="25"/>
    </row>
    <row r="219">
      <c r="A219" s="25"/>
      <c r="B219" s="25"/>
      <c r="C219" s="25"/>
      <c r="D219" s="25"/>
      <c r="E219" s="25"/>
      <c r="F219" s="25"/>
      <c r="G219" s="25"/>
      <c r="H219" s="25"/>
      <c r="I219" s="25"/>
      <c r="J219" s="25"/>
      <c r="K219" s="25"/>
      <c r="L219" s="25"/>
      <c r="M219" s="25"/>
    </row>
    <row r="220">
      <c r="A220" s="25"/>
      <c r="B220" s="25"/>
      <c r="C220" s="25"/>
      <c r="D220" s="25"/>
      <c r="E220" s="25"/>
      <c r="F220" s="25"/>
      <c r="G220" s="25"/>
      <c r="H220" s="25"/>
      <c r="I220" s="25"/>
      <c r="J220" s="25"/>
      <c r="K220" s="25"/>
      <c r="L220" s="25"/>
      <c r="M220" s="25"/>
    </row>
    <row r="221">
      <c r="A221" s="25"/>
      <c r="B221" s="25"/>
      <c r="C221" s="25"/>
      <c r="D221" s="25"/>
      <c r="E221" s="25"/>
      <c r="F221" s="25"/>
      <c r="G221" s="25"/>
      <c r="H221" s="25"/>
      <c r="I221" s="25"/>
      <c r="J221" s="25"/>
      <c r="K221" s="25"/>
      <c r="L221" s="25"/>
      <c r="M221" s="25"/>
    </row>
    <row r="222">
      <c r="A222" s="25"/>
      <c r="B222" s="25"/>
      <c r="C222" s="25"/>
      <c r="D222" s="25"/>
      <c r="E222" s="25"/>
      <c r="F222" s="25"/>
      <c r="G222" s="25"/>
      <c r="H222" s="25"/>
      <c r="I222" s="25"/>
      <c r="J222" s="25"/>
      <c r="K222" s="25"/>
      <c r="L222" s="25"/>
      <c r="M222" s="25"/>
    </row>
    <row r="223">
      <c r="A223" s="25"/>
      <c r="B223" s="25"/>
      <c r="C223" s="25"/>
      <c r="D223" s="25"/>
      <c r="E223" s="25"/>
      <c r="F223" s="25"/>
      <c r="G223" s="25"/>
      <c r="H223" s="25"/>
      <c r="I223" s="25"/>
      <c r="J223" s="25"/>
      <c r="K223" s="25"/>
      <c r="L223" s="25"/>
      <c r="M223" s="25"/>
    </row>
    <row r="224">
      <c r="A224" s="25"/>
      <c r="B224" s="25"/>
      <c r="C224" s="25"/>
      <c r="D224" s="25"/>
      <c r="E224" s="25"/>
      <c r="F224" s="25"/>
      <c r="G224" s="25"/>
      <c r="H224" s="25"/>
      <c r="I224" s="25"/>
      <c r="J224" s="25"/>
      <c r="K224" s="25"/>
      <c r="L224" s="25"/>
      <c r="M224" s="25"/>
    </row>
    <row r="225">
      <c r="A225" s="25"/>
      <c r="B225" s="25"/>
      <c r="C225" s="25"/>
      <c r="D225" s="25"/>
      <c r="E225" s="25"/>
      <c r="F225" s="25"/>
      <c r="G225" s="25"/>
      <c r="H225" s="25"/>
      <c r="I225" s="25"/>
      <c r="J225" s="25"/>
      <c r="K225" s="25"/>
      <c r="L225" s="25"/>
      <c r="M225" s="25"/>
    </row>
    <row r="226">
      <c r="A226" s="25"/>
      <c r="B226" s="25"/>
      <c r="C226" s="25"/>
      <c r="D226" s="25"/>
      <c r="E226" s="25"/>
      <c r="F226" s="25"/>
      <c r="G226" s="25"/>
      <c r="H226" s="25"/>
      <c r="I226" s="25"/>
      <c r="J226" s="25"/>
      <c r="K226" s="25"/>
      <c r="L226" s="25"/>
      <c r="M226" s="25"/>
    </row>
    <row r="227">
      <c r="A227" s="25"/>
      <c r="B227" s="25"/>
      <c r="C227" s="25"/>
      <c r="D227" s="25"/>
      <c r="E227" s="25"/>
      <c r="F227" s="25"/>
      <c r="G227" s="25"/>
      <c r="H227" s="25"/>
      <c r="I227" s="25"/>
      <c r="J227" s="25"/>
      <c r="K227" s="25"/>
      <c r="L227" s="25"/>
      <c r="M227" s="25"/>
    </row>
    <row r="228">
      <c r="A228" s="25"/>
      <c r="B228" s="25"/>
      <c r="C228" s="25"/>
      <c r="D228" s="25"/>
      <c r="E228" s="25"/>
      <c r="F228" s="25"/>
      <c r="G228" s="25"/>
      <c r="H228" s="25"/>
      <c r="I228" s="25"/>
      <c r="J228" s="25"/>
      <c r="K228" s="25"/>
      <c r="L228" s="25"/>
      <c r="M228" s="25"/>
    </row>
    <row r="229">
      <c r="A229" s="25"/>
      <c r="B229" s="25"/>
      <c r="C229" s="25"/>
      <c r="D229" s="25"/>
      <c r="E229" s="25"/>
      <c r="F229" s="25"/>
      <c r="G229" s="25"/>
      <c r="H229" s="25"/>
      <c r="I229" s="25"/>
      <c r="J229" s="25"/>
      <c r="K229" s="25"/>
      <c r="L229" s="25"/>
      <c r="M229" s="25"/>
    </row>
    <row r="230">
      <c r="A230" s="25"/>
      <c r="B230" s="25"/>
      <c r="C230" s="25"/>
      <c r="D230" s="25"/>
      <c r="E230" s="25"/>
      <c r="F230" s="25"/>
      <c r="G230" s="25"/>
      <c r="H230" s="25"/>
      <c r="I230" s="25"/>
      <c r="J230" s="25"/>
      <c r="K230" s="25"/>
      <c r="L230" s="25"/>
      <c r="M230" s="25"/>
    </row>
    <row r="231">
      <c r="A231" s="25"/>
      <c r="B231" s="25"/>
      <c r="C231" s="25"/>
      <c r="D231" s="25"/>
      <c r="E231" s="25"/>
      <c r="F231" s="25"/>
      <c r="G231" s="25"/>
      <c r="H231" s="25"/>
      <c r="I231" s="25"/>
      <c r="J231" s="25"/>
      <c r="K231" s="25"/>
      <c r="L231" s="25"/>
      <c r="M231" s="25"/>
    </row>
    <row r="232">
      <c r="A232" s="25"/>
      <c r="B232" s="25"/>
      <c r="C232" s="25"/>
      <c r="D232" s="25"/>
      <c r="E232" s="25"/>
      <c r="F232" s="25"/>
      <c r="G232" s="25"/>
      <c r="H232" s="25"/>
      <c r="I232" s="25"/>
      <c r="J232" s="25"/>
      <c r="K232" s="25"/>
      <c r="L232" s="25"/>
      <c r="M232" s="25"/>
    </row>
    <row r="233">
      <c r="A233" s="25"/>
      <c r="B233" s="25"/>
      <c r="C233" s="25"/>
      <c r="D233" s="25"/>
      <c r="E233" s="25"/>
      <c r="F233" s="25"/>
      <c r="G233" s="25"/>
      <c r="H233" s="25"/>
      <c r="I233" s="25"/>
      <c r="J233" s="25"/>
      <c r="K233" s="25"/>
      <c r="L233" s="25"/>
      <c r="M233" s="25"/>
    </row>
    <row r="234">
      <c r="A234" s="25"/>
      <c r="B234" s="25"/>
      <c r="C234" s="25"/>
      <c r="D234" s="25"/>
      <c r="E234" s="25"/>
      <c r="F234" s="25"/>
      <c r="G234" s="25"/>
      <c r="H234" s="25"/>
      <c r="I234" s="25"/>
      <c r="J234" s="25"/>
      <c r="K234" s="25"/>
      <c r="L234" s="25"/>
      <c r="M234" s="25"/>
    </row>
    <row r="235">
      <c r="A235" s="25"/>
      <c r="B235" s="25"/>
      <c r="C235" s="25"/>
      <c r="D235" s="25"/>
      <c r="E235" s="25"/>
      <c r="F235" s="25"/>
      <c r="G235" s="25"/>
      <c r="H235" s="25"/>
      <c r="I235" s="25"/>
      <c r="J235" s="25"/>
      <c r="K235" s="25"/>
      <c r="L235" s="25"/>
      <c r="M235" s="25"/>
    </row>
    <row r="236">
      <c r="A236" s="25"/>
      <c r="B236" s="25"/>
      <c r="C236" s="25"/>
      <c r="D236" s="25"/>
      <c r="E236" s="25"/>
      <c r="F236" s="25"/>
      <c r="G236" s="25"/>
      <c r="H236" s="25"/>
      <c r="I236" s="25"/>
      <c r="J236" s="25"/>
      <c r="K236" s="25"/>
      <c r="L236" s="25"/>
      <c r="M236" s="25"/>
    </row>
    <row r="237">
      <c r="A237" s="25"/>
      <c r="B237" s="25"/>
      <c r="C237" s="25"/>
      <c r="D237" s="25"/>
      <c r="E237" s="25"/>
      <c r="F237" s="25"/>
      <c r="G237" s="25"/>
      <c r="H237" s="25"/>
      <c r="I237" s="25"/>
      <c r="J237" s="25"/>
      <c r="K237" s="25"/>
      <c r="L237" s="25"/>
      <c r="M237" s="25"/>
    </row>
    <row r="238">
      <c r="A238" s="25"/>
      <c r="B238" s="25"/>
      <c r="C238" s="25"/>
      <c r="D238" s="25"/>
      <c r="E238" s="25"/>
      <c r="F238" s="25"/>
      <c r="G238" s="25"/>
      <c r="H238" s="25"/>
      <c r="I238" s="25"/>
      <c r="J238" s="25"/>
      <c r="K238" s="25"/>
      <c r="L238" s="25"/>
      <c r="M238" s="25"/>
    </row>
    <row r="239">
      <c r="A239" s="25"/>
      <c r="B239" s="25"/>
      <c r="C239" s="25"/>
      <c r="D239" s="25"/>
      <c r="E239" s="25"/>
      <c r="F239" s="25"/>
      <c r="G239" s="25"/>
      <c r="H239" s="25"/>
      <c r="I239" s="25"/>
      <c r="J239" s="25"/>
      <c r="K239" s="25"/>
      <c r="L239" s="25"/>
      <c r="M239" s="25"/>
    </row>
    <row r="240">
      <c r="A240" s="25"/>
      <c r="B240" s="25"/>
      <c r="C240" s="25"/>
      <c r="D240" s="25"/>
      <c r="E240" s="25"/>
      <c r="F240" s="25"/>
      <c r="G240" s="25"/>
      <c r="H240" s="25"/>
      <c r="I240" s="25"/>
      <c r="J240" s="25"/>
      <c r="K240" s="25"/>
      <c r="L240" s="25"/>
      <c r="M240" s="25"/>
    </row>
    <row r="241">
      <c r="A241" s="25"/>
      <c r="B241" s="25"/>
      <c r="C241" s="25"/>
      <c r="D241" s="25"/>
      <c r="E241" s="25"/>
      <c r="F241" s="25"/>
      <c r="G241" s="25"/>
      <c r="H241" s="25"/>
      <c r="I241" s="25"/>
      <c r="J241" s="25"/>
      <c r="K241" s="25"/>
      <c r="L241" s="25"/>
      <c r="M241" s="25"/>
    </row>
    <row r="242">
      <c r="A242" s="25"/>
      <c r="B242" s="25"/>
      <c r="C242" s="25"/>
      <c r="D242" s="25"/>
      <c r="E242" s="25"/>
      <c r="F242" s="25"/>
      <c r="G242" s="25"/>
      <c r="H242" s="25"/>
      <c r="I242" s="25"/>
      <c r="J242" s="25"/>
      <c r="K242" s="25"/>
      <c r="L242" s="25"/>
      <c r="M242" s="25"/>
    </row>
    <row r="243">
      <c r="A243" s="25"/>
      <c r="B243" s="25"/>
      <c r="C243" s="25"/>
      <c r="D243" s="25"/>
      <c r="E243" s="25"/>
      <c r="F243" s="25"/>
      <c r="G243" s="25"/>
      <c r="H243" s="25"/>
      <c r="I243" s="25"/>
      <c r="J243" s="25"/>
      <c r="K243" s="25"/>
      <c r="L243" s="25"/>
      <c r="M243" s="25"/>
    </row>
    <row r="244">
      <c r="A244" s="25"/>
      <c r="B244" s="25"/>
      <c r="C244" s="25"/>
      <c r="D244" s="25"/>
      <c r="E244" s="25"/>
      <c r="F244" s="25"/>
      <c r="G244" s="25"/>
      <c r="H244" s="25"/>
      <c r="I244" s="25"/>
      <c r="J244" s="25"/>
      <c r="K244" s="25"/>
      <c r="L244" s="25"/>
      <c r="M244" s="25"/>
    </row>
    <row r="245">
      <c r="A245" s="25"/>
      <c r="B245" s="25"/>
      <c r="C245" s="25"/>
      <c r="D245" s="25"/>
      <c r="E245" s="25"/>
      <c r="F245" s="25"/>
      <c r="G245" s="25"/>
      <c r="H245" s="25"/>
      <c r="I245" s="25"/>
      <c r="J245" s="25"/>
      <c r="K245" s="25"/>
      <c r="L245" s="25"/>
      <c r="M245" s="25"/>
    </row>
    <row r="246">
      <c r="A246" s="25"/>
      <c r="B246" s="25"/>
      <c r="C246" s="25"/>
      <c r="D246" s="25"/>
      <c r="E246" s="25"/>
      <c r="F246" s="25"/>
      <c r="G246" s="25"/>
      <c r="H246" s="25"/>
      <c r="I246" s="25"/>
      <c r="J246" s="25"/>
      <c r="K246" s="25"/>
      <c r="L246" s="25"/>
      <c r="M246" s="25"/>
    </row>
    <row r="247">
      <c r="A247" s="25"/>
      <c r="B247" s="25"/>
      <c r="C247" s="25"/>
      <c r="D247" s="25"/>
      <c r="E247" s="25"/>
      <c r="F247" s="25"/>
      <c r="G247" s="25"/>
      <c r="H247" s="25"/>
      <c r="I247" s="25"/>
      <c r="J247" s="25"/>
      <c r="K247" s="25"/>
      <c r="L247" s="25"/>
      <c r="M247" s="25"/>
    </row>
    <row r="248">
      <c r="A248" s="25"/>
      <c r="B248" s="25"/>
      <c r="C248" s="25"/>
      <c r="D248" s="25"/>
      <c r="E248" s="25"/>
      <c r="F248" s="25"/>
      <c r="G248" s="25"/>
      <c r="H248" s="25"/>
      <c r="I248" s="25"/>
      <c r="J248" s="25"/>
      <c r="K248" s="25"/>
      <c r="L248" s="25"/>
      <c r="M248" s="25"/>
    </row>
    <row r="249">
      <c r="A249" s="25"/>
      <c r="B249" s="25"/>
      <c r="C249" s="25"/>
      <c r="D249" s="25"/>
      <c r="E249" s="25"/>
      <c r="F249" s="25"/>
      <c r="G249" s="25"/>
      <c r="H249" s="25"/>
      <c r="I249" s="25"/>
      <c r="J249" s="25"/>
      <c r="K249" s="25"/>
      <c r="L249" s="25"/>
      <c r="M249" s="25"/>
    </row>
    <row r="250">
      <c r="A250" s="25"/>
      <c r="B250" s="25"/>
      <c r="C250" s="25"/>
      <c r="D250" s="25"/>
      <c r="E250" s="25"/>
      <c r="F250" s="25"/>
      <c r="G250" s="25"/>
      <c r="H250" s="25"/>
      <c r="I250" s="25"/>
      <c r="J250" s="25"/>
      <c r="K250" s="25"/>
      <c r="L250" s="25"/>
      <c r="M250" s="25"/>
    </row>
    <row r="251">
      <c r="A251" s="25"/>
      <c r="B251" s="25"/>
      <c r="C251" s="25"/>
      <c r="D251" s="25"/>
      <c r="E251" s="25"/>
      <c r="F251" s="25"/>
      <c r="G251" s="25"/>
      <c r="H251" s="25"/>
      <c r="I251" s="25"/>
      <c r="J251" s="25"/>
      <c r="K251" s="25"/>
      <c r="L251" s="25"/>
      <c r="M251" s="25"/>
    </row>
    <row r="252">
      <c r="A252" s="25"/>
      <c r="B252" s="25"/>
      <c r="C252" s="25"/>
      <c r="D252" s="25"/>
      <c r="E252" s="25"/>
      <c r="F252" s="25"/>
      <c r="G252" s="25"/>
      <c r="H252" s="25"/>
      <c r="I252" s="25"/>
      <c r="J252" s="25"/>
      <c r="K252" s="25"/>
      <c r="L252" s="25"/>
      <c r="M252" s="25"/>
    </row>
    <row r="253">
      <c r="A253" s="25"/>
      <c r="B253" s="25"/>
      <c r="C253" s="25"/>
      <c r="D253" s="25"/>
      <c r="E253" s="25"/>
      <c r="F253" s="25"/>
      <c r="G253" s="25"/>
      <c r="H253" s="25"/>
      <c r="I253" s="25"/>
      <c r="J253" s="25"/>
      <c r="K253" s="25"/>
      <c r="L253" s="25"/>
      <c r="M253" s="25"/>
    </row>
    <row r="254">
      <c r="A254" s="25"/>
      <c r="B254" s="25"/>
      <c r="C254" s="25"/>
      <c r="D254" s="25"/>
      <c r="E254" s="25"/>
      <c r="F254" s="25"/>
      <c r="G254" s="25"/>
      <c r="H254" s="25"/>
      <c r="I254" s="25"/>
      <c r="J254" s="25"/>
      <c r="K254" s="25"/>
      <c r="L254" s="25"/>
      <c r="M254" s="25"/>
    </row>
    <row r="255">
      <c r="A255" s="25"/>
      <c r="B255" s="25"/>
      <c r="C255" s="25"/>
      <c r="D255" s="25"/>
      <c r="E255" s="25"/>
      <c r="F255" s="25"/>
      <c r="G255" s="25"/>
      <c r="H255" s="25"/>
      <c r="I255" s="25"/>
      <c r="J255" s="25"/>
      <c r="K255" s="25"/>
      <c r="L255" s="25"/>
      <c r="M255" s="25"/>
    </row>
    <row r="256">
      <c r="A256" s="25"/>
      <c r="B256" s="25"/>
      <c r="C256" s="25"/>
      <c r="D256" s="25"/>
      <c r="E256" s="25"/>
      <c r="F256" s="25"/>
      <c r="G256" s="25"/>
      <c r="H256" s="25"/>
      <c r="I256" s="25"/>
      <c r="J256" s="25"/>
      <c r="K256" s="25"/>
      <c r="L256" s="25"/>
      <c r="M256" s="25"/>
    </row>
    <row r="257">
      <c r="A257" s="25"/>
      <c r="B257" s="25"/>
      <c r="C257" s="25"/>
      <c r="D257" s="25"/>
      <c r="E257" s="25"/>
      <c r="F257" s="25"/>
      <c r="G257" s="25"/>
      <c r="H257" s="25"/>
      <c r="I257" s="25"/>
      <c r="J257" s="25"/>
      <c r="K257" s="25"/>
      <c r="L257" s="25"/>
      <c r="M257" s="25"/>
    </row>
    <row r="258">
      <c r="A258" s="25"/>
      <c r="B258" s="25"/>
      <c r="C258" s="25"/>
      <c r="D258" s="25"/>
      <c r="E258" s="25"/>
      <c r="F258" s="25"/>
      <c r="G258" s="25"/>
      <c r="H258" s="25"/>
      <c r="I258" s="25"/>
      <c r="J258" s="25"/>
      <c r="K258" s="25"/>
      <c r="L258" s="25"/>
      <c r="M258" s="25"/>
    </row>
    <row r="259">
      <c r="A259" s="25"/>
      <c r="B259" s="25"/>
      <c r="C259" s="25"/>
      <c r="D259" s="25"/>
      <c r="E259" s="25"/>
      <c r="F259" s="25"/>
      <c r="G259" s="25"/>
      <c r="H259" s="25"/>
      <c r="I259" s="25"/>
      <c r="J259" s="25"/>
      <c r="K259" s="25"/>
      <c r="L259" s="25"/>
      <c r="M259" s="25"/>
    </row>
    <row r="260">
      <c r="A260" s="25"/>
      <c r="B260" s="25"/>
      <c r="C260" s="25"/>
      <c r="D260" s="25"/>
      <c r="E260" s="25"/>
      <c r="F260" s="25"/>
      <c r="G260" s="25"/>
      <c r="H260" s="25"/>
      <c r="I260" s="25"/>
      <c r="J260" s="25"/>
      <c r="K260" s="25"/>
      <c r="L260" s="25"/>
      <c r="M260" s="25"/>
    </row>
    <row r="261">
      <c r="A261" s="25"/>
      <c r="B261" s="25"/>
      <c r="C261" s="25"/>
      <c r="D261" s="25"/>
      <c r="E261" s="25"/>
      <c r="F261" s="25"/>
      <c r="G261" s="25"/>
      <c r="H261" s="25"/>
      <c r="I261" s="25"/>
      <c r="J261" s="25"/>
      <c r="K261" s="25"/>
      <c r="L261" s="25"/>
      <c r="M261" s="25"/>
    </row>
    <row r="262">
      <c r="A262" s="25"/>
      <c r="B262" s="25"/>
      <c r="C262" s="25"/>
      <c r="D262" s="25"/>
      <c r="E262" s="25"/>
      <c r="F262" s="25"/>
      <c r="G262" s="25"/>
      <c r="H262" s="25"/>
      <c r="I262" s="25"/>
      <c r="J262" s="25"/>
      <c r="K262" s="25"/>
      <c r="L262" s="25"/>
      <c r="M262" s="25"/>
    </row>
    <row r="263">
      <c r="A263" s="25"/>
      <c r="B263" s="25"/>
      <c r="C263" s="25"/>
      <c r="D263" s="25"/>
      <c r="E263" s="25"/>
      <c r="F263" s="25"/>
      <c r="G263" s="25"/>
      <c r="H263" s="25"/>
      <c r="I263" s="25"/>
      <c r="J263" s="25"/>
      <c r="K263" s="25"/>
      <c r="L263" s="25"/>
      <c r="M263" s="25"/>
    </row>
    <row r="264">
      <c r="A264" s="25"/>
      <c r="B264" s="25"/>
      <c r="C264" s="25"/>
      <c r="D264" s="25"/>
      <c r="E264" s="25"/>
      <c r="F264" s="25"/>
      <c r="G264" s="25"/>
      <c r="H264" s="25"/>
      <c r="I264" s="25"/>
      <c r="J264" s="25"/>
      <c r="K264" s="25"/>
      <c r="L264" s="25"/>
      <c r="M264" s="25"/>
    </row>
    <row r="265">
      <c r="A265" s="25"/>
      <c r="B265" s="25"/>
      <c r="C265" s="25"/>
      <c r="D265" s="25"/>
      <c r="E265" s="25"/>
      <c r="F265" s="25"/>
      <c r="G265" s="25"/>
      <c r="H265" s="25"/>
      <c r="I265" s="25"/>
      <c r="J265" s="25"/>
      <c r="K265" s="25"/>
      <c r="L265" s="25"/>
      <c r="M265" s="25"/>
    </row>
    <row r="266">
      <c r="A266" s="25"/>
      <c r="B266" s="25"/>
      <c r="C266" s="25"/>
      <c r="D266" s="25"/>
      <c r="E266" s="25"/>
      <c r="F266" s="25"/>
      <c r="G266" s="25"/>
      <c r="H266" s="25"/>
      <c r="I266" s="25"/>
      <c r="J266" s="25"/>
      <c r="K266" s="25"/>
      <c r="L266" s="25"/>
      <c r="M266" s="25"/>
    </row>
    <row r="267">
      <c r="A267" s="25"/>
      <c r="B267" s="25"/>
      <c r="C267" s="25"/>
      <c r="D267" s="25"/>
      <c r="E267" s="25"/>
      <c r="F267" s="25"/>
      <c r="G267" s="25"/>
      <c r="H267" s="25"/>
      <c r="I267" s="25"/>
      <c r="J267" s="25"/>
      <c r="K267" s="25"/>
      <c r="L267" s="25"/>
      <c r="M267" s="25"/>
    </row>
    <row r="268">
      <c r="A268" s="25"/>
      <c r="B268" s="25"/>
      <c r="C268" s="25"/>
      <c r="D268" s="25"/>
      <c r="E268" s="25"/>
      <c r="F268" s="25"/>
      <c r="G268" s="25"/>
      <c r="H268" s="25"/>
      <c r="I268" s="25"/>
      <c r="J268" s="25"/>
      <c r="K268" s="25"/>
      <c r="L268" s="25"/>
      <c r="M268" s="25"/>
    </row>
    <row r="269">
      <c r="A269" s="25"/>
      <c r="B269" s="25"/>
      <c r="C269" s="25"/>
      <c r="D269" s="25"/>
      <c r="E269" s="25"/>
      <c r="F269" s="25"/>
      <c r="G269" s="25"/>
      <c r="H269" s="25"/>
      <c r="I269" s="25"/>
      <c r="J269" s="25"/>
      <c r="K269" s="25"/>
      <c r="L269" s="25"/>
      <c r="M269" s="25"/>
    </row>
    <row r="270">
      <c r="A270" s="25"/>
      <c r="B270" s="25"/>
      <c r="C270" s="25"/>
      <c r="D270" s="25"/>
      <c r="E270" s="25"/>
      <c r="F270" s="25"/>
      <c r="G270" s="25"/>
      <c r="H270" s="25"/>
      <c r="I270" s="25"/>
      <c r="J270" s="25"/>
      <c r="K270" s="25"/>
      <c r="L270" s="25"/>
      <c r="M270" s="25"/>
    </row>
    <row r="271">
      <c r="A271" s="25"/>
      <c r="B271" s="25"/>
      <c r="C271" s="25"/>
      <c r="D271" s="25"/>
      <c r="E271" s="25"/>
      <c r="F271" s="25"/>
      <c r="G271" s="25"/>
      <c r="H271" s="25"/>
      <c r="I271" s="25"/>
      <c r="J271" s="25"/>
      <c r="K271" s="25"/>
      <c r="L271" s="25"/>
      <c r="M271" s="25"/>
    </row>
    <row r="272">
      <c r="A272" s="25"/>
      <c r="B272" s="25"/>
      <c r="C272" s="25"/>
      <c r="D272" s="25"/>
      <c r="E272" s="25"/>
      <c r="F272" s="25"/>
      <c r="G272" s="25"/>
      <c r="H272" s="25"/>
      <c r="I272" s="25"/>
      <c r="J272" s="25"/>
      <c r="K272" s="25"/>
      <c r="L272" s="25"/>
      <c r="M272" s="25"/>
    </row>
    <row r="273">
      <c r="A273" s="25"/>
      <c r="B273" s="25"/>
      <c r="C273" s="25"/>
      <c r="D273" s="25"/>
      <c r="E273" s="25"/>
      <c r="F273" s="25"/>
      <c r="G273" s="25"/>
      <c r="H273" s="25"/>
      <c r="I273" s="25"/>
      <c r="J273" s="25"/>
      <c r="K273" s="25"/>
      <c r="L273" s="25"/>
      <c r="M273" s="25"/>
    </row>
    <row r="274">
      <c r="A274" s="25"/>
      <c r="B274" s="25"/>
      <c r="C274" s="25"/>
      <c r="D274" s="25"/>
      <c r="E274" s="25"/>
      <c r="F274" s="25"/>
      <c r="G274" s="25"/>
      <c r="H274" s="25"/>
      <c r="I274" s="25"/>
      <c r="J274" s="25"/>
      <c r="K274" s="25"/>
      <c r="L274" s="25"/>
      <c r="M274" s="25"/>
    </row>
    <row r="275">
      <c r="A275" s="25"/>
      <c r="B275" s="25"/>
      <c r="C275" s="25"/>
      <c r="D275" s="25"/>
      <c r="E275" s="25"/>
      <c r="F275" s="25"/>
      <c r="G275" s="25"/>
      <c r="H275" s="25"/>
      <c r="I275" s="25"/>
      <c r="J275" s="25"/>
      <c r="K275" s="25"/>
      <c r="L275" s="25"/>
      <c r="M275" s="25"/>
    </row>
    <row r="276">
      <c r="A276" s="25"/>
      <c r="B276" s="25"/>
      <c r="C276" s="25"/>
      <c r="D276" s="25"/>
      <c r="E276" s="25"/>
      <c r="F276" s="25"/>
      <c r="G276" s="25"/>
      <c r="H276" s="25"/>
      <c r="I276" s="25"/>
      <c r="J276" s="25"/>
      <c r="K276" s="25"/>
      <c r="L276" s="25"/>
      <c r="M276" s="25"/>
    </row>
    <row r="277">
      <c r="A277" s="25"/>
      <c r="B277" s="25"/>
      <c r="C277" s="25"/>
      <c r="D277" s="25"/>
      <c r="E277" s="25"/>
      <c r="F277" s="25"/>
      <c r="G277" s="25"/>
      <c r="H277" s="25"/>
      <c r="I277" s="25"/>
      <c r="J277" s="25"/>
      <c r="K277" s="25"/>
      <c r="L277" s="25"/>
      <c r="M277" s="25"/>
    </row>
    <row r="278">
      <c r="A278" s="25"/>
      <c r="B278" s="25"/>
      <c r="C278" s="25"/>
      <c r="D278" s="25"/>
      <c r="E278" s="25"/>
      <c r="F278" s="25"/>
      <c r="G278" s="25"/>
      <c r="H278" s="25"/>
      <c r="I278" s="25"/>
      <c r="J278" s="25"/>
      <c r="K278" s="25"/>
      <c r="L278" s="25"/>
      <c r="M278" s="25"/>
    </row>
    <row r="279">
      <c r="A279" s="25"/>
      <c r="B279" s="25"/>
      <c r="C279" s="25"/>
      <c r="D279" s="25"/>
      <c r="E279" s="25"/>
      <c r="F279" s="25"/>
      <c r="G279" s="25"/>
      <c r="H279" s="25"/>
      <c r="I279" s="25"/>
      <c r="J279" s="25"/>
      <c r="K279" s="25"/>
      <c r="L279" s="25"/>
      <c r="M279" s="25"/>
    </row>
    <row r="280">
      <c r="A280" s="25"/>
      <c r="B280" s="25"/>
      <c r="C280" s="25"/>
      <c r="D280" s="25"/>
      <c r="E280" s="25"/>
      <c r="F280" s="25"/>
      <c r="G280" s="25"/>
      <c r="H280" s="25"/>
      <c r="I280" s="25"/>
      <c r="J280" s="25"/>
      <c r="K280" s="25"/>
      <c r="L280" s="25"/>
      <c r="M280" s="25"/>
    </row>
    <row r="281">
      <c r="A281" s="25"/>
      <c r="B281" s="25"/>
      <c r="C281" s="25"/>
      <c r="D281" s="25"/>
      <c r="E281" s="25"/>
      <c r="F281" s="25"/>
      <c r="G281" s="25"/>
      <c r="H281" s="25"/>
      <c r="I281" s="25"/>
      <c r="J281" s="25"/>
      <c r="K281" s="25"/>
      <c r="L281" s="25"/>
      <c r="M281" s="25"/>
    </row>
    <row r="282">
      <c r="A282" s="25"/>
      <c r="B282" s="25"/>
      <c r="C282" s="25"/>
      <c r="D282" s="25"/>
      <c r="E282" s="25"/>
      <c r="F282" s="25"/>
      <c r="G282" s="25"/>
      <c r="H282" s="25"/>
      <c r="I282" s="25"/>
      <c r="J282" s="25"/>
      <c r="K282" s="25"/>
      <c r="L282" s="25"/>
      <c r="M282" s="25"/>
    </row>
    <row r="283">
      <c r="A283" s="25"/>
      <c r="B283" s="25"/>
      <c r="C283" s="25"/>
      <c r="D283" s="25"/>
      <c r="E283" s="25"/>
      <c r="F283" s="25"/>
      <c r="G283" s="25"/>
      <c r="H283" s="25"/>
      <c r="I283" s="25"/>
      <c r="J283" s="25"/>
      <c r="K283" s="25"/>
      <c r="L283" s="25"/>
      <c r="M283" s="25"/>
    </row>
    <row r="284">
      <c r="A284" s="25"/>
      <c r="B284" s="25"/>
      <c r="C284" s="25"/>
      <c r="D284" s="25"/>
      <c r="E284" s="25"/>
      <c r="F284" s="25"/>
      <c r="G284" s="25"/>
      <c r="H284" s="25"/>
      <c r="I284" s="25"/>
      <c r="J284" s="25"/>
      <c r="K284" s="25"/>
      <c r="L284" s="25"/>
      <c r="M284" s="25"/>
    </row>
    <row r="285">
      <c r="A285" s="25"/>
      <c r="B285" s="25"/>
      <c r="C285" s="25"/>
      <c r="D285" s="25"/>
      <c r="E285" s="25"/>
      <c r="F285" s="25"/>
      <c r="G285" s="25"/>
      <c r="H285" s="25"/>
      <c r="I285" s="25"/>
      <c r="J285" s="25"/>
      <c r="K285" s="25"/>
      <c r="L285" s="25"/>
      <c r="M285" s="25"/>
    </row>
    <row r="286">
      <c r="A286" s="25"/>
      <c r="B286" s="25"/>
      <c r="C286" s="25"/>
      <c r="D286" s="25"/>
      <c r="E286" s="25"/>
      <c r="F286" s="25"/>
      <c r="G286" s="25"/>
      <c r="H286" s="25"/>
      <c r="I286" s="25"/>
      <c r="J286" s="25"/>
      <c r="K286" s="25"/>
      <c r="L286" s="25"/>
      <c r="M286" s="25"/>
    </row>
    <row r="287">
      <c r="A287" s="25"/>
      <c r="B287" s="25"/>
      <c r="C287" s="25"/>
      <c r="D287" s="25"/>
      <c r="E287" s="25"/>
      <c r="F287" s="25"/>
      <c r="G287" s="25"/>
      <c r="H287" s="25"/>
      <c r="I287" s="25"/>
      <c r="J287" s="25"/>
      <c r="K287" s="25"/>
      <c r="L287" s="25"/>
      <c r="M287" s="25"/>
    </row>
    <row r="288">
      <c r="A288" s="25"/>
      <c r="B288" s="25"/>
      <c r="C288" s="25"/>
      <c r="D288" s="25"/>
      <c r="E288" s="25"/>
      <c r="F288" s="25"/>
      <c r="G288" s="25"/>
      <c r="H288" s="25"/>
      <c r="I288" s="25"/>
      <c r="J288" s="25"/>
      <c r="K288" s="25"/>
      <c r="L288" s="25"/>
      <c r="M288" s="25"/>
    </row>
    <row r="289">
      <c r="A289" s="25"/>
      <c r="B289" s="25"/>
      <c r="C289" s="25"/>
      <c r="D289" s="25"/>
      <c r="E289" s="25"/>
      <c r="F289" s="25"/>
      <c r="G289" s="25"/>
      <c r="H289" s="25"/>
      <c r="I289" s="25"/>
      <c r="J289" s="25"/>
      <c r="K289" s="25"/>
      <c r="L289" s="25"/>
      <c r="M289" s="25"/>
    </row>
    <row r="290">
      <c r="A290" s="25"/>
      <c r="B290" s="25"/>
      <c r="C290" s="25"/>
      <c r="D290" s="25"/>
      <c r="E290" s="25"/>
      <c r="F290" s="25"/>
      <c r="G290" s="25"/>
      <c r="H290" s="25"/>
      <c r="I290" s="25"/>
      <c r="J290" s="25"/>
      <c r="K290" s="25"/>
      <c r="L290" s="25"/>
      <c r="M290" s="25"/>
    </row>
    <row r="291">
      <c r="A291" s="25"/>
      <c r="B291" s="25"/>
      <c r="C291" s="25"/>
      <c r="D291" s="25"/>
      <c r="E291" s="25"/>
      <c r="F291" s="25"/>
      <c r="G291" s="25"/>
      <c r="H291" s="25"/>
      <c r="I291" s="25"/>
      <c r="J291" s="25"/>
      <c r="K291" s="25"/>
      <c r="L291" s="25"/>
      <c r="M291" s="25"/>
    </row>
    <row r="292">
      <c r="A292" s="25"/>
      <c r="B292" s="25"/>
      <c r="C292" s="25"/>
      <c r="D292" s="25"/>
      <c r="E292" s="25"/>
      <c r="F292" s="25"/>
      <c r="G292" s="25"/>
      <c r="H292" s="25"/>
      <c r="I292" s="25"/>
      <c r="J292" s="25"/>
      <c r="K292" s="25"/>
      <c r="L292" s="25"/>
      <c r="M292" s="25"/>
    </row>
    <row r="293">
      <c r="A293" s="25"/>
      <c r="B293" s="25"/>
      <c r="C293" s="25"/>
      <c r="D293" s="25"/>
      <c r="E293" s="25"/>
      <c r="F293" s="25"/>
      <c r="G293" s="25"/>
      <c r="H293" s="25"/>
      <c r="I293" s="25"/>
      <c r="J293" s="25"/>
      <c r="K293" s="25"/>
      <c r="L293" s="25"/>
      <c r="M293" s="25"/>
    </row>
    <row r="294">
      <c r="A294" s="25"/>
      <c r="B294" s="25"/>
      <c r="C294" s="25"/>
      <c r="D294" s="25"/>
      <c r="E294" s="25"/>
      <c r="F294" s="25"/>
      <c r="G294" s="25"/>
      <c r="H294" s="25"/>
      <c r="I294" s="25"/>
      <c r="J294" s="25"/>
      <c r="K294" s="25"/>
      <c r="L294" s="25"/>
      <c r="M294" s="25"/>
    </row>
    <row r="295">
      <c r="A295" s="25"/>
      <c r="B295" s="25"/>
      <c r="C295" s="25"/>
      <c r="D295" s="25"/>
      <c r="E295" s="25"/>
      <c r="F295" s="25"/>
      <c r="G295" s="25"/>
      <c r="H295" s="25"/>
      <c r="I295" s="25"/>
      <c r="J295" s="25"/>
      <c r="K295" s="25"/>
      <c r="L295" s="25"/>
      <c r="M295" s="25"/>
    </row>
    <row r="296">
      <c r="A296" s="25"/>
      <c r="B296" s="25"/>
      <c r="C296" s="25"/>
      <c r="D296" s="25"/>
      <c r="E296" s="25"/>
      <c r="F296" s="25"/>
      <c r="G296" s="25"/>
      <c r="H296" s="25"/>
      <c r="I296" s="25"/>
      <c r="J296" s="25"/>
      <c r="K296" s="25"/>
      <c r="L296" s="25"/>
      <c r="M296" s="25"/>
    </row>
    <row r="297">
      <c r="A297" s="25"/>
      <c r="B297" s="25"/>
      <c r="C297" s="25"/>
      <c r="D297" s="25"/>
      <c r="E297" s="25"/>
      <c r="F297" s="25"/>
      <c r="G297" s="25"/>
      <c r="H297" s="25"/>
      <c r="I297" s="25"/>
      <c r="J297" s="25"/>
      <c r="K297" s="25"/>
      <c r="L297" s="25"/>
      <c r="M297" s="25"/>
    </row>
    <row r="298">
      <c r="A298" s="25"/>
      <c r="B298" s="25"/>
      <c r="C298" s="25"/>
      <c r="D298" s="25"/>
      <c r="E298" s="25"/>
      <c r="F298" s="25"/>
      <c r="G298" s="25"/>
      <c r="H298" s="25"/>
      <c r="I298" s="25"/>
      <c r="J298" s="25"/>
      <c r="K298" s="25"/>
      <c r="L298" s="25"/>
      <c r="M298" s="25"/>
    </row>
    <row r="299">
      <c r="A299" s="25"/>
      <c r="B299" s="25"/>
      <c r="C299" s="25"/>
      <c r="D299" s="25"/>
      <c r="E299" s="25"/>
      <c r="F299" s="25"/>
      <c r="G299" s="25"/>
      <c r="H299" s="25"/>
      <c r="I299" s="25"/>
      <c r="J299" s="25"/>
      <c r="K299" s="25"/>
      <c r="L299" s="25"/>
      <c r="M299" s="25"/>
    </row>
    <row r="300">
      <c r="A300" s="25"/>
      <c r="B300" s="25"/>
      <c r="C300" s="25"/>
      <c r="D300" s="25"/>
      <c r="E300" s="25"/>
      <c r="F300" s="25"/>
      <c r="G300" s="25"/>
      <c r="H300" s="25"/>
      <c r="I300" s="25"/>
      <c r="J300" s="25"/>
      <c r="K300" s="25"/>
      <c r="L300" s="25"/>
      <c r="M300" s="25"/>
    </row>
    <row r="301">
      <c r="A301" s="25"/>
      <c r="B301" s="25"/>
      <c r="C301" s="25"/>
      <c r="D301" s="25"/>
      <c r="E301" s="25"/>
      <c r="F301" s="25"/>
      <c r="G301" s="25"/>
      <c r="H301" s="25"/>
      <c r="I301" s="25"/>
      <c r="J301" s="25"/>
      <c r="K301" s="25"/>
      <c r="L301" s="25"/>
      <c r="M301" s="25"/>
    </row>
    <row r="302">
      <c r="A302" s="25"/>
      <c r="B302" s="25"/>
      <c r="C302" s="25"/>
      <c r="D302" s="25"/>
      <c r="E302" s="25"/>
      <c r="F302" s="25"/>
      <c r="G302" s="25"/>
      <c r="H302" s="25"/>
      <c r="I302" s="25"/>
      <c r="J302" s="25"/>
      <c r="K302" s="25"/>
      <c r="L302" s="25"/>
      <c r="M302" s="25"/>
    </row>
    <row r="303">
      <c r="A303" s="25"/>
      <c r="B303" s="25"/>
      <c r="C303" s="25"/>
      <c r="D303" s="25"/>
      <c r="E303" s="25"/>
      <c r="F303" s="25"/>
      <c r="G303" s="25"/>
      <c r="H303" s="25"/>
      <c r="I303" s="25"/>
      <c r="J303" s="25"/>
      <c r="K303" s="25"/>
      <c r="L303" s="25"/>
      <c r="M303" s="25"/>
    </row>
    <row r="304">
      <c r="A304" s="25"/>
      <c r="B304" s="25"/>
      <c r="C304" s="25"/>
      <c r="D304" s="25"/>
      <c r="E304" s="25"/>
      <c r="F304" s="25"/>
      <c r="G304" s="25"/>
      <c r="H304" s="25"/>
      <c r="I304" s="25"/>
      <c r="J304" s="25"/>
      <c r="K304" s="25"/>
      <c r="L304" s="25"/>
      <c r="M304" s="25"/>
    </row>
    <row r="305">
      <c r="A305" s="25"/>
      <c r="B305" s="25"/>
      <c r="C305" s="25"/>
      <c r="D305" s="25"/>
      <c r="E305" s="25"/>
      <c r="F305" s="25"/>
      <c r="G305" s="25"/>
      <c r="H305" s="25"/>
      <c r="I305" s="25"/>
      <c r="J305" s="25"/>
      <c r="K305" s="25"/>
      <c r="L305" s="25"/>
      <c r="M305" s="25"/>
    </row>
    <row r="306">
      <c r="A306" s="25"/>
      <c r="B306" s="25"/>
      <c r="C306" s="25"/>
      <c r="D306" s="25"/>
      <c r="E306" s="25"/>
      <c r="F306" s="25"/>
      <c r="G306" s="25"/>
      <c r="H306" s="25"/>
      <c r="I306" s="25"/>
      <c r="J306" s="25"/>
      <c r="K306" s="25"/>
      <c r="L306" s="25"/>
      <c r="M306" s="25"/>
    </row>
    <row r="307">
      <c r="A307" s="25"/>
      <c r="B307" s="25"/>
      <c r="C307" s="25"/>
      <c r="D307" s="25"/>
      <c r="E307" s="25"/>
      <c r="F307" s="25"/>
      <c r="G307" s="25"/>
      <c r="H307" s="25"/>
      <c r="I307" s="25"/>
      <c r="J307" s="25"/>
      <c r="K307" s="25"/>
      <c r="L307" s="25"/>
      <c r="M307" s="25"/>
    </row>
    <row r="308">
      <c r="A308" s="25"/>
      <c r="B308" s="25"/>
      <c r="C308" s="25"/>
      <c r="D308" s="25"/>
      <c r="E308" s="25"/>
      <c r="F308" s="25"/>
      <c r="G308" s="25"/>
      <c r="H308" s="25"/>
      <c r="I308" s="25"/>
      <c r="J308" s="25"/>
      <c r="K308" s="25"/>
      <c r="L308" s="25"/>
      <c r="M308" s="25"/>
    </row>
    <row r="309">
      <c r="A309" s="25"/>
      <c r="B309" s="25"/>
      <c r="C309" s="25"/>
      <c r="D309" s="25"/>
      <c r="E309" s="25"/>
      <c r="F309" s="25"/>
      <c r="G309" s="25"/>
      <c r="H309" s="25"/>
      <c r="I309" s="25"/>
      <c r="J309" s="25"/>
      <c r="K309" s="25"/>
      <c r="L309" s="25"/>
      <c r="M309" s="25"/>
    </row>
    <row r="310">
      <c r="A310" s="25"/>
      <c r="B310" s="25"/>
      <c r="C310" s="25"/>
      <c r="D310" s="25"/>
      <c r="E310" s="25"/>
      <c r="F310" s="25"/>
      <c r="G310" s="25"/>
      <c r="H310" s="25"/>
      <c r="I310" s="25"/>
      <c r="J310" s="25"/>
      <c r="K310" s="25"/>
      <c r="L310" s="25"/>
      <c r="M310" s="25"/>
    </row>
    <row r="311">
      <c r="A311" s="25"/>
      <c r="B311" s="25"/>
      <c r="C311" s="25"/>
      <c r="D311" s="25"/>
      <c r="E311" s="25"/>
      <c r="F311" s="25"/>
      <c r="G311" s="25"/>
      <c r="H311" s="25"/>
      <c r="I311" s="25"/>
      <c r="J311" s="25"/>
      <c r="K311" s="25"/>
      <c r="L311" s="25"/>
      <c r="M311" s="25"/>
    </row>
    <row r="312">
      <c r="A312" s="25"/>
      <c r="B312" s="25"/>
      <c r="C312" s="25"/>
      <c r="D312" s="25"/>
      <c r="E312" s="25"/>
      <c r="F312" s="25"/>
      <c r="G312" s="25"/>
      <c r="H312" s="25"/>
      <c r="I312" s="25"/>
      <c r="J312" s="25"/>
      <c r="K312" s="25"/>
      <c r="L312" s="25"/>
      <c r="M312" s="25"/>
    </row>
    <row r="313">
      <c r="A313" s="25"/>
      <c r="B313" s="25"/>
      <c r="C313" s="25"/>
      <c r="D313" s="25"/>
      <c r="E313" s="25"/>
      <c r="F313" s="25"/>
      <c r="G313" s="25"/>
      <c r="H313" s="25"/>
      <c r="I313" s="25"/>
      <c r="J313" s="25"/>
      <c r="K313" s="25"/>
      <c r="L313" s="25"/>
      <c r="M313" s="25"/>
    </row>
    <row r="314">
      <c r="A314" s="25"/>
      <c r="B314" s="25"/>
      <c r="C314" s="25"/>
      <c r="D314" s="25"/>
      <c r="E314" s="25"/>
      <c r="F314" s="25"/>
      <c r="G314" s="25"/>
      <c r="H314" s="25"/>
      <c r="I314" s="25"/>
      <c r="J314" s="25"/>
      <c r="K314" s="25"/>
      <c r="L314" s="25"/>
      <c r="M314" s="25"/>
    </row>
    <row r="315">
      <c r="A315" s="25"/>
      <c r="B315" s="25"/>
      <c r="C315" s="25"/>
      <c r="D315" s="25"/>
      <c r="E315" s="25"/>
      <c r="F315" s="25"/>
      <c r="G315" s="25"/>
      <c r="H315" s="25"/>
      <c r="I315" s="25"/>
      <c r="J315" s="25"/>
      <c r="K315" s="25"/>
      <c r="L315" s="25"/>
      <c r="M315" s="25"/>
    </row>
    <row r="316">
      <c r="A316" s="25"/>
      <c r="B316" s="25"/>
      <c r="C316" s="25"/>
      <c r="D316" s="25"/>
      <c r="E316" s="25"/>
      <c r="F316" s="25"/>
      <c r="G316" s="25"/>
      <c r="H316" s="25"/>
      <c r="I316" s="25"/>
      <c r="J316" s="25"/>
      <c r="K316" s="25"/>
      <c r="L316" s="25"/>
      <c r="M316" s="25"/>
    </row>
    <row r="317">
      <c r="A317" s="25"/>
      <c r="B317" s="25"/>
      <c r="C317" s="25"/>
      <c r="D317" s="25"/>
      <c r="E317" s="25"/>
      <c r="F317" s="25"/>
      <c r="G317" s="25"/>
      <c r="H317" s="25"/>
      <c r="I317" s="25"/>
      <c r="J317" s="25"/>
      <c r="K317" s="25"/>
      <c r="L317" s="25"/>
      <c r="M317" s="25"/>
    </row>
    <row r="318">
      <c r="A318" s="25"/>
      <c r="B318" s="25"/>
      <c r="C318" s="25"/>
      <c r="D318" s="25"/>
      <c r="E318" s="25"/>
      <c r="F318" s="25"/>
      <c r="G318" s="25"/>
      <c r="H318" s="25"/>
      <c r="I318" s="25"/>
      <c r="J318" s="25"/>
      <c r="K318" s="25"/>
      <c r="L318" s="25"/>
      <c r="M318" s="25"/>
    </row>
    <row r="319">
      <c r="A319" s="25"/>
      <c r="B319" s="25"/>
      <c r="C319" s="25"/>
      <c r="D319" s="25"/>
      <c r="E319" s="25"/>
      <c r="F319" s="25"/>
      <c r="G319" s="25"/>
      <c r="H319" s="25"/>
      <c r="I319" s="25"/>
      <c r="J319" s="25"/>
      <c r="K319" s="25"/>
      <c r="L319" s="25"/>
      <c r="M319" s="25"/>
    </row>
    <row r="320">
      <c r="A320" s="25"/>
      <c r="B320" s="25"/>
      <c r="C320" s="25"/>
      <c r="D320" s="25"/>
      <c r="E320" s="25"/>
      <c r="F320" s="25"/>
      <c r="G320" s="25"/>
      <c r="H320" s="25"/>
      <c r="I320" s="25"/>
      <c r="J320" s="25"/>
      <c r="K320" s="25"/>
      <c r="L320" s="25"/>
      <c r="M320" s="25"/>
    </row>
    <row r="321">
      <c r="A321" s="25"/>
      <c r="B321" s="25"/>
      <c r="C321" s="25"/>
      <c r="D321" s="25"/>
      <c r="E321" s="25"/>
      <c r="F321" s="25"/>
      <c r="G321" s="25"/>
      <c r="H321" s="25"/>
      <c r="I321" s="25"/>
      <c r="J321" s="25"/>
      <c r="K321" s="25"/>
      <c r="L321" s="25"/>
      <c r="M321" s="25"/>
    </row>
    <row r="322">
      <c r="A322" s="25"/>
      <c r="B322" s="25"/>
      <c r="C322" s="25"/>
      <c r="D322" s="25"/>
      <c r="E322" s="25"/>
      <c r="F322" s="25"/>
      <c r="G322" s="25"/>
      <c r="H322" s="25"/>
      <c r="I322" s="25"/>
      <c r="J322" s="25"/>
      <c r="K322" s="25"/>
      <c r="L322" s="25"/>
      <c r="M322" s="25"/>
    </row>
    <row r="323">
      <c r="A323" s="25"/>
      <c r="B323" s="25"/>
      <c r="C323" s="25"/>
      <c r="D323" s="25"/>
      <c r="E323" s="25"/>
      <c r="F323" s="25"/>
      <c r="G323" s="25"/>
      <c r="H323" s="25"/>
      <c r="I323" s="25"/>
      <c r="J323" s="25"/>
      <c r="K323" s="25"/>
      <c r="L323" s="25"/>
      <c r="M323" s="25"/>
    </row>
    <row r="324">
      <c r="A324" s="25"/>
      <c r="B324" s="25"/>
      <c r="C324" s="25"/>
      <c r="D324" s="25"/>
      <c r="E324" s="25"/>
      <c r="F324" s="25"/>
      <c r="G324" s="25"/>
      <c r="H324" s="25"/>
      <c r="I324" s="25"/>
      <c r="J324" s="25"/>
      <c r="K324" s="25"/>
      <c r="L324" s="25"/>
      <c r="M324" s="25"/>
    </row>
    <row r="325">
      <c r="A325" s="25"/>
      <c r="B325" s="25"/>
      <c r="C325" s="25"/>
      <c r="D325" s="25"/>
      <c r="E325" s="25"/>
      <c r="F325" s="25"/>
      <c r="G325" s="25"/>
      <c r="H325" s="25"/>
      <c r="I325" s="25"/>
      <c r="J325" s="25"/>
      <c r="K325" s="25"/>
      <c r="L325" s="25"/>
      <c r="M325" s="25"/>
    </row>
    <row r="326">
      <c r="A326" s="25"/>
      <c r="B326" s="25"/>
      <c r="C326" s="25"/>
      <c r="D326" s="25"/>
      <c r="E326" s="25"/>
      <c r="F326" s="25"/>
      <c r="G326" s="25"/>
      <c r="H326" s="25"/>
      <c r="I326" s="25"/>
      <c r="J326" s="25"/>
      <c r="K326" s="25"/>
      <c r="L326" s="25"/>
      <c r="M326" s="25"/>
    </row>
    <row r="327">
      <c r="A327" s="25"/>
      <c r="B327" s="25"/>
      <c r="C327" s="25"/>
      <c r="D327" s="25"/>
      <c r="E327" s="25"/>
      <c r="F327" s="25"/>
      <c r="G327" s="25"/>
      <c r="H327" s="25"/>
      <c r="I327" s="25"/>
      <c r="J327" s="25"/>
      <c r="K327" s="25"/>
      <c r="L327" s="25"/>
      <c r="M327" s="25"/>
    </row>
    <row r="328">
      <c r="A328" s="25"/>
      <c r="B328" s="25"/>
      <c r="C328" s="25"/>
      <c r="D328" s="25"/>
      <c r="E328" s="25"/>
      <c r="F328" s="25"/>
      <c r="G328" s="25"/>
      <c r="H328" s="25"/>
      <c r="I328" s="25"/>
      <c r="J328" s="25"/>
      <c r="K328" s="25"/>
      <c r="L328" s="25"/>
      <c r="M328" s="25"/>
    </row>
    <row r="329">
      <c r="A329" s="25"/>
      <c r="B329" s="25"/>
      <c r="C329" s="25"/>
      <c r="D329" s="25"/>
      <c r="E329" s="25"/>
      <c r="F329" s="25"/>
      <c r="G329" s="25"/>
      <c r="H329" s="25"/>
      <c r="I329" s="25"/>
      <c r="J329" s="25"/>
      <c r="K329" s="25"/>
      <c r="L329" s="25"/>
      <c r="M329" s="25"/>
    </row>
    <row r="330">
      <c r="A330" s="25"/>
      <c r="B330" s="25"/>
      <c r="C330" s="25"/>
      <c r="D330" s="25"/>
      <c r="E330" s="25"/>
      <c r="F330" s="25"/>
      <c r="G330" s="25"/>
      <c r="H330" s="25"/>
      <c r="I330" s="25"/>
      <c r="J330" s="25"/>
      <c r="K330" s="25"/>
      <c r="L330" s="25"/>
      <c r="M330" s="25"/>
    </row>
    <row r="331">
      <c r="A331" s="25"/>
      <c r="B331" s="25"/>
      <c r="C331" s="25"/>
      <c r="D331" s="25"/>
      <c r="E331" s="25"/>
      <c r="F331" s="25"/>
      <c r="G331" s="25"/>
      <c r="H331" s="25"/>
      <c r="I331" s="25"/>
      <c r="J331" s="25"/>
      <c r="K331" s="25"/>
      <c r="L331" s="25"/>
      <c r="M331" s="25"/>
    </row>
    <row r="332">
      <c r="A332" s="25"/>
      <c r="B332" s="25"/>
      <c r="C332" s="25"/>
      <c r="D332" s="25"/>
      <c r="E332" s="25"/>
      <c r="F332" s="25"/>
      <c r="G332" s="25"/>
      <c r="H332" s="25"/>
      <c r="I332" s="25"/>
      <c r="J332" s="25"/>
      <c r="K332" s="25"/>
      <c r="L332" s="25"/>
      <c r="M332" s="25"/>
    </row>
    <row r="333">
      <c r="A333" s="25"/>
      <c r="B333" s="25"/>
      <c r="C333" s="25"/>
      <c r="D333" s="25"/>
      <c r="E333" s="25"/>
      <c r="F333" s="25"/>
      <c r="G333" s="25"/>
      <c r="H333" s="25"/>
      <c r="I333" s="25"/>
      <c r="J333" s="25"/>
      <c r="K333" s="25"/>
      <c r="L333" s="25"/>
      <c r="M333" s="25"/>
    </row>
    <row r="334">
      <c r="A334" s="25"/>
      <c r="B334" s="25"/>
      <c r="C334" s="25"/>
      <c r="D334" s="25"/>
      <c r="E334" s="25"/>
      <c r="F334" s="25"/>
      <c r="G334" s="25"/>
      <c r="H334" s="25"/>
      <c r="I334" s="25"/>
      <c r="J334" s="25"/>
      <c r="K334" s="25"/>
      <c r="L334" s="25"/>
      <c r="M334" s="25"/>
    </row>
    <row r="335">
      <c r="A335" s="25"/>
      <c r="B335" s="25"/>
      <c r="C335" s="25"/>
      <c r="D335" s="25"/>
      <c r="E335" s="25"/>
      <c r="F335" s="25"/>
      <c r="G335" s="25"/>
      <c r="H335" s="25"/>
      <c r="I335" s="25"/>
      <c r="J335" s="25"/>
      <c r="K335" s="25"/>
      <c r="L335" s="25"/>
      <c r="M335" s="25"/>
    </row>
    <row r="336">
      <c r="A336" s="25"/>
      <c r="B336" s="25"/>
      <c r="C336" s="25"/>
      <c r="D336" s="25"/>
      <c r="E336" s="25"/>
      <c r="F336" s="25"/>
      <c r="G336" s="25"/>
      <c r="H336" s="25"/>
      <c r="I336" s="25"/>
      <c r="J336" s="25"/>
      <c r="K336" s="25"/>
      <c r="L336" s="25"/>
      <c r="M336" s="25"/>
    </row>
    <row r="337">
      <c r="A337" s="25"/>
      <c r="B337" s="25"/>
      <c r="C337" s="25"/>
      <c r="D337" s="25"/>
      <c r="E337" s="25"/>
      <c r="F337" s="25"/>
      <c r="G337" s="25"/>
      <c r="H337" s="25"/>
      <c r="I337" s="25"/>
      <c r="J337" s="25"/>
      <c r="K337" s="25"/>
      <c r="L337" s="25"/>
      <c r="M337" s="25"/>
    </row>
    <row r="338">
      <c r="A338" s="25"/>
      <c r="B338" s="25"/>
      <c r="C338" s="25"/>
      <c r="D338" s="25"/>
      <c r="E338" s="25"/>
      <c r="F338" s="25"/>
      <c r="G338" s="25"/>
      <c r="H338" s="25"/>
      <c r="I338" s="25"/>
      <c r="J338" s="25"/>
      <c r="K338" s="25"/>
      <c r="L338" s="25"/>
      <c r="M338" s="25"/>
    </row>
    <row r="339">
      <c r="A339" s="25"/>
      <c r="B339" s="25"/>
      <c r="C339" s="25"/>
      <c r="D339" s="25"/>
      <c r="E339" s="25"/>
      <c r="F339" s="25"/>
      <c r="G339" s="25"/>
      <c r="H339" s="25"/>
      <c r="I339" s="25"/>
      <c r="J339" s="25"/>
      <c r="K339" s="25"/>
      <c r="L339" s="25"/>
      <c r="M339" s="25"/>
    </row>
    <row r="340">
      <c r="A340" s="25"/>
      <c r="B340" s="25"/>
      <c r="C340" s="25"/>
      <c r="D340" s="25"/>
      <c r="E340" s="25"/>
      <c r="F340" s="25"/>
      <c r="G340" s="25"/>
      <c r="H340" s="25"/>
      <c r="I340" s="25"/>
      <c r="J340" s="25"/>
      <c r="K340" s="25"/>
      <c r="L340" s="25"/>
      <c r="M340" s="25"/>
    </row>
    <row r="341">
      <c r="A341" s="25"/>
      <c r="B341" s="25"/>
      <c r="C341" s="25"/>
      <c r="D341" s="25"/>
      <c r="E341" s="25"/>
      <c r="F341" s="25"/>
      <c r="G341" s="25"/>
      <c r="H341" s="25"/>
      <c r="I341" s="25"/>
      <c r="J341" s="25"/>
      <c r="K341" s="25"/>
      <c r="L341" s="25"/>
      <c r="M341" s="25"/>
    </row>
    <row r="342">
      <c r="A342" s="25"/>
      <c r="B342" s="25"/>
      <c r="C342" s="25"/>
      <c r="D342" s="25"/>
      <c r="E342" s="25"/>
      <c r="F342" s="25"/>
      <c r="G342" s="25"/>
      <c r="H342" s="25"/>
      <c r="I342" s="25"/>
      <c r="J342" s="25"/>
      <c r="K342" s="25"/>
      <c r="L342" s="25"/>
      <c r="M342" s="25"/>
    </row>
    <row r="343">
      <c r="A343" s="25"/>
      <c r="B343" s="25"/>
      <c r="C343" s="25"/>
      <c r="D343" s="25"/>
      <c r="E343" s="25"/>
      <c r="F343" s="25"/>
      <c r="G343" s="25"/>
      <c r="H343" s="25"/>
      <c r="I343" s="25"/>
      <c r="J343" s="25"/>
      <c r="K343" s="25"/>
      <c r="L343" s="25"/>
      <c r="M343" s="25"/>
    </row>
    <row r="344">
      <c r="A344" s="25"/>
      <c r="B344" s="25"/>
      <c r="C344" s="25"/>
      <c r="D344" s="25"/>
      <c r="E344" s="25"/>
      <c r="F344" s="25"/>
      <c r="G344" s="25"/>
      <c r="H344" s="25"/>
      <c r="I344" s="25"/>
      <c r="J344" s="25"/>
      <c r="K344" s="25"/>
      <c r="L344" s="25"/>
      <c r="M344" s="25"/>
    </row>
    <row r="345">
      <c r="A345" s="25"/>
      <c r="B345" s="25"/>
      <c r="C345" s="25"/>
      <c r="D345" s="25"/>
      <c r="E345" s="25"/>
      <c r="F345" s="25"/>
      <c r="G345" s="25"/>
      <c r="H345" s="25"/>
      <c r="I345" s="25"/>
      <c r="J345" s="25"/>
      <c r="K345" s="25"/>
      <c r="L345" s="25"/>
      <c r="M345" s="25"/>
    </row>
    <row r="346">
      <c r="A346" s="25"/>
      <c r="B346" s="25"/>
      <c r="C346" s="25"/>
      <c r="D346" s="25"/>
      <c r="E346" s="25"/>
      <c r="F346" s="25"/>
      <c r="G346" s="25"/>
      <c r="H346" s="25"/>
      <c r="I346" s="25"/>
      <c r="J346" s="25"/>
      <c r="K346" s="25"/>
      <c r="L346" s="25"/>
      <c r="M346" s="25"/>
    </row>
    <row r="347">
      <c r="A347" s="25"/>
      <c r="B347" s="25"/>
      <c r="C347" s="25"/>
      <c r="D347" s="25"/>
      <c r="E347" s="25"/>
      <c r="F347" s="25"/>
      <c r="G347" s="25"/>
      <c r="H347" s="25"/>
      <c r="I347" s="25"/>
      <c r="J347" s="25"/>
      <c r="K347" s="25"/>
      <c r="L347" s="25"/>
      <c r="M347" s="25"/>
    </row>
    <row r="348">
      <c r="A348" s="25"/>
      <c r="B348" s="25"/>
      <c r="C348" s="25"/>
      <c r="D348" s="25"/>
      <c r="E348" s="25"/>
      <c r="F348" s="25"/>
      <c r="G348" s="25"/>
      <c r="H348" s="25"/>
      <c r="I348" s="25"/>
      <c r="J348" s="25"/>
      <c r="K348" s="25"/>
      <c r="L348" s="25"/>
      <c r="M348" s="25"/>
    </row>
    <row r="349">
      <c r="A349" s="25"/>
      <c r="B349" s="25"/>
      <c r="C349" s="25"/>
      <c r="D349" s="25"/>
      <c r="E349" s="25"/>
      <c r="F349" s="25"/>
      <c r="G349" s="25"/>
      <c r="H349" s="25"/>
      <c r="I349" s="25"/>
      <c r="J349" s="25"/>
      <c r="K349" s="25"/>
      <c r="L349" s="25"/>
      <c r="M349" s="25"/>
    </row>
    <row r="350">
      <c r="A350" s="25"/>
      <c r="B350" s="25"/>
      <c r="C350" s="25"/>
      <c r="D350" s="25"/>
      <c r="E350" s="25"/>
      <c r="F350" s="25"/>
      <c r="G350" s="25"/>
      <c r="H350" s="25"/>
      <c r="I350" s="25"/>
      <c r="J350" s="25"/>
      <c r="K350" s="25"/>
      <c r="L350" s="25"/>
      <c r="M350" s="25"/>
    </row>
    <row r="351">
      <c r="A351" s="25"/>
      <c r="B351" s="25"/>
      <c r="C351" s="25"/>
      <c r="D351" s="25"/>
      <c r="E351" s="25"/>
      <c r="F351" s="25"/>
      <c r="G351" s="25"/>
      <c r="H351" s="25"/>
      <c r="I351" s="25"/>
      <c r="J351" s="25"/>
      <c r="K351" s="25"/>
      <c r="L351" s="25"/>
      <c r="M351" s="25"/>
    </row>
    <row r="352">
      <c r="A352" s="25"/>
      <c r="B352" s="25"/>
      <c r="C352" s="25"/>
      <c r="D352" s="25"/>
      <c r="E352" s="25"/>
      <c r="F352" s="25"/>
      <c r="G352" s="25"/>
      <c r="H352" s="25"/>
      <c r="I352" s="25"/>
      <c r="J352" s="25"/>
      <c r="K352" s="25"/>
      <c r="L352" s="25"/>
      <c r="M352" s="25"/>
    </row>
    <row r="353">
      <c r="A353" s="25"/>
      <c r="B353" s="25"/>
      <c r="C353" s="25"/>
      <c r="D353" s="25"/>
      <c r="E353" s="25"/>
      <c r="F353" s="25"/>
      <c r="G353" s="25"/>
      <c r="H353" s="25"/>
      <c r="I353" s="25"/>
      <c r="J353" s="25"/>
      <c r="K353" s="25"/>
      <c r="L353" s="25"/>
      <c r="M353" s="25"/>
    </row>
    <row r="354">
      <c r="A354" s="25"/>
      <c r="B354" s="25"/>
      <c r="C354" s="25"/>
      <c r="D354" s="25"/>
      <c r="E354" s="25"/>
      <c r="F354" s="25"/>
      <c r="G354" s="25"/>
      <c r="H354" s="25"/>
      <c r="I354" s="25"/>
      <c r="J354" s="25"/>
      <c r="K354" s="25"/>
      <c r="L354" s="25"/>
      <c r="M354" s="25"/>
    </row>
    <row r="355">
      <c r="A355" s="25"/>
      <c r="B355" s="25"/>
      <c r="C355" s="25"/>
      <c r="D355" s="25"/>
      <c r="E355" s="25"/>
      <c r="F355" s="25"/>
      <c r="G355" s="25"/>
      <c r="H355" s="25"/>
      <c r="I355" s="25"/>
      <c r="J355" s="25"/>
      <c r="K355" s="25"/>
      <c r="L355" s="25"/>
      <c r="M355" s="25"/>
    </row>
    <row r="356">
      <c r="A356" s="25"/>
      <c r="B356" s="25"/>
      <c r="C356" s="25"/>
      <c r="D356" s="25"/>
      <c r="E356" s="25"/>
      <c r="F356" s="25"/>
      <c r="G356" s="25"/>
      <c r="H356" s="25"/>
      <c r="I356" s="25"/>
      <c r="J356" s="25"/>
      <c r="K356" s="25"/>
      <c r="L356" s="25"/>
      <c r="M356" s="25"/>
    </row>
    <row r="357">
      <c r="A357" s="25"/>
      <c r="B357" s="25"/>
      <c r="C357" s="25"/>
      <c r="D357" s="25"/>
      <c r="E357" s="25"/>
      <c r="F357" s="25"/>
      <c r="G357" s="25"/>
      <c r="H357" s="25"/>
      <c r="I357" s="25"/>
      <c r="J357" s="25"/>
      <c r="K357" s="25"/>
      <c r="L357" s="25"/>
      <c r="M357" s="25"/>
    </row>
    <row r="358">
      <c r="A358" s="25"/>
      <c r="B358" s="25"/>
      <c r="C358" s="25"/>
      <c r="D358" s="25"/>
      <c r="E358" s="25"/>
      <c r="F358" s="25"/>
      <c r="G358" s="25"/>
      <c r="H358" s="25"/>
      <c r="I358" s="25"/>
      <c r="J358" s="25"/>
      <c r="K358" s="25"/>
      <c r="L358" s="25"/>
      <c r="M358" s="25"/>
    </row>
    <row r="359">
      <c r="A359" s="25"/>
      <c r="B359" s="25"/>
      <c r="C359" s="25"/>
      <c r="D359" s="25"/>
      <c r="E359" s="25"/>
      <c r="F359" s="25"/>
      <c r="G359" s="25"/>
      <c r="H359" s="25"/>
      <c r="I359" s="25"/>
      <c r="J359" s="25"/>
      <c r="K359" s="25"/>
      <c r="L359" s="25"/>
      <c r="M359" s="25"/>
    </row>
    <row r="360">
      <c r="A360" s="25"/>
      <c r="B360" s="25"/>
      <c r="C360" s="25"/>
      <c r="D360" s="25"/>
      <c r="E360" s="25"/>
      <c r="F360" s="25"/>
      <c r="G360" s="25"/>
      <c r="H360" s="25"/>
      <c r="I360" s="25"/>
      <c r="J360" s="25"/>
      <c r="K360" s="25"/>
      <c r="L360" s="25"/>
      <c r="M360" s="25"/>
    </row>
    <row r="361">
      <c r="A361" s="25"/>
      <c r="B361" s="25"/>
      <c r="C361" s="25"/>
      <c r="D361" s="25"/>
      <c r="E361" s="25"/>
      <c r="F361" s="25"/>
      <c r="G361" s="25"/>
      <c r="H361" s="25"/>
      <c r="I361" s="25"/>
      <c r="J361" s="25"/>
      <c r="K361" s="25"/>
      <c r="L361" s="25"/>
      <c r="M361" s="25"/>
    </row>
    <row r="362">
      <c r="A362" s="25"/>
      <c r="B362" s="25"/>
      <c r="C362" s="25"/>
      <c r="D362" s="25"/>
      <c r="E362" s="25"/>
      <c r="F362" s="25"/>
      <c r="G362" s="25"/>
      <c r="H362" s="25"/>
      <c r="I362" s="25"/>
      <c r="J362" s="25"/>
      <c r="K362" s="25"/>
      <c r="L362" s="25"/>
      <c r="M362" s="25"/>
    </row>
    <row r="363">
      <c r="A363" s="25"/>
      <c r="B363" s="25"/>
      <c r="C363" s="25"/>
      <c r="D363" s="25"/>
      <c r="E363" s="25"/>
      <c r="F363" s="25"/>
      <c r="G363" s="25"/>
      <c r="H363" s="25"/>
      <c r="I363" s="25"/>
      <c r="J363" s="25"/>
      <c r="K363" s="25"/>
      <c r="L363" s="25"/>
      <c r="M363" s="25"/>
    </row>
    <row r="364">
      <c r="A364" s="25"/>
      <c r="B364" s="25"/>
      <c r="C364" s="25"/>
      <c r="D364" s="25"/>
      <c r="E364" s="25"/>
      <c r="F364" s="25"/>
      <c r="G364" s="25"/>
      <c r="H364" s="25"/>
      <c r="I364" s="25"/>
      <c r="J364" s="25"/>
      <c r="K364" s="25"/>
      <c r="L364" s="25"/>
      <c r="M364" s="25"/>
    </row>
    <row r="365">
      <c r="A365" s="25"/>
      <c r="B365" s="25"/>
      <c r="C365" s="25"/>
      <c r="D365" s="25"/>
      <c r="E365" s="25"/>
      <c r="F365" s="25"/>
      <c r="G365" s="25"/>
      <c r="H365" s="25"/>
      <c r="I365" s="25"/>
      <c r="J365" s="25"/>
      <c r="K365" s="25"/>
      <c r="L365" s="25"/>
      <c r="M365" s="25"/>
    </row>
    <row r="366">
      <c r="A366" s="25"/>
      <c r="B366" s="25"/>
      <c r="C366" s="25"/>
      <c r="D366" s="25"/>
      <c r="E366" s="25"/>
      <c r="F366" s="25"/>
      <c r="G366" s="25"/>
      <c r="H366" s="25"/>
      <c r="I366" s="25"/>
      <c r="J366" s="25"/>
      <c r="K366" s="25"/>
      <c r="L366" s="25"/>
      <c r="M366" s="25"/>
    </row>
    <row r="367">
      <c r="A367" s="25"/>
      <c r="B367" s="25"/>
      <c r="C367" s="25"/>
      <c r="D367" s="25"/>
      <c r="E367" s="25"/>
      <c r="F367" s="25"/>
      <c r="G367" s="25"/>
      <c r="H367" s="25"/>
      <c r="I367" s="25"/>
      <c r="J367" s="25"/>
      <c r="K367" s="25"/>
      <c r="L367" s="25"/>
      <c r="M367" s="25"/>
    </row>
    <row r="368">
      <c r="A368" s="25"/>
      <c r="B368" s="25"/>
      <c r="C368" s="25"/>
      <c r="D368" s="25"/>
      <c r="E368" s="25"/>
      <c r="F368" s="25"/>
      <c r="G368" s="25"/>
      <c r="H368" s="25"/>
      <c r="I368" s="25"/>
      <c r="J368" s="25"/>
      <c r="K368" s="25"/>
      <c r="L368" s="25"/>
      <c r="M368" s="25"/>
    </row>
    <row r="369">
      <c r="A369" s="25"/>
      <c r="B369" s="25"/>
      <c r="C369" s="25"/>
      <c r="D369" s="25"/>
      <c r="E369" s="25"/>
      <c r="F369" s="25"/>
      <c r="G369" s="25"/>
      <c r="H369" s="25"/>
      <c r="I369" s="25"/>
      <c r="J369" s="25"/>
      <c r="K369" s="25"/>
      <c r="L369" s="25"/>
      <c r="M369" s="25"/>
    </row>
    <row r="370">
      <c r="A370" s="25"/>
      <c r="B370" s="25"/>
      <c r="C370" s="25"/>
      <c r="D370" s="25"/>
      <c r="E370" s="25"/>
      <c r="F370" s="25"/>
      <c r="G370" s="25"/>
      <c r="H370" s="25"/>
      <c r="I370" s="25"/>
      <c r="J370" s="25"/>
      <c r="K370" s="25"/>
      <c r="L370" s="25"/>
      <c r="M370" s="25"/>
    </row>
    <row r="371">
      <c r="A371" s="25"/>
      <c r="B371" s="25"/>
      <c r="C371" s="25"/>
      <c r="D371" s="25"/>
      <c r="E371" s="25"/>
      <c r="F371" s="25"/>
      <c r="G371" s="25"/>
      <c r="H371" s="25"/>
      <c r="I371" s="25"/>
      <c r="J371" s="25"/>
      <c r="K371" s="25"/>
      <c r="L371" s="25"/>
      <c r="M371" s="25"/>
    </row>
    <row r="372">
      <c r="A372" s="25"/>
      <c r="B372" s="25"/>
      <c r="C372" s="25"/>
      <c r="D372" s="25"/>
      <c r="E372" s="25"/>
      <c r="F372" s="25"/>
      <c r="G372" s="25"/>
      <c r="H372" s="25"/>
      <c r="I372" s="25"/>
      <c r="J372" s="25"/>
      <c r="K372" s="25"/>
      <c r="L372" s="25"/>
      <c r="M372" s="25"/>
    </row>
    <row r="373">
      <c r="A373" s="25"/>
      <c r="B373" s="25"/>
      <c r="C373" s="25"/>
      <c r="D373" s="25"/>
      <c r="E373" s="25"/>
      <c r="F373" s="25"/>
      <c r="G373" s="25"/>
      <c r="H373" s="25"/>
      <c r="I373" s="25"/>
      <c r="J373" s="25"/>
      <c r="K373" s="25"/>
      <c r="L373" s="25"/>
      <c r="M373" s="25"/>
    </row>
    <row r="374">
      <c r="A374" s="25"/>
      <c r="B374" s="25"/>
      <c r="C374" s="25"/>
      <c r="D374" s="25"/>
      <c r="E374" s="25"/>
      <c r="F374" s="25"/>
      <c r="G374" s="25"/>
      <c r="H374" s="25"/>
      <c r="I374" s="25"/>
      <c r="J374" s="25"/>
      <c r="K374" s="25"/>
      <c r="L374" s="25"/>
      <c r="M374" s="25"/>
    </row>
    <row r="375">
      <c r="A375" s="25"/>
      <c r="B375" s="25"/>
      <c r="C375" s="25"/>
      <c r="D375" s="25"/>
      <c r="E375" s="25"/>
      <c r="F375" s="25"/>
      <c r="G375" s="25"/>
      <c r="H375" s="25"/>
      <c r="I375" s="25"/>
      <c r="J375" s="25"/>
      <c r="K375" s="25"/>
      <c r="L375" s="25"/>
      <c r="M375" s="25"/>
    </row>
    <row r="376">
      <c r="A376" s="25"/>
      <c r="B376" s="25"/>
      <c r="C376" s="25"/>
      <c r="D376" s="25"/>
      <c r="E376" s="25"/>
      <c r="F376" s="25"/>
      <c r="G376" s="25"/>
      <c r="H376" s="25"/>
      <c r="I376" s="25"/>
      <c r="J376" s="25"/>
      <c r="K376" s="25"/>
      <c r="L376" s="25"/>
      <c r="M376" s="25"/>
    </row>
    <row r="377">
      <c r="A377" s="25"/>
      <c r="B377" s="25"/>
      <c r="C377" s="25"/>
      <c r="D377" s="25"/>
      <c r="E377" s="25"/>
      <c r="F377" s="25"/>
      <c r="G377" s="25"/>
      <c r="H377" s="25"/>
      <c r="I377" s="25"/>
      <c r="J377" s="25"/>
      <c r="K377" s="25"/>
      <c r="L377" s="25"/>
      <c r="M377" s="25"/>
    </row>
    <row r="378">
      <c r="A378" s="25"/>
      <c r="B378" s="25"/>
      <c r="C378" s="25"/>
      <c r="D378" s="25"/>
      <c r="E378" s="25"/>
      <c r="F378" s="25"/>
      <c r="G378" s="25"/>
      <c r="H378" s="25"/>
      <c r="I378" s="25"/>
      <c r="J378" s="25"/>
      <c r="K378" s="25"/>
      <c r="L378" s="25"/>
      <c r="M378" s="25"/>
    </row>
    <row r="379">
      <c r="A379" s="25"/>
      <c r="B379" s="25"/>
      <c r="C379" s="25"/>
      <c r="D379" s="25"/>
      <c r="E379" s="25"/>
      <c r="F379" s="25"/>
      <c r="G379" s="25"/>
      <c r="H379" s="25"/>
      <c r="I379" s="25"/>
      <c r="J379" s="25"/>
      <c r="K379" s="25"/>
      <c r="L379" s="25"/>
      <c r="M379" s="25"/>
    </row>
    <row r="380">
      <c r="A380" s="25"/>
      <c r="B380" s="25"/>
      <c r="C380" s="25"/>
      <c r="D380" s="25"/>
      <c r="E380" s="25"/>
      <c r="F380" s="25"/>
      <c r="G380" s="25"/>
      <c r="H380" s="25"/>
      <c r="I380" s="25"/>
      <c r="J380" s="25"/>
      <c r="K380" s="25"/>
      <c r="L380" s="25"/>
      <c r="M380" s="25"/>
    </row>
    <row r="381">
      <c r="A381" s="25"/>
      <c r="B381" s="25"/>
      <c r="C381" s="25"/>
      <c r="D381" s="25"/>
      <c r="E381" s="25"/>
      <c r="F381" s="25"/>
      <c r="G381" s="25"/>
      <c r="H381" s="25"/>
      <c r="I381" s="25"/>
      <c r="J381" s="25"/>
      <c r="K381" s="25"/>
      <c r="L381" s="25"/>
      <c r="M381" s="25"/>
    </row>
    <row r="382">
      <c r="A382" s="25"/>
      <c r="B382" s="25"/>
      <c r="C382" s="25"/>
      <c r="D382" s="25"/>
      <c r="E382" s="25"/>
      <c r="F382" s="25"/>
      <c r="G382" s="25"/>
      <c r="H382" s="25"/>
      <c r="I382" s="25"/>
      <c r="J382" s="25"/>
      <c r="K382" s="25"/>
      <c r="L382" s="25"/>
      <c r="M382" s="25"/>
    </row>
    <row r="383">
      <c r="A383" s="25"/>
      <c r="B383" s="25"/>
      <c r="C383" s="25"/>
      <c r="D383" s="25"/>
      <c r="E383" s="25"/>
      <c r="F383" s="25"/>
      <c r="G383" s="25"/>
      <c r="H383" s="25"/>
      <c r="I383" s="25"/>
      <c r="J383" s="25"/>
      <c r="K383" s="25"/>
      <c r="L383" s="25"/>
      <c r="M383" s="25"/>
    </row>
    <row r="384">
      <c r="A384" s="25"/>
      <c r="B384" s="25"/>
      <c r="C384" s="25"/>
      <c r="D384" s="25"/>
      <c r="E384" s="25"/>
      <c r="F384" s="25"/>
      <c r="G384" s="25"/>
      <c r="H384" s="25"/>
      <c r="I384" s="25"/>
      <c r="J384" s="25"/>
      <c r="K384" s="25"/>
      <c r="L384" s="25"/>
      <c r="M384" s="25"/>
    </row>
    <row r="385">
      <c r="A385" s="25"/>
      <c r="B385" s="25"/>
      <c r="C385" s="25"/>
      <c r="D385" s="25"/>
      <c r="E385" s="25"/>
      <c r="F385" s="25"/>
      <c r="G385" s="25"/>
      <c r="H385" s="25"/>
      <c r="I385" s="25"/>
      <c r="J385" s="25"/>
      <c r="K385" s="25"/>
      <c r="L385" s="25"/>
      <c r="M385" s="25"/>
    </row>
    <row r="386">
      <c r="A386" s="25"/>
      <c r="B386" s="25"/>
      <c r="C386" s="25"/>
      <c r="D386" s="25"/>
      <c r="E386" s="25"/>
      <c r="F386" s="25"/>
      <c r="G386" s="25"/>
      <c r="H386" s="25"/>
      <c r="I386" s="25"/>
      <c r="J386" s="25"/>
      <c r="K386" s="25"/>
      <c r="L386" s="25"/>
      <c r="M386" s="25"/>
    </row>
    <row r="387">
      <c r="A387" s="25"/>
      <c r="B387" s="25"/>
      <c r="C387" s="25"/>
      <c r="D387" s="25"/>
      <c r="E387" s="25"/>
      <c r="F387" s="25"/>
      <c r="G387" s="25"/>
      <c r="H387" s="25"/>
      <c r="I387" s="25"/>
      <c r="J387" s="25"/>
      <c r="K387" s="25"/>
      <c r="L387" s="25"/>
      <c r="M387" s="25"/>
    </row>
    <row r="388">
      <c r="A388" s="25"/>
      <c r="B388" s="25"/>
      <c r="C388" s="25"/>
      <c r="D388" s="25"/>
      <c r="E388" s="25"/>
      <c r="F388" s="25"/>
      <c r="G388" s="25"/>
      <c r="H388" s="25"/>
      <c r="I388" s="25"/>
      <c r="J388" s="25"/>
      <c r="K388" s="25"/>
      <c r="L388" s="25"/>
      <c r="M388" s="25"/>
    </row>
    <row r="389">
      <c r="A389" s="25"/>
      <c r="B389" s="25"/>
      <c r="C389" s="25"/>
      <c r="D389" s="25"/>
      <c r="E389" s="25"/>
      <c r="F389" s="25"/>
      <c r="G389" s="25"/>
      <c r="H389" s="25"/>
      <c r="I389" s="25"/>
      <c r="J389" s="25"/>
      <c r="K389" s="25"/>
      <c r="L389" s="25"/>
      <c r="M389" s="25"/>
    </row>
    <row r="390">
      <c r="A390" s="25"/>
      <c r="B390" s="25"/>
      <c r="C390" s="25"/>
      <c r="D390" s="25"/>
      <c r="E390" s="25"/>
      <c r="F390" s="25"/>
      <c r="G390" s="25"/>
      <c r="H390" s="25"/>
      <c r="I390" s="25"/>
      <c r="J390" s="25"/>
      <c r="K390" s="25"/>
      <c r="L390" s="25"/>
      <c r="M390" s="25"/>
    </row>
    <row r="391">
      <c r="A391" s="25"/>
      <c r="B391" s="25"/>
      <c r="C391" s="25"/>
      <c r="D391" s="25"/>
      <c r="E391" s="25"/>
      <c r="F391" s="25"/>
      <c r="G391" s="25"/>
      <c r="H391" s="25"/>
      <c r="I391" s="25"/>
      <c r="J391" s="25"/>
      <c r="K391" s="25"/>
      <c r="L391" s="25"/>
      <c r="M391" s="25"/>
    </row>
    <row r="392">
      <c r="A392" s="25"/>
      <c r="B392" s="25"/>
      <c r="C392" s="25"/>
      <c r="D392" s="25"/>
      <c r="E392" s="25"/>
      <c r="F392" s="25"/>
      <c r="G392" s="25"/>
      <c r="H392" s="25"/>
      <c r="I392" s="25"/>
      <c r="J392" s="25"/>
      <c r="K392" s="25"/>
      <c r="L392" s="25"/>
      <c r="M392" s="25"/>
    </row>
    <row r="393">
      <c r="A393" s="25"/>
      <c r="B393" s="25"/>
      <c r="C393" s="25"/>
      <c r="D393" s="25"/>
      <c r="E393" s="25"/>
      <c r="F393" s="25"/>
      <c r="G393" s="25"/>
      <c r="H393" s="25"/>
      <c r="I393" s="25"/>
      <c r="J393" s="25"/>
      <c r="K393" s="25"/>
      <c r="L393" s="25"/>
      <c r="M393" s="25"/>
    </row>
    <row r="394">
      <c r="A394" s="25"/>
      <c r="B394" s="25"/>
      <c r="C394" s="25"/>
      <c r="D394" s="25"/>
      <c r="E394" s="25"/>
      <c r="F394" s="25"/>
      <c r="G394" s="25"/>
      <c r="H394" s="25"/>
      <c r="I394" s="25"/>
      <c r="J394" s="25"/>
      <c r="K394" s="25"/>
      <c r="L394" s="25"/>
      <c r="M394" s="25"/>
    </row>
    <row r="395">
      <c r="A395" s="25"/>
      <c r="B395" s="25"/>
      <c r="C395" s="25"/>
      <c r="D395" s="25"/>
      <c r="E395" s="25"/>
      <c r="F395" s="25"/>
      <c r="G395" s="25"/>
      <c r="H395" s="25"/>
      <c r="I395" s="25"/>
      <c r="J395" s="25"/>
      <c r="K395" s="25"/>
      <c r="L395" s="25"/>
      <c r="M395" s="25"/>
    </row>
    <row r="396">
      <c r="A396" s="25"/>
      <c r="B396" s="25"/>
      <c r="C396" s="25"/>
      <c r="D396" s="25"/>
      <c r="E396" s="25"/>
      <c r="F396" s="25"/>
      <c r="G396" s="25"/>
      <c r="H396" s="25"/>
      <c r="I396" s="25"/>
      <c r="J396" s="25"/>
      <c r="K396" s="25"/>
      <c r="L396" s="25"/>
      <c r="M396" s="25"/>
    </row>
    <row r="397">
      <c r="A397" s="25"/>
      <c r="B397" s="25"/>
      <c r="C397" s="25"/>
      <c r="D397" s="25"/>
      <c r="E397" s="25"/>
      <c r="F397" s="25"/>
      <c r="G397" s="25"/>
      <c r="H397" s="25"/>
      <c r="I397" s="25"/>
      <c r="J397" s="25"/>
      <c r="K397" s="25"/>
      <c r="L397" s="25"/>
      <c r="M397" s="25"/>
    </row>
    <row r="398">
      <c r="A398" s="25"/>
      <c r="B398" s="25"/>
      <c r="C398" s="25"/>
      <c r="D398" s="25"/>
      <c r="E398" s="25"/>
      <c r="F398" s="25"/>
      <c r="G398" s="25"/>
      <c r="H398" s="25"/>
      <c r="I398" s="25"/>
      <c r="J398" s="25"/>
      <c r="K398" s="25"/>
      <c r="L398" s="25"/>
      <c r="M398" s="25"/>
    </row>
    <row r="399">
      <c r="A399" s="25"/>
      <c r="B399" s="25"/>
      <c r="C399" s="25"/>
      <c r="D399" s="25"/>
      <c r="E399" s="25"/>
      <c r="F399" s="25"/>
      <c r="G399" s="25"/>
      <c r="H399" s="25"/>
      <c r="I399" s="25"/>
      <c r="J399" s="25"/>
      <c r="K399" s="25"/>
      <c r="L399" s="25"/>
      <c r="M399" s="25"/>
    </row>
    <row r="400">
      <c r="A400" s="25"/>
      <c r="B400" s="25"/>
      <c r="C400" s="25"/>
      <c r="D400" s="25"/>
      <c r="E400" s="25"/>
      <c r="F400" s="25"/>
      <c r="G400" s="25"/>
      <c r="H400" s="25"/>
      <c r="I400" s="25"/>
      <c r="J400" s="25"/>
      <c r="K400" s="25"/>
      <c r="L400" s="25"/>
      <c r="M400" s="25"/>
    </row>
    <row r="401">
      <c r="A401" s="25"/>
      <c r="B401" s="25"/>
      <c r="C401" s="25"/>
      <c r="D401" s="25"/>
      <c r="E401" s="25"/>
      <c r="F401" s="25"/>
      <c r="G401" s="25"/>
      <c r="H401" s="25"/>
      <c r="I401" s="25"/>
      <c r="J401" s="25"/>
      <c r="K401" s="25"/>
      <c r="L401" s="25"/>
      <c r="M401" s="25"/>
    </row>
    <row r="402">
      <c r="A402" s="25"/>
      <c r="B402" s="25"/>
      <c r="C402" s="25"/>
      <c r="D402" s="25"/>
      <c r="E402" s="25"/>
      <c r="F402" s="25"/>
      <c r="G402" s="25"/>
      <c r="H402" s="25"/>
      <c r="I402" s="25"/>
      <c r="J402" s="25"/>
      <c r="K402" s="25"/>
      <c r="L402" s="25"/>
      <c r="M402" s="25"/>
    </row>
    <row r="403">
      <c r="A403" s="25"/>
      <c r="B403" s="25"/>
      <c r="C403" s="25"/>
      <c r="D403" s="25"/>
      <c r="E403" s="25"/>
      <c r="F403" s="25"/>
      <c r="G403" s="25"/>
      <c r="H403" s="25"/>
      <c r="I403" s="25"/>
      <c r="J403" s="25"/>
      <c r="K403" s="25"/>
      <c r="L403" s="25"/>
      <c r="M403" s="25"/>
    </row>
    <row r="404">
      <c r="A404" s="25"/>
      <c r="B404" s="25"/>
      <c r="C404" s="25"/>
      <c r="D404" s="25"/>
      <c r="E404" s="25"/>
      <c r="F404" s="25"/>
      <c r="G404" s="25"/>
      <c r="H404" s="25"/>
      <c r="I404" s="25"/>
      <c r="J404" s="25"/>
      <c r="K404" s="25"/>
      <c r="L404" s="25"/>
      <c r="M404" s="25"/>
    </row>
    <row r="405">
      <c r="A405" s="25"/>
      <c r="B405" s="25"/>
      <c r="C405" s="25"/>
      <c r="D405" s="25"/>
      <c r="E405" s="25"/>
      <c r="F405" s="25"/>
      <c r="G405" s="25"/>
      <c r="H405" s="25"/>
      <c r="I405" s="25"/>
      <c r="J405" s="25"/>
      <c r="K405" s="25"/>
      <c r="L405" s="25"/>
      <c r="M405" s="25"/>
    </row>
    <row r="406">
      <c r="A406" s="25"/>
      <c r="B406" s="25"/>
      <c r="C406" s="25"/>
      <c r="D406" s="25"/>
      <c r="E406" s="25"/>
      <c r="F406" s="25"/>
      <c r="G406" s="25"/>
      <c r="H406" s="25"/>
      <c r="I406" s="25"/>
      <c r="J406" s="25"/>
      <c r="K406" s="25"/>
      <c r="L406" s="25"/>
      <c r="M406" s="25"/>
    </row>
    <row r="407">
      <c r="A407" s="25"/>
      <c r="B407" s="25"/>
      <c r="C407" s="25"/>
      <c r="D407" s="25"/>
      <c r="E407" s="25"/>
      <c r="F407" s="25"/>
      <c r="G407" s="25"/>
      <c r="H407" s="25"/>
      <c r="I407" s="25"/>
      <c r="J407" s="25"/>
      <c r="K407" s="25"/>
      <c r="L407" s="25"/>
      <c r="M407" s="25"/>
    </row>
    <row r="408">
      <c r="A408" s="25"/>
      <c r="B408" s="25"/>
      <c r="C408" s="25"/>
      <c r="D408" s="25"/>
      <c r="E408" s="25"/>
      <c r="F408" s="25"/>
      <c r="G408" s="25"/>
      <c r="H408" s="25"/>
      <c r="I408" s="25"/>
      <c r="J408" s="25"/>
      <c r="K408" s="25"/>
      <c r="L408" s="25"/>
      <c r="M408" s="25"/>
    </row>
    <row r="409">
      <c r="A409" s="25"/>
      <c r="B409" s="25"/>
      <c r="C409" s="25"/>
      <c r="D409" s="25"/>
      <c r="E409" s="25"/>
      <c r="F409" s="25"/>
      <c r="G409" s="25"/>
      <c r="H409" s="25"/>
      <c r="I409" s="25"/>
      <c r="J409" s="25"/>
      <c r="K409" s="25"/>
      <c r="L409" s="25"/>
      <c r="M409" s="25"/>
    </row>
    <row r="410">
      <c r="A410" s="25"/>
      <c r="B410" s="25"/>
      <c r="C410" s="25"/>
      <c r="D410" s="25"/>
      <c r="E410" s="25"/>
      <c r="F410" s="25"/>
      <c r="G410" s="25"/>
      <c r="H410" s="25"/>
      <c r="I410" s="25"/>
      <c r="J410" s="25"/>
      <c r="K410" s="25"/>
      <c r="L410" s="25"/>
      <c r="M410" s="25"/>
    </row>
    <row r="411">
      <c r="A411" s="25"/>
      <c r="B411" s="25"/>
      <c r="C411" s="25"/>
      <c r="D411" s="25"/>
      <c r="E411" s="25"/>
      <c r="F411" s="25"/>
      <c r="G411" s="25"/>
      <c r="H411" s="25"/>
      <c r="I411" s="25"/>
      <c r="J411" s="25"/>
      <c r="K411" s="25"/>
      <c r="L411" s="25"/>
      <c r="M411" s="25"/>
    </row>
    <row r="412">
      <c r="A412" s="25"/>
      <c r="B412" s="25"/>
      <c r="C412" s="25"/>
      <c r="D412" s="25"/>
      <c r="E412" s="25"/>
      <c r="F412" s="25"/>
      <c r="G412" s="25"/>
      <c r="H412" s="25"/>
      <c r="I412" s="25"/>
      <c r="J412" s="25"/>
      <c r="K412" s="25"/>
      <c r="L412" s="25"/>
      <c r="M412" s="25"/>
    </row>
    <row r="413">
      <c r="A413" s="25"/>
      <c r="B413" s="25"/>
      <c r="C413" s="25"/>
      <c r="D413" s="25"/>
      <c r="E413" s="25"/>
      <c r="F413" s="25"/>
      <c r="G413" s="25"/>
      <c r="H413" s="25"/>
      <c r="I413" s="25"/>
      <c r="J413" s="25"/>
      <c r="K413" s="25"/>
      <c r="L413" s="25"/>
      <c r="M413" s="25"/>
    </row>
    <row r="414">
      <c r="A414" s="25"/>
      <c r="B414" s="25"/>
      <c r="C414" s="25"/>
      <c r="D414" s="25"/>
      <c r="E414" s="25"/>
      <c r="F414" s="25"/>
      <c r="G414" s="25"/>
      <c r="H414" s="25"/>
      <c r="I414" s="25"/>
      <c r="J414" s="25"/>
      <c r="K414" s="25"/>
      <c r="L414" s="25"/>
      <c r="M414" s="25"/>
    </row>
    <row r="415">
      <c r="A415" s="25"/>
      <c r="B415" s="25"/>
      <c r="C415" s="25"/>
      <c r="D415" s="25"/>
      <c r="E415" s="25"/>
      <c r="F415" s="25"/>
      <c r="G415" s="25"/>
      <c r="H415" s="25"/>
      <c r="I415" s="25"/>
      <c r="J415" s="25"/>
      <c r="K415" s="25"/>
      <c r="L415" s="25"/>
      <c r="M415" s="25"/>
    </row>
    <row r="416">
      <c r="A416" s="25"/>
      <c r="B416" s="25"/>
      <c r="C416" s="25"/>
      <c r="D416" s="25"/>
      <c r="E416" s="25"/>
      <c r="F416" s="25"/>
      <c r="G416" s="25"/>
      <c r="H416" s="25"/>
      <c r="I416" s="25"/>
      <c r="J416" s="25"/>
      <c r="K416" s="25"/>
      <c r="L416" s="25"/>
      <c r="M416" s="25"/>
    </row>
    <row r="417">
      <c r="A417" s="25"/>
      <c r="B417" s="25"/>
      <c r="C417" s="25"/>
      <c r="D417" s="25"/>
      <c r="E417" s="25"/>
      <c r="F417" s="25"/>
      <c r="G417" s="25"/>
      <c r="H417" s="25"/>
      <c r="I417" s="25"/>
      <c r="J417" s="25"/>
      <c r="K417" s="25"/>
      <c r="L417" s="25"/>
      <c r="M417" s="25"/>
    </row>
    <row r="418">
      <c r="A418" s="25"/>
      <c r="B418" s="25"/>
      <c r="C418" s="25"/>
      <c r="D418" s="25"/>
      <c r="E418" s="25"/>
      <c r="F418" s="25"/>
      <c r="G418" s="25"/>
      <c r="H418" s="25"/>
      <c r="I418" s="25"/>
      <c r="J418" s="25"/>
      <c r="K418" s="25"/>
      <c r="L418" s="25"/>
      <c r="M418" s="25"/>
    </row>
    <row r="419">
      <c r="A419" s="25"/>
      <c r="B419" s="25"/>
      <c r="C419" s="25"/>
      <c r="D419" s="25"/>
      <c r="E419" s="25"/>
      <c r="F419" s="25"/>
      <c r="G419" s="25"/>
      <c r="H419" s="25"/>
      <c r="I419" s="25"/>
      <c r="J419" s="25"/>
      <c r="K419" s="25"/>
      <c r="L419" s="25"/>
      <c r="M419" s="25"/>
    </row>
    <row r="420">
      <c r="A420" s="25"/>
      <c r="B420" s="25"/>
      <c r="C420" s="25"/>
      <c r="D420" s="25"/>
      <c r="E420" s="25"/>
      <c r="F420" s="25"/>
      <c r="G420" s="25"/>
      <c r="H420" s="25"/>
      <c r="I420" s="25"/>
      <c r="J420" s="25"/>
      <c r="K420" s="25"/>
      <c r="L420" s="25"/>
      <c r="M420" s="25"/>
    </row>
    <row r="421">
      <c r="A421" s="25"/>
      <c r="B421" s="25"/>
      <c r="C421" s="25"/>
      <c r="D421" s="25"/>
      <c r="E421" s="25"/>
      <c r="F421" s="25"/>
      <c r="G421" s="25"/>
      <c r="H421" s="25"/>
      <c r="I421" s="25"/>
      <c r="J421" s="25"/>
      <c r="K421" s="25"/>
      <c r="L421" s="25"/>
      <c r="M421" s="25"/>
    </row>
    <row r="422">
      <c r="A422" s="25"/>
      <c r="B422" s="25"/>
      <c r="C422" s="25"/>
      <c r="D422" s="25"/>
      <c r="E422" s="25"/>
      <c r="F422" s="25"/>
      <c r="G422" s="25"/>
      <c r="H422" s="25"/>
      <c r="I422" s="25"/>
      <c r="J422" s="25"/>
      <c r="K422" s="25"/>
      <c r="L422" s="25"/>
      <c r="M422" s="25"/>
    </row>
    <row r="423">
      <c r="A423" s="25"/>
      <c r="B423" s="25"/>
      <c r="C423" s="25"/>
      <c r="D423" s="25"/>
      <c r="E423" s="25"/>
      <c r="F423" s="25"/>
      <c r="G423" s="25"/>
      <c r="H423" s="25"/>
      <c r="I423" s="25"/>
      <c r="J423" s="25"/>
      <c r="K423" s="25"/>
      <c r="L423" s="25"/>
      <c r="M423" s="25"/>
    </row>
    <row r="424">
      <c r="A424" s="25"/>
      <c r="B424" s="25"/>
      <c r="C424" s="25"/>
      <c r="D424" s="25"/>
      <c r="E424" s="25"/>
      <c r="F424" s="25"/>
      <c r="G424" s="25"/>
      <c r="H424" s="25"/>
      <c r="I424" s="25"/>
      <c r="J424" s="25"/>
      <c r="K424" s="25"/>
      <c r="L424" s="25"/>
      <c r="M424" s="25"/>
    </row>
    <row r="425">
      <c r="A425" s="25"/>
      <c r="B425" s="25"/>
      <c r="C425" s="25"/>
      <c r="D425" s="25"/>
      <c r="E425" s="25"/>
      <c r="F425" s="25"/>
      <c r="G425" s="25"/>
      <c r="H425" s="25"/>
      <c r="I425" s="25"/>
      <c r="J425" s="25"/>
      <c r="K425" s="25"/>
      <c r="L425" s="25"/>
      <c r="M425" s="25"/>
    </row>
    <row r="426">
      <c r="A426" s="25"/>
      <c r="B426" s="25"/>
      <c r="C426" s="25"/>
      <c r="D426" s="25"/>
      <c r="E426" s="25"/>
      <c r="F426" s="25"/>
      <c r="G426" s="25"/>
      <c r="H426" s="25"/>
      <c r="I426" s="25"/>
      <c r="J426" s="25"/>
      <c r="K426" s="25"/>
      <c r="L426" s="25"/>
      <c r="M426" s="25"/>
    </row>
    <row r="427">
      <c r="A427" s="25"/>
      <c r="B427" s="25"/>
      <c r="C427" s="25"/>
      <c r="D427" s="25"/>
      <c r="E427" s="25"/>
      <c r="F427" s="25"/>
      <c r="G427" s="25"/>
      <c r="H427" s="25"/>
      <c r="I427" s="25"/>
      <c r="J427" s="25"/>
      <c r="K427" s="25"/>
      <c r="L427" s="25"/>
      <c r="M427" s="25"/>
    </row>
    <row r="428">
      <c r="A428" s="25"/>
      <c r="B428" s="25"/>
      <c r="C428" s="25"/>
      <c r="D428" s="25"/>
      <c r="E428" s="25"/>
      <c r="F428" s="25"/>
      <c r="G428" s="25"/>
      <c r="H428" s="25"/>
      <c r="I428" s="25"/>
      <c r="J428" s="25"/>
      <c r="K428" s="25"/>
      <c r="L428" s="25"/>
      <c r="M428" s="25"/>
    </row>
    <row r="429">
      <c r="A429" s="25"/>
      <c r="B429" s="25"/>
      <c r="C429" s="25"/>
      <c r="D429" s="25"/>
      <c r="E429" s="25"/>
      <c r="F429" s="25"/>
      <c r="G429" s="25"/>
      <c r="H429" s="25"/>
      <c r="I429" s="25"/>
      <c r="J429" s="25"/>
      <c r="K429" s="25"/>
      <c r="L429" s="25"/>
      <c r="M429" s="25"/>
    </row>
    <row r="430">
      <c r="A430" s="25"/>
      <c r="B430" s="25"/>
      <c r="C430" s="25"/>
      <c r="D430" s="25"/>
      <c r="E430" s="25"/>
      <c r="F430" s="25"/>
      <c r="G430" s="25"/>
      <c r="H430" s="25"/>
      <c r="I430" s="25"/>
      <c r="J430" s="25"/>
      <c r="K430" s="25"/>
      <c r="L430" s="25"/>
      <c r="M430" s="25"/>
    </row>
    <row r="431">
      <c r="A431" s="25"/>
      <c r="B431" s="25"/>
      <c r="C431" s="25"/>
      <c r="D431" s="25"/>
      <c r="E431" s="25"/>
      <c r="F431" s="25"/>
      <c r="G431" s="25"/>
      <c r="H431" s="25"/>
      <c r="I431" s="25"/>
      <c r="J431" s="25"/>
      <c r="K431" s="25"/>
      <c r="L431" s="25"/>
      <c r="M431" s="25"/>
    </row>
    <row r="432">
      <c r="A432" s="25"/>
      <c r="B432" s="25"/>
      <c r="C432" s="25"/>
      <c r="D432" s="25"/>
      <c r="E432" s="25"/>
      <c r="F432" s="25"/>
      <c r="G432" s="25"/>
      <c r="H432" s="25"/>
      <c r="I432" s="25"/>
      <c r="J432" s="25"/>
      <c r="K432" s="25"/>
      <c r="L432" s="25"/>
      <c r="M432" s="25"/>
    </row>
    <row r="433">
      <c r="A433" s="25"/>
      <c r="B433" s="25"/>
      <c r="C433" s="25"/>
      <c r="D433" s="25"/>
      <c r="E433" s="25"/>
      <c r="F433" s="25"/>
      <c r="G433" s="25"/>
      <c r="H433" s="25"/>
      <c r="I433" s="25"/>
      <c r="J433" s="25"/>
      <c r="K433" s="25"/>
      <c r="L433" s="25"/>
      <c r="M433" s="25"/>
    </row>
    <row r="434">
      <c r="A434" s="25"/>
      <c r="B434" s="25"/>
      <c r="C434" s="25"/>
      <c r="D434" s="25"/>
      <c r="E434" s="25"/>
      <c r="F434" s="25"/>
      <c r="G434" s="25"/>
      <c r="H434" s="25"/>
      <c r="I434" s="25"/>
      <c r="J434" s="25"/>
      <c r="K434" s="25"/>
      <c r="L434" s="25"/>
      <c r="M434" s="25"/>
    </row>
    <row r="435">
      <c r="A435" s="25"/>
      <c r="B435" s="25"/>
      <c r="C435" s="25"/>
      <c r="D435" s="25"/>
      <c r="E435" s="25"/>
      <c r="F435" s="25"/>
      <c r="G435" s="25"/>
      <c r="H435" s="25"/>
      <c r="I435" s="25"/>
      <c r="J435" s="25"/>
      <c r="K435" s="25"/>
      <c r="L435" s="25"/>
      <c r="M435" s="25"/>
    </row>
    <row r="436">
      <c r="A436" s="25"/>
      <c r="B436" s="25"/>
      <c r="C436" s="25"/>
      <c r="D436" s="25"/>
      <c r="E436" s="25"/>
      <c r="F436" s="25"/>
      <c r="G436" s="25"/>
      <c r="H436" s="25"/>
      <c r="I436" s="25"/>
      <c r="J436" s="25"/>
      <c r="K436" s="25"/>
      <c r="L436" s="25"/>
      <c r="M436" s="25"/>
    </row>
    <row r="437">
      <c r="A437" s="25"/>
      <c r="B437" s="25"/>
      <c r="C437" s="25"/>
      <c r="D437" s="25"/>
      <c r="E437" s="25"/>
      <c r="F437" s="25"/>
      <c r="G437" s="25"/>
      <c r="H437" s="25"/>
      <c r="I437" s="25"/>
      <c r="J437" s="25"/>
      <c r="K437" s="25"/>
      <c r="L437" s="25"/>
      <c r="M437" s="25"/>
    </row>
    <row r="438">
      <c r="A438" s="25"/>
      <c r="B438" s="25"/>
      <c r="C438" s="25"/>
      <c r="D438" s="25"/>
      <c r="E438" s="25"/>
      <c r="F438" s="25"/>
      <c r="G438" s="25"/>
      <c r="H438" s="25"/>
      <c r="I438" s="25"/>
      <c r="J438" s="25"/>
      <c r="K438" s="25"/>
      <c r="L438" s="25"/>
      <c r="M438" s="25"/>
    </row>
    <row r="439">
      <c r="A439" s="25"/>
      <c r="B439" s="25"/>
      <c r="C439" s="25"/>
      <c r="D439" s="25"/>
      <c r="E439" s="25"/>
      <c r="F439" s="25"/>
      <c r="G439" s="25"/>
      <c r="H439" s="25"/>
      <c r="I439" s="25"/>
      <c r="J439" s="25"/>
      <c r="K439" s="25"/>
      <c r="L439" s="25"/>
      <c r="M439" s="25"/>
    </row>
    <row r="440">
      <c r="A440" s="25"/>
      <c r="B440" s="25"/>
      <c r="C440" s="25"/>
      <c r="D440" s="25"/>
      <c r="E440" s="25"/>
      <c r="F440" s="25"/>
      <c r="G440" s="25"/>
      <c r="H440" s="25"/>
      <c r="I440" s="25"/>
      <c r="J440" s="25"/>
      <c r="K440" s="25"/>
      <c r="L440" s="25"/>
      <c r="M440" s="25"/>
    </row>
    <row r="441">
      <c r="A441" s="25"/>
      <c r="B441" s="25"/>
      <c r="C441" s="25"/>
      <c r="D441" s="25"/>
      <c r="E441" s="25"/>
      <c r="F441" s="25"/>
      <c r="G441" s="25"/>
      <c r="H441" s="25"/>
      <c r="I441" s="25"/>
      <c r="J441" s="25"/>
      <c r="K441" s="25"/>
      <c r="L441" s="25"/>
      <c r="M441" s="25"/>
    </row>
    <row r="442">
      <c r="A442" s="25"/>
      <c r="B442" s="25"/>
      <c r="C442" s="25"/>
      <c r="D442" s="25"/>
      <c r="E442" s="25"/>
      <c r="F442" s="25"/>
      <c r="G442" s="25"/>
      <c r="H442" s="25"/>
      <c r="I442" s="25"/>
      <c r="J442" s="25"/>
      <c r="K442" s="25"/>
      <c r="L442" s="25"/>
      <c r="M442" s="25"/>
    </row>
    <row r="443">
      <c r="A443" s="25"/>
      <c r="B443" s="25"/>
      <c r="C443" s="25"/>
      <c r="D443" s="25"/>
      <c r="E443" s="25"/>
      <c r="F443" s="25"/>
      <c r="G443" s="25"/>
      <c r="H443" s="25"/>
      <c r="I443" s="25"/>
      <c r="J443" s="25"/>
      <c r="K443" s="25"/>
      <c r="L443" s="25"/>
      <c r="M443" s="25"/>
    </row>
    <row r="444">
      <c r="A444" s="25"/>
      <c r="B444" s="25"/>
      <c r="C444" s="25"/>
      <c r="D444" s="25"/>
      <c r="E444" s="25"/>
      <c r="F444" s="25"/>
      <c r="G444" s="25"/>
      <c r="H444" s="25"/>
      <c r="I444" s="25"/>
      <c r="J444" s="25"/>
      <c r="K444" s="25"/>
      <c r="L444" s="25"/>
      <c r="M444" s="25"/>
    </row>
    <row r="445">
      <c r="A445" s="25"/>
      <c r="B445" s="25"/>
      <c r="C445" s="25"/>
      <c r="D445" s="25"/>
      <c r="E445" s="25"/>
      <c r="F445" s="25"/>
      <c r="G445" s="25"/>
      <c r="H445" s="25"/>
      <c r="I445" s="25"/>
      <c r="J445" s="25"/>
      <c r="K445" s="25"/>
      <c r="L445" s="25"/>
      <c r="M445" s="25"/>
    </row>
    <row r="446">
      <c r="A446" s="25"/>
      <c r="B446" s="25"/>
      <c r="C446" s="25"/>
      <c r="D446" s="25"/>
      <c r="E446" s="25"/>
      <c r="F446" s="25"/>
      <c r="G446" s="25"/>
      <c r="H446" s="25"/>
      <c r="I446" s="25"/>
      <c r="J446" s="25"/>
      <c r="K446" s="25"/>
      <c r="L446" s="25"/>
      <c r="M446" s="25"/>
    </row>
    <row r="447">
      <c r="A447" s="25"/>
      <c r="B447" s="25"/>
      <c r="C447" s="25"/>
      <c r="D447" s="25"/>
      <c r="E447" s="25"/>
      <c r="F447" s="25"/>
      <c r="G447" s="25"/>
      <c r="H447" s="25"/>
      <c r="I447" s="25"/>
      <c r="J447" s="25"/>
      <c r="K447" s="25"/>
      <c r="L447" s="25"/>
      <c r="M447" s="25"/>
    </row>
    <row r="448">
      <c r="A448" s="25"/>
      <c r="B448" s="25"/>
      <c r="C448" s="25"/>
      <c r="D448" s="25"/>
      <c r="E448" s="25"/>
      <c r="F448" s="25"/>
      <c r="G448" s="25"/>
      <c r="H448" s="25"/>
      <c r="I448" s="25"/>
      <c r="J448" s="25"/>
      <c r="K448" s="25"/>
      <c r="L448" s="25"/>
      <c r="M448" s="25"/>
    </row>
    <row r="449">
      <c r="A449" s="25"/>
      <c r="B449" s="25"/>
      <c r="C449" s="25"/>
      <c r="D449" s="25"/>
      <c r="E449" s="25"/>
      <c r="F449" s="25"/>
      <c r="G449" s="25"/>
      <c r="H449" s="25"/>
      <c r="I449" s="25"/>
      <c r="J449" s="25"/>
      <c r="K449" s="25"/>
      <c r="L449" s="25"/>
      <c r="M449" s="25"/>
    </row>
    <row r="450">
      <c r="A450" s="25"/>
      <c r="B450" s="25"/>
      <c r="C450" s="25"/>
      <c r="D450" s="25"/>
      <c r="E450" s="25"/>
      <c r="F450" s="25"/>
      <c r="G450" s="25"/>
      <c r="H450" s="25"/>
      <c r="I450" s="25"/>
      <c r="J450" s="25"/>
      <c r="K450" s="25"/>
      <c r="L450" s="25"/>
      <c r="M450" s="25"/>
    </row>
    <row r="451">
      <c r="A451" s="25"/>
      <c r="B451" s="25"/>
      <c r="C451" s="25"/>
      <c r="D451" s="25"/>
      <c r="E451" s="25"/>
      <c r="F451" s="25"/>
      <c r="G451" s="25"/>
      <c r="H451" s="25"/>
      <c r="I451" s="25"/>
      <c r="J451" s="25"/>
      <c r="K451" s="25"/>
      <c r="L451" s="25"/>
      <c r="M451" s="25"/>
    </row>
    <row r="452">
      <c r="A452" s="25"/>
      <c r="B452" s="25"/>
      <c r="C452" s="25"/>
      <c r="D452" s="25"/>
      <c r="E452" s="25"/>
      <c r="F452" s="25"/>
      <c r="G452" s="25"/>
      <c r="H452" s="25"/>
      <c r="I452" s="25"/>
      <c r="J452" s="25"/>
      <c r="K452" s="25"/>
      <c r="L452" s="25"/>
      <c r="M452" s="25"/>
    </row>
    <row r="453">
      <c r="A453" s="25"/>
      <c r="B453" s="25"/>
      <c r="C453" s="25"/>
      <c r="D453" s="25"/>
      <c r="E453" s="25"/>
      <c r="F453" s="25"/>
      <c r="G453" s="25"/>
      <c r="H453" s="25"/>
      <c r="I453" s="25"/>
      <c r="J453" s="25"/>
      <c r="K453" s="25"/>
      <c r="L453" s="25"/>
      <c r="M453" s="25"/>
    </row>
    <row r="454">
      <c r="A454" s="25"/>
      <c r="B454" s="25"/>
      <c r="C454" s="25"/>
      <c r="D454" s="25"/>
      <c r="E454" s="25"/>
      <c r="F454" s="25"/>
      <c r="G454" s="25"/>
      <c r="H454" s="25"/>
      <c r="I454" s="25"/>
      <c r="J454" s="25"/>
      <c r="K454" s="25"/>
      <c r="L454" s="25"/>
      <c r="M454" s="25"/>
    </row>
    <row r="455">
      <c r="A455" s="25"/>
      <c r="B455" s="25"/>
      <c r="C455" s="25"/>
      <c r="D455" s="25"/>
      <c r="E455" s="25"/>
      <c r="F455" s="25"/>
      <c r="G455" s="25"/>
      <c r="H455" s="25"/>
      <c r="I455" s="25"/>
      <c r="J455" s="25"/>
      <c r="K455" s="25"/>
      <c r="L455" s="25"/>
      <c r="M455" s="25"/>
    </row>
    <row r="456">
      <c r="A456" s="25"/>
      <c r="B456" s="25"/>
      <c r="C456" s="25"/>
      <c r="D456" s="25"/>
      <c r="E456" s="25"/>
      <c r="F456" s="25"/>
      <c r="G456" s="25"/>
      <c r="H456" s="25"/>
      <c r="I456" s="25"/>
      <c r="J456" s="25"/>
      <c r="K456" s="25"/>
      <c r="L456" s="25"/>
      <c r="M456" s="25"/>
    </row>
    <row r="457">
      <c r="A457" s="25"/>
      <c r="B457" s="25"/>
      <c r="C457" s="25"/>
      <c r="D457" s="25"/>
      <c r="E457" s="25"/>
      <c r="F457" s="25"/>
      <c r="G457" s="25"/>
      <c r="H457" s="25"/>
      <c r="I457" s="25"/>
      <c r="J457" s="25"/>
      <c r="K457" s="25"/>
      <c r="L457" s="25"/>
      <c r="M457" s="25"/>
    </row>
    <row r="458">
      <c r="A458" s="25"/>
      <c r="B458" s="25"/>
      <c r="C458" s="25"/>
      <c r="D458" s="25"/>
      <c r="E458" s="25"/>
      <c r="F458" s="25"/>
      <c r="G458" s="25"/>
      <c r="H458" s="25"/>
      <c r="I458" s="25"/>
      <c r="J458" s="25"/>
      <c r="K458" s="25"/>
      <c r="L458" s="25"/>
      <c r="M458" s="25"/>
    </row>
    <row r="459">
      <c r="A459" s="25"/>
      <c r="B459" s="25"/>
      <c r="C459" s="25"/>
      <c r="D459" s="25"/>
      <c r="E459" s="25"/>
      <c r="F459" s="25"/>
      <c r="G459" s="25"/>
      <c r="H459" s="25"/>
      <c r="I459" s="25"/>
      <c r="J459" s="25"/>
      <c r="K459" s="25"/>
      <c r="L459" s="25"/>
      <c r="M459" s="25"/>
    </row>
    <row r="460">
      <c r="A460" s="25"/>
      <c r="B460" s="25"/>
      <c r="C460" s="25"/>
      <c r="D460" s="25"/>
      <c r="E460" s="25"/>
      <c r="F460" s="25"/>
      <c r="G460" s="25"/>
      <c r="H460" s="25"/>
      <c r="I460" s="25"/>
      <c r="J460" s="25"/>
      <c r="K460" s="25"/>
      <c r="L460" s="25"/>
      <c r="M460" s="25"/>
    </row>
    <row r="461">
      <c r="A461" s="25"/>
      <c r="B461" s="25"/>
      <c r="C461" s="25"/>
      <c r="D461" s="25"/>
      <c r="E461" s="25"/>
      <c r="F461" s="25"/>
      <c r="G461" s="25"/>
      <c r="H461" s="25"/>
      <c r="I461" s="25"/>
      <c r="J461" s="25"/>
      <c r="K461" s="25"/>
      <c r="L461" s="25"/>
      <c r="M461" s="25"/>
    </row>
    <row r="462">
      <c r="A462" s="25"/>
      <c r="B462" s="25"/>
      <c r="C462" s="25"/>
      <c r="D462" s="25"/>
      <c r="E462" s="25"/>
      <c r="F462" s="25"/>
      <c r="G462" s="25"/>
      <c r="H462" s="25"/>
      <c r="I462" s="25"/>
      <c r="J462" s="25"/>
      <c r="K462" s="25"/>
      <c r="L462" s="25"/>
      <c r="M462" s="25"/>
    </row>
    <row r="463">
      <c r="A463" s="25"/>
      <c r="B463" s="25"/>
      <c r="C463" s="25"/>
      <c r="D463" s="25"/>
      <c r="E463" s="25"/>
      <c r="F463" s="25"/>
      <c r="G463" s="25"/>
      <c r="H463" s="25"/>
      <c r="I463" s="25"/>
      <c r="J463" s="25"/>
      <c r="K463" s="25"/>
      <c r="L463" s="25"/>
      <c r="M463" s="25"/>
    </row>
    <row r="464">
      <c r="A464" s="25"/>
      <c r="B464" s="25"/>
      <c r="C464" s="25"/>
      <c r="D464" s="25"/>
      <c r="E464" s="25"/>
      <c r="F464" s="25"/>
      <c r="G464" s="25"/>
      <c r="H464" s="25"/>
      <c r="I464" s="25"/>
      <c r="J464" s="25"/>
      <c r="K464" s="25"/>
      <c r="L464" s="25"/>
      <c r="M464" s="25"/>
    </row>
    <row r="465">
      <c r="A465" s="25"/>
      <c r="B465" s="25"/>
      <c r="C465" s="25"/>
      <c r="D465" s="25"/>
      <c r="E465" s="25"/>
      <c r="F465" s="25"/>
      <c r="G465" s="25"/>
      <c r="H465" s="25"/>
      <c r="I465" s="25"/>
      <c r="J465" s="25"/>
      <c r="K465" s="25"/>
      <c r="L465" s="25"/>
      <c r="M465" s="25"/>
    </row>
    <row r="466">
      <c r="A466" s="25"/>
      <c r="B466" s="25"/>
      <c r="C466" s="25"/>
      <c r="D466" s="25"/>
      <c r="E466" s="25"/>
      <c r="F466" s="25"/>
      <c r="G466" s="25"/>
      <c r="H466" s="25"/>
      <c r="I466" s="25"/>
      <c r="J466" s="25"/>
      <c r="K466" s="25"/>
      <c r="L466" s="25"/>
      <c r="M466" s="25"/>
    </row>
    <row r="467">
      <c r="A467" s="25"/>
      <c r="B467" s="25"/>
      <c r="C467" s="25"/>
      <c r="D467" s="25"/>
      <c r="E467" s="25"/>
      <c r="F467" s="25"/>
      <c r="G467" s="25"/>
      <c r="H467" s="25"/>
      <c r="I467" s="25"/>
      <c r="J467" s="25"/>
      <c r="K467" s="25"/>
      <c r="L467" s="25"/>
      <c r="M467" s="25"/>
    </row>
    <row r="468">
      <c r="A468" s="25"/>
      <c r="B468" s="25"/>
      <c r="C468" s="25"/>
      <c r="D468" s="25"/>
      <c r="E468" s="25"/>
      <c r="F468" s="25"/>
      <c r="G468" s="25"/>
      <c r="H468" s="25"/>
      <c r="I468" s="25"/>
      <c r="J468" s="25"/>
      <c r="K468" s="25"/>
      <c r="L468" s="25"/>
      <c r="M468" s="25"/>
    </row>
    <row r="469">
      <c r="A469" s="25"/>
      <c r="B469" s="25"/>
      <c r="C469" s="25"/>
      <c r="D469" s="25"/>
      <c r="E469" s="25"/>
      <c r="F469" s="25"/>
      <c r="G469" s="25"/>
      <c r="H469" s="25"/>
      <c r="I469" s="25"/>
      <c r="J469" s="25"/>
      <c r="K469" s="25"/>
      <c r="L469" s="25"/>
      <c r="M469" s="25"/>
    </row>
    <row r="470">
      <c r="A470" s="25"/>
      <c r="B470" s="25"/>
      <c r="C470" s="25"/>
      <c r="D470" s="25"/>
      <c r="E470" s="25"/>
      <c r="F470" s="25"/>
      <c r="G470" s="25"/>
      <c r="H470" s="25"/>
      <c r="I470" s="25"/>
      <c r="J470" s="25"/>
      <c r="K470" s="25"/>
      <c r="L470" s="25"/>
      <c r="M470" s="25"/>
    </row>
    <row r="471">
      <c r="A471" s="25"/>
      <c r="B471" s="25"/>
      <c r="C471" s="25"/>
      <c r="D471" s="25"/>
      <c r="E471" s="25"/>
      <c r="F471" s="25"/>
      <c r="G471" s="25"/>
      <c r="H471" s="25"/>
      <c r="I471" s="25"/>
      <c r="J471" s="25"/>
      <c r="K471" s="25"/>
      <c r="L471" s="25"/>
      <c r="M471" s="25"/>
    </row>
    <row r="472">
      <c r="A472" s="25"/>
      <c r="B472" s="25"/>
      <c r="C472" s="25"/>
      <c r="D472" s="25"/>
      <c r="E472" s="25"/>
      <c r="F472" s="25"/>
      <c r="G472" s="25"/>
      <c r="H472" s="25"/>
      <c r="I472" s="25"/>
      <c r="J472" s="25"/>
      <c r="K472" s="25"/>
      <c r="L472" s="25"/>
      <c r="M472" s="25"/>
    </row>
    <row r="473">
      <c r="A473" s="25"/>
      <c r="B473" s="25"/>
      <c r="C473" s="25"/>
      <c r="D473" s="25"/>
      <c r="E473" s="25"/>
      <c r="F473" s="25"/>
      <c r="G473" s="25"/>
      <c r="H473" s="25"/>
      <c r="I473" s="25"/>
      <c r="J473" s="25"/>
      <c r="K473" s="25"/>
      <c r="L473" s="25"/>
      <c r="M473" s="25"/>
    </row>
    <row r="474">
      <c r="A474" s="25"/>
      <c r="B474" s="25"/>
      <c r="C474" s="25"/>
      <c r="D474" s="25"/>
      <c r="E474" s="25"/>
      <c r="F474" s="25"/>
      <c r="G474" s="25"/>
      <c r="H474" s="25"/>
      <c r="I474" s="25"/>
      <c r="J474" s="25"/>
      <c r="K474" s="25"/>
      <c r="L474" s="25"/>
      <c r="M474" s="25"/>
    </row>
    <row r="475">
      <c r="A475" s="25"/>
      <c r="B475" s="25"/>
      <c r="C475" s="25"/>
      <c r="D475" s="25"/>
      <c r="E475" s="25"/>
      <c r="F475" s="25"/>
      <c r="G475" s="25"/>
      <c r="H475" s="25"/>
      <c r="I475" s="25"/>
      <c r="J475" s="25"/>
      <c r="K475" s="25"/>
      <c r="L475" s="25"/>
      <c r="M475" s="25"/>
    </row>
    <row r="476">
      <c r="A476" s="25"/>
      <c r="B476" s="25"/>
      <c r="C476" s="25"/>
      <c r="D476" s="25"/>
      <c r="E476" s="25"/>
      <c r="F476" s="25"/>
      <c r="G476" s="25"/>
      <c r="H476" s="25"/>
      <c r="I476" s="25"/>
      <c r="J476" s="25"/>
      <c r="K476" s="25"/>
      <c r="L476" s="25"/>
      <c r="M476" s="25"/>
    </row>
    <row r="477">
      <c r="A477" s="25"/>
      <c r="B477" s="25"/>
      <c r="C477" s="25"/>
      <c r="D477" s="25"/>
      <c r="E477" s="25"/>
      <c r="F477" s="25"/>
      <c r="G477" s="25"/>
      <c r="H477" s="25"/>
      <c r="I477" s="25"/>
      <c r="J477" s="25"/>
      <c r="K477" s="25"/>
      <c r="L477" s="25"/>
      <c r="M477" s="25"/>
    </row>
    <row r="478">
      <c r="A478" s="25"/>
      <c r="B478" s="25"/>
      <c r="C478" s="25"/>
      <c r="D478" s="25"/>
      <c r="E478" s="25"/>
      <c r="F478" s="25"/>
      <c r="G478" s="25"/>
      <c r="H478" s="25"/>
      <c r="I478" s="25"/>
      <c r="J478" s="25"/>
      <c r="K478" s="25"/>
      <c r="L478" s="25"/>
      <c r="M478" s="25"/>
    </row>
    <row r="479">
      <c r="A479" s="25"/>
      <c r="B479" s="25"/>
      <c r="C479" s="25"/>
      <c r="D479" s="25"/>
      <c r="E479" s="25"/>
      <c r="F479" s="25"/>
      <c r="G479" s="25"/>
      <c r="H479" s="25"/>
      <c r="I479" s="25"/>
      <c r="J479" s="25"/>
      <c r="K479" s="25"/>
      <c r="L479" s="25"/>
      <c r="M479" s="25"/>
    </row>
    <row r="480">
      <c r="A480" s="25"/>
      <c r="B480" s="25"/>
      <c r="C480" s="25"/>
      <c r="D480" s="25"/>
      <c r="E480" s="25"/>
      <c r="F480" s="25"/>
      <c r="G480" s="25"/>
      <c r="H480" s="25"/>
      <c r="I480" s="25"/>
      <c r="J480" s="25"/>
      <c r="K480" s="25"/>
      <c r="L480" s="25"/>
      <c r="M480" s="25"/>
    </row>
    <row r="481">
      <c r="A481" s="25"/>
      <c r="B481" s="25"/>
      <c r="C481" s="25"/>
      <c r="D481" s="25"/>
      <c r="E481" s="25"/>
      <c r="F481" s="25"/>
      <c r="G481" s="25"/>
      <c r="H481" s="25"/>
      <c r="I481" s="25"/>
      <c r="J481" s="25"/>
      <c r="K481" s="25"/>
      <c r="L481" s="25"/>
      <c r="M481" s="25"/>
    </row>
    <row r="482">
      <c r="A482" s="25"/>
      <c r="B482" s="25"/>
      <c r="C482" s="25"/>
      <c r="D482" s="25"/>
      <c r="E482" s="25"/>
      <c r="F482" s="25"/>
      <c r="G482" s="25"/>
      <c r="H482" s="25"/>
      <c r="I482" s="25"/>
      <c r="J482" s="25"/>
      <c r="K482" s="25"/>
      <c r="L482" s="25"/>
      <c r="M482" s="25"/>
    </row>
    <row r="483">
      <c r="A483" s="25"/>
      <c r="B483" s="25"/>
      <c r="C483" s="25"/>
      <c r="D483" s="25"/>
      <c r="E483" s="25"/>
      <c r="F483" s="25"/>
      <c r="G483" s="25"/>
      <c r="H483" s="25"/>
      <c r="I483" s="25"/>
      <c r="J483" s="25"/>
      <c r="K483" s="25"/>
      <c r="L483" s="25"/>
      <c r="M483" s="25"/>
    </row>
    <row r="484">
      <c r="A484" s="25"/>
      <c r="B484" s="25"/>
      <c r="C484" s="25"/>
      <c r="D484" s="25"/>
      <c r="E484" s="25"/>
      <c r="F484" s="25"/>
      <c r="G484" s="25"/>
      <c r="H484" s="25"/>
      <c r="I484" s="25"/>
      <c r="J484" s="25"/>
      <c r="K484" s="25"/>
      <c r="L484" s="25"/>
      <c r="M484" s="25"/>
    </row>
    <row r="485">
      <c r="A485" s="25"/>
      <c r="B485" s="25"/>
      <c r="C485" s="25"/>
      <c r="D485" s="25"/>
      <c r="E485" s="25"/>
      <c r="F485" s="25"/>
      <c r="G485" s="25"/>
      <c r="H485" s="25"/>
      <c r="I485" s="25"/>
      <c r="J485" s="25"/>
      <c r="K485" s="25"/>
      <c r="L485" s="25"/>
      <c r="M485" s="25"/>
    </row>
    <row r="486">
      <c r="A486" s="25"/>
      <c r="B486" s="25"/>
      <c r="C486" s="25"/>
      <c r="D486" s="25"/>
      <c r="E486" s="25"/>
      <c r="F486" s="25"/>
      <c r="G486" s="25"/>
      <c r="H486" s="25"/>
      <c r="I486" s="25"/>
      <c r="J486" s="25"/>
      <c r="K486" s="25"/>
      <c r="L486" s="25"/>
      <c r="M486" s="25"/>
    </row>
    <row r="487">
      <c r="A487" s="25"/>
      <c r="B487" s="25"/>
      <c r="C487" s="25"/>
      <c r="D487" s="25"/>
      <c r="E487" s="25"/>
      <c r="F487" s="25"/>
      <c r="G487" s="25"/>
      <c r="H487" s="25"/>
      <c r="I487" s="25"/>
      <c r="J487" s="25"/>
      <c r="K487" s="25"/>
      <c r="L487" s="25"/>
      <c r="M487" s="25"/>
    </row>
    <row r="488">
      <c r="A488" s="25"/>
      <c r="B488" s="25"/>
      <c r="C488" s="25"/>
      <c r="D488" s="25"/>
      <c r="E488" s="25"/>
      <c r="F488" s="25"/>
      <c r="G488" s="25"/>
      <c r="H488" s="25"/>
      <c r="I488" s="25"/>
      <c r="J488" s="25"/>
      <c r="K488" s="25"/>
      <c r="L488" s="25"/>
      <c r="M488" s="25"/>
    </row>
    <row r="489">
      <c r="A489" s="25"/>
      <c r="B489" s="25"/>
      <c r="C489" s="25"/>
      <c r="D489" s="25"/>
      <c r="E489" s="25"/>
      <c r="F489" s="25"/>
      <c r="G489" s="25"/>
      <c r="H489" s="25"/>
      <c r="I489" s="25"/>
      <c r="J489" s="25"/>
      <c r="K489" s="25"/>
      <c r="L489" s="25"/>
      <c r="M489" s="25"/>
    </row>
    <row r="490">
      <c r="A490" s="25"/>
      <c r="B490" s="25"/>
      <c r="C490" s="25"/>
      <c r="D490" s="25"/>
      <c r="E490" s="25"/>
      <c r="F490" s="25"/>
      <c r="G490" s="25"/>
      <c r="H490" s="25"/>
      <c r="I490" s="25"/>
      <c r="J490" s="25"/>
      <c r="K490" s="25"/>
      <c r="L490" s="25"/>
      <c r="M490" s="25"/>
    </row>
    <row r="491">
      <c r="A491" s="25"/>
      <c r="B491" s="25"/>
      <c r="C491" s="25"/>
      <c r="D491" s="25"/>
      <c r="E491" s="25"/>
      <c r="F491" s="25"/>
      <c r="G491" s="25"/>
      <c r="H491" s="25"/>
      <c r="I491" s="25"/>
      <c r="J491" s="25"/>
      <c r="K491" s="25"/>
      <c r="L491" s="25"/>
      <c r="M491" s="25"/>
    </row>
    <row r="492">
      <c r="A492" s="25"/>
      <c r="B492" s="25"/>
      <c r="C492" s="25"/>
      <c r="D492" s="25"/>
      <c r="E492" s="25"/>
      <c r="F492" s="25"/>
      <c r="G492" s="25"/>
      <c r="H492" s="25"/>
      <c r="I492" s="25"/>
      <c r="J492" s="25"/>
      <c r="K492" s="25"/>
      <c r="L492" s="25"/>
      <c r="M492" s="25"/>
    </row>
    <row r="493">
      <c r="A493" s="25"/>
      <c r="B493" s="25"/>
      <c r="C493" s="25"/>
      <c r="D493" s="25"/>
      <c r="E493" s="25"/>
      <c r="F493" s="25"/>
      <c r="G493" s="25"/>
      <c r="H493" s="25"/>
      <c r="I493" s="25"/>
      <c r="J493" s="25"/>
      <c r="K493" s="25"/>
      <c r="L493" s="25"/>
      <c r="M493" s="25"/>
    </row>
    <row r="494">
      <c r="A494" s="25"/>
      <c r="B494" s="25"/>
      <c r="C494" s="25"/>
      <c r="D494" s="25"/>
      <c r="E494" s="25"/>
      <c r="F494" s="25"/>
      <c r="G494" s="25"/>
      <c r="H494" s="25"/>
      <c r="I494" s="25"/>
      <c r="J494" s="25"/>
      <c r="K494" s="25"/>
      <c r="L494" s="25"/>
      <c r="M494" s="25"/>
    </row>
    <row r="495">
      <c r="A495" s="25"/>
      <c r="B495" s="25"/>
      <c r="C495" s="25"/>
      <c r="D495" s="25"/>
      <c r="E495" s="25"/>
      <c r="F495" s="25"/>
      <c r="G495" s="25"/>
      <c r="H495" s="25"/>
      <c r="I495" s="25"/>
      <c r="J495" s="25"/>
      <c r="K495" s="25"/>
      <c r="L495" s="25"/>
      <c r="M495" s="25"/>
    </row>
    <row r="496">
      <c r="A496" s="25"/>
      <c r="B496" s="25"/>
      <c r="C496" s="25"/>
      <c r="D496" s="25"/>
      <c r="E496" s="25"/>
      <c r="F496" s="25"/>
      <c r="G496" s="25"/>
      <c r="H496" s="25"/>
      <c r="I496" s="25"/>
      <c r="J496" s="25"/>
      <c r="K496" s="25"/>
      <c r="L496" s="25"/>
      <c r="M496" s="25"/>
    </row>
    <row r="497">
      <c r="A497" s="25"/>
      <c r="B497" s="25"/>
      <c r="C497" s="25"/>
      <c r="D497" s="25"/>
      <c r="E497" s="25"/>
      <c r="F497" s="25"/>
      <c r="G497" s="25"/>
      <c r="H497" s="25"/>
      <c r="I497" s="25"/>
      <c r="J497" s="25"/>
      <c r="K497" s="25"/>
      <c r="L497" s="25"/>
      <c r="M497" s="25"/>
    </row>
    <row r="498">
      <c r="A498" s="25"/>
      <c r="B498" s="25"/>
      <c r="C498" s="25"/>
      <c r="D498" s="25"/>
      <c r="E498" s="25"/>
      <c r="F498" s="25"/>
      <c r="G498" s="25"/>
      <c r="H498" s="25"/>
      <c r="I498" s="25"/>
      <c r="J498" s="25"/>
      <c r="K498" s="25"/>
      <c r="L498" s="25"/>
      <c r="M498" s="25"/>
    </row>
    <row r="499">
      <c r="A499" s="25"/>
      <c r="B499" s="25"/>
      <c r="C499" s="25"/>
      <c r="D499" s="25"/>
      <c r="E499" s="25"/>
      <c r="F499" s="25"/>
      <c r="G499" s="25"/>
      <c r="H499" s="25"/>
      <c r="I499" s="25"/>
      <c r="J499" s="25"/>
      <c r="K499" s="25"/>
      <c r="L499" s="25"/>
      <c r="M499" s="25"/>
    </row>
    <row r="500">
      <c r="A500" s="25"/>
      <c r="B500" s="25"/>
      <c r="C500" s="25"/>
      <c r="D500" s="25"/>
      <c r="E500" s="25"/>
      <c r="F500" s="25"/>
      <c r="G500" s="25"/>
      <c r="H500" s="25"/>
      <c r="I500" s="25"/>
      <c r="J500" s="25"/>
      <c r="K500" s="25"/>
      <c r="L500" s="25"/>
      <c r="M500" s="25"/>
    </row>
    <row r="501">
      <c r="A501" s="25"/>
      <c r="B501" s="25"/>
      <c r="C501" s="25"/>
      <c r="D501" s="25"/>
      <c r="E501" s="25"/>
      <c r="F501" s="25"/>
      <c r="G501" s="25"/>
      <c r="H501" s="25"/>
      <c r="I501" s="25"/>
      <c r="J501" s="25"/>
      <c r="K501" s="25"/>
      <c r="L501" s="25"/>
      <c r="M501" s="25"/>
    </row>
    <row r="502">
      <c r="A502" s="25"/>
      <c r="B502" s="25"/>
      <c r="C502" s="25"/>
      <c r="D502" s="25"/>
      <c r="E502" s="25"/>
      <c r="F502" s="25"/>
      <c r="G502" s="25"/>
      <c r="H502" s="25"/>
      <c r="I502" s="25"/>
      <c r="J502" s="25"/>
      <c r="K502" s="25"/>
      <c r="L502" s="25"/>
      <c r="M502" s="25"/>
    </row>
    <row r="503">
      <c r="A503" s="25"/>
      <c r="B503" s="25"/>
      <c r="C503" s="25"/>
      <c r="D503" s="25"/>
      <c r="E503" s="25"/>
      <c r="F503" s="25"/>
      <c r="G503" s="25"/>
      <c r="H503" s="25"/>
      <c r="I503" s="25"/>
      <c r="J503" s="25"/>
      <c r="K503" s="25"/>
      <c r="L503" s="25"/>
      <c r="M503" s="25"/>
    </row>
    <row r="504">
      <c r="A504" s="25"/>
      <c r="B504" s="25"/>
      <c r="C504" s="25"/>
      <c r="D504" s="25"/>
      <c r="E504" s="25"/>
      <c r="F504" s="25"/>
      <c r="G504" s="25"/>
      <c r="H504" s="25"/>
      <c r="I504" s="25"/>
      <c r="J504" s="25"/>
      <c r="K504" s="25"/>
      <c r="L504" s="25"/>
      <c r="M504" s="25"/>
    </row>
    <row r="505">
      <c r="A505" s="25"/>
      <c r="B505" s="25"/>
      <c r="C505" s="25"/>
      <c r="D505" s="25"/>
      <c r="E505" s="25"/>
      <c r="F505" s="25"/>
      <c r="G505" s="25"/>
      <c r="H505" s="25"/>
      <c r="I505" s="25"/>
      <c r="J505" s="25"/>
      <c r="K505" s="25"/>
      <c r="L505" s="25"/>
      <c r="M505" s="25"/>
    </row>
    <row r="506">
      <c r="A506" s="25"/>
      <c r="B506" s="25"/>
      <c r="C506" s="25"/>
      <c r="D506" s="25"/>
      <c r="E506" s="25"/>
      <c r="F506" s="25"/>
      <c r="G506" s="25"/>
      <c r="H506" s="25"/>
      <c r="I506" s="25"/>
      <c r="J506" s="25"/>
      <c r="K506" s="25"/>
      <c r="L506" s="25"/>
      <c r="M506" s="25"/>
    </row>
    <row r="507">
      <c r="A507" s="25"/>
      <c r="B507" s="25"/>
      <c r="C507" s="25"/>
      <c r="D507" s="25"/>
      <c r="E507" s="25"/>
      <c r="F507" s="25"/>
      <c r="G507" s="25"/>
      <c r="H507" s="25"/>
      <c r="I507" s="25"/>
      <c r="J507" s="25"/>
      <c r="K507" s="25"/>
      <c r="L507" s="25"/>
      <c r="M507" s="25"/>
    </row>
    <row r="508">
      <c r="A508" s="25"/>
      <c r="B508" s="25"/>
      <c r="C508" s="25"/>
      <c r="D508" s="25"/>
      <c r="E508" s="25"/>
      <c r="F508" s="25"/>
      <c r="G508" s="25"/>
      <c r="H508" s="25"/>
      <c r="I508" s="25"/>
      <c r="J508" s="25"/>
      <c r="K508" s="25"/>
      <c r="L508" s="25"/>
      <c r="M508" s="25"/>
    </row>
    <row r="509">
      <c r="A509" s="25"/>
      <c r="B509" s="25"/>
      <c r="C509" s="25"/>
      <c r="D509" s="25"/>
      <c r="E509" s="25"/>
      <c r="F509" s="25"/>
      <c r="G509" s="25"/>
      <c r="H509" s="25"/>
      <c r="I509" s="25"/>
      <c r="J509" s="25"/>
      <c r="K509" s="25"/>
      <c r="L509" s="25"/>
      <c r="M509" s="25"/>
    </row>
    <row r="510">
      <c r="A510" s="25"/>
      <c r="B510" s="25"/>
      <c r="C510" s="25"/>
      <c r="D510" s="25"/>
      <c r="E510" s="25"/>
      <c r="F510" s="25"/>
      <c r="G510" s="25"/>
      <c r="H510" s="25"/>
      <c r="I510" s="25"/>
      <c r="J510" s="25"/>
      <c r="K510" s="25"/>
      <c r="L510" s="25"/>
      <c r="M510" s="25"/>
    </row>
    <row r="511">
      <c r="A511" s="25"/>
      <c r="B511" s="25"/>
      <c r="C511" s="25"/>
      <c r="D511" s="25"/>
      <c r="E511" s="25"/>
      <c r="F511" s="25"/>
      <c r="G511" s="25"/>
      <c r="H511" s="25"/>
      <c r="I511" s="25"/>
      <c r="J511" s="25"/>
      <c r="K511" s="25"/>
      <c r="L511" s="25"/>
      <c r="M511" s="25"/>
    </row>
    <row r="512">
      <c r="A512" s="25"/>
      <c r="B512" s="25"/>
      <c r="C512" s="25"/>
      <c r="D512" s="25"/>
      <c r="E512" s="25"/>
      <c r="F512" s="25"/>
      <c r="G512" s="25"/>
      <c r="H512" s="25"/>
      <c r="I512" s="25"/>
      <c r="J512" s="25"/>
      <c r="K512" s="25"/>
      <c r="L512" s="25"/>
      <c r="M512" s="25"/>
    </row>
    <row r="513">
      <c r="A513" s="25"/>
      <c r="B513" s="25"/>
      <c r="C513" s="25"/>
      <c r="D513" s="25"/>
      <c r="E513" s="25"/>
      <c r="F513" s="25"/>
      <c r="G513" s="25"/>
      <c r="H513" s="25"/>
      <c r="I513" s="25"/>
      <c r="J513" s="25"/>
      <c r="K513" s="25"/>
      <c r="L513" s="25"/>
      <c r="M513" s="25"/>
    </row>
    <row r="514">
      <c r="A514" s="25"/>
      <c r="B514" s="25"/>
      <c r="C514" s="25"/>
      <c r="D514" s="25"/>
      <c r="E514" s="25"/>
      <c r="F514" s="25"/>
      <c r="G514" s="25"/>
      <c r="H514" s="25"/>
      <c r="I514" s="25"/>
      <c r="J514" s="25"/>
      <c r="K514" s="25"/>
      <c r="L514" s="25"/>
      <c r="M514" s="25"/>
    </row>
    <row r="515">
      <c r="A515" s="25"/>
      <c r="B515" s="25"/>
      <c r="C515" s="25"/>
      <c r="D515" s="25"/>
      <c r="E515" s="25"/>
      <c r="F515" s="25"/>
      <c r="G515" s="25"/>
      <c r="H515" s="25"/>
      <c r="I515" s="25"/>
      <c r="J515" s="25"/>
      <c r="K515" s="25"/>
      <c r="L515" s="25"/>
      <c r="M515" s="25"/>
    </row>
    <row r="516">
      <c r="A516" s="25"/>
      <c r="B516" s="25"/>
      <c r="C516" s="25"/>
      <c r="D516" s="25"/>
      <c r="E516" s="25"/>
      <c r="F516" s="25"/>
      <c r="G516" s="25"/>
      <c r="H516" s="25"/>
      <c r="I516" s="25"/>
      <c r="J516" s="25"/>
      <c r="K516" s="25"/>
      <c r="L516" s="25"/>
      <c r="M516" s="25"/>
    </row>
    <row r="517">
      <c r="A517" s="25"/>
      <c r="B517" s="25"/>
      <c r="C517" s="25"/>
      <c r="D517" s="25"/>
      <c r="E517" s="25"/>
      <c r="F517" s="25"/>
      <c r="G517" s="25"/>
      <c r="H517" s="25"/>
      <c r="I517" s="25"/>
      <c r="J517" s="25"/>
      <c r="K517" s="25"/>
      <c r="L517" s="25"/>
      <c r="M517" s="25"/>
    </row>
    <row r="518">
      <c r="A518" s="25"/>
      <c r="B518" s="25"/>
      <c r="C518" s="25"/>
      <c r="D518" s="25"/>
      <c r="E518" s="25"/>
      <c r="F518" s="25"/>
      <c r="G518" s="25"/>
      <c r="H518" s="25"/>
      <c r="I518" s="25"/>
      <c r="J518" s="25"/>
      <c r="K518" s="25"/>
      <c r="L518" s="25"/>
      <c r="M518" s="25"/>
    </row>
    <row r="519">
      <c r="A519" s="25"/>
      <c r="B519" s="25"/>
      <c r="C519" s="25"/>
      <c r="D519" s="25"/>
      <c r="E519" s="25"/>
      <c r="F519" s="25"/>
      <c r="G519" s="25"/>
      <c r="H519" s="25"/>
      <c r="I519" s="25"/>
      <c r="J519" s="25"/>
      <c r="K519" s="25"/>
      <c r="L519" s="25"/>
      <c r="M519" s="25"/>
    </row>
    <row r="520">
      <c r="A520" s="25"/>
      <c r="B520" s="25"/>
      <c r="C520" s="25"/>
      <c r="D520" s="25"/>
      <c r="E520" s="25"/>
      <c r="F520" s="25"/>
      <c r="G520" s="25"/>
      <c r="H520" s="25"/>
      <c r="I520" s="25"/>
      <c r="J520" s="25"/>
      <c r="K520" s="25"/>
      <c r="L520" s="25"/>
      <c r="M520" s="25"/>
    </row>
    <row r="521">
      <c r="A521" s="25"/>
      <c r="B521" s="25"/>
      <c r="C521" s="25"/>
      <c r="D521" s="25"/>
      <c r="E521" s="25"/>
      <c r="F521" s="25"/>
      <c r="G521" s="25"/>
      <c r="H521" s="25"/>
      <c r="I521" s="25"/>
      <c r="J521" s="25"/>
      <c r="K521" s="25"/>
      <c r="L521" s="25"/>
      <c r="M521" s="25"/>
    </row>
    <row r="522">
      <c r="A522" s="25"/>
      <c r="B522" s="25"/>
      <c r="C522" s="25"/>
      <c r="D522" s="25"/>
      <c r="E522" s="25"/>
      <c r="F522" s="25"/>
      <c r="G522" s="25"/>
      <c r="H522" s="25"/>
      <c r="I522" s="25"/>
      <c r="J522" s="25"/>
      <c r="K522" s="25"/>
      <c r="L522" s="25"/>
      <c r="M522" s="25"/>
    </row>
    <row r="523">
      <c r="A523" s="25"/>
      <c r="B523" s="25"/>
      <c r="C523" s="25"/>
      <c r="D523" s="25"/>
      <c r="E523" s="25"/>
      <c r="F523" s="25"/>
      <c r="G523" s="25"/>
      <c r="H523" s="25"/>
      <c r="I523" s="25"/>
      <c r="J523" s="25"/>
      <c r="K523" s="25"/>
      <c r="L523" s="25"/>
      <c r="M523" s="25"/>
    </row>
    <row r="524">
      <c r="A524" s="25"/>
      <c r="B524" s="25"/>
      <c r="C524" s="25"/>
      <c r="D524" s="25"/>
      <c r="E524" s="25"/>
      <c r="F524" s="25"/>
      <c r="G524" s="25"/>
      <c r="H524" s="25"/>
      <c r="I524" s="25"/>
      <c r="J524" s="25"/>
      <c r="K524" s="25"/>
      <c r="L524" s="25"/>
      <c r="M524" s="25"/>
    </row>
    <row r="525">
      <c r="A525" s="25"/>
      <c r="B525" s="25"/>
      <c r="C525" s="25"/>
      <c r="D525" s="25"/>
      <c r="E525" s="25"/>
      <c r="F525" s="25"/>
      <c r="G525" s="25"/>
      <c r="H525" s="25"/>
      <c r="I525" s="25"/>
      <c r="J525" s="25"/>
      <c r="K525" s="25"/>
      <c r="L525" s="25"/>
      <c r="M525" s="25"/>
    </row>
    <row r="526">
      <c r="A526" s="25"/>
      <c r="B526" s="25"/>
      <c r="C526" s="25"/>
      <c r="D526" s="25"/>
      <c r="E526" s="25"/>
      <c r="F526" s="25"/>
      <c r="G526" s="25"/>
      <c r="H526" s="25"/>
      <c r="I526" s="25"/>
      <c r="J526" s="25"/>
      <c r="K526" s="25"/>
      <c r="L526" s="25"/>
      <c r="M526" s="25"/>
    </row>
    <row r="527">
      <c r="A527" s="25"/>
      <c r="B527" s="25"/>
      <c r="C527" s="25"/>
      <c r="D527" s="25"/>
      <c r="E527" s="25"/>
      <c r="F527" s="25"/>
      <c r="G527" s="25"/>
      <c r="H527" s="25"/>
      <c r="I527" s="25"/>
      <c r="J527" s="25"/>
      <c r="K527" s="25"/>
      <c r="L527" s="25"/>
      <c r="M527" s="25"/>
    </row>
    <row r="528">
      <c r="A528" s="25"/>
      <c r="B528" s="25"/>
      <c r="C528" s="25"/>
      <c r="D528" s="25"/>
      <c r="E528" s="25"/>
      <c r="F528" s="25"/>
      <c r="G528" s="25"/>
      <c r="H528" s="25"/>
      <c r="I528" s="25"/>
      <c r="J528" s="25"/>
      <c r="K528" s="25"/>
      <c r="L528" s="25"/>
      <c r="M528" s="25"/>
    </row>
    <row r="529">
      <c r="A529" s="25"/>
      <c r="B529" s="25"/>
      <c r="C529" s="25"/>
      <c r="D529" s="25"/>
      <c r="E529" s="25"/>
      <c r="F529" s="25"/>
      <c r="G529" s="25"/>
      <c r="H529" s="25"/>
      <c r="I529" s="25"/>
      <c r="J529" s="25"/>
      <c r="K529" s="25"/>
      <c r="L529" s="25"/>
      <c r="M529" s="25"/>
    </row>
    <row r="530">
      <c r="A530" s="25"/>
      <c r="B530" s="25"/>
      <c r="C530" s="25"/>
      <c r="D530" s="25"/>
      <c r="E530" s="25"/>
      <c r="F530" s="25"/>
      <c r="G530" s="25"/>
      <c r="H530" s="25"/>
      <c r="I530" s="25"/>
      <c r="J530" s="25"/>
      <c r="K530" s="25"/>
      <c r="L530" s="25"/>
      <c r="M530" s="25"/>
    </row>
    <row r="531">
      <c r="A531" s="25"/>
      <c r="B531" s="25"/>
      <c r="C531" s="25"/>
      <c r="D531" s="25"/>
      <c r="E531" s="25"/>
      <c r="F531" s="25"/>
      <c r="G531" s="25"/>
      <c r="H531" s="25"/>
      <c r="I531" s="25"/>
      <c r="J531" s="25"/>
      <c r="K531" s="25"/>
      <c r="L531" s="25"/>
      <c r="M531" s="25"/>
    </row>
    <row r="532">
      <c r="A532" s="25"/>
      <c r="B532" s="25"/>
      <c r="C532" s="25"/>
      <c r="D532" s="25"/>
      <c r="E532" s="25"/>
      <c r="F532" s="25"/>
      <c r="G532" s="25"/>
      <c r="H532" s="25"/>
      <c r="I532" s="25"/>
      <c r="J532" s="25"/>
      <c r="K532" s="25"/>
      <c r="L532" s="25"/>
      <c r="M532" s="25"/>
    </row>
    <row r="533">
      <c r="A533" s="25"/>
      <c r="B533" s="25"/>
      <c r="C533" s="25"/>
      <c r="D533" s="25"/>
      <c r="E533" s="25"/>
      <c r="F533" s="25"/>
      <c r="G533" s="25"/>
      <c r="H533" s="25"/>
      <c r="I533" s="25"/>
      <c r="J533" s="25"/>
      <c r="K533" s="25"/>
      <c r="L533" s="25"/>
      <c r="M533" s="25"/>
    </row>
    <row r="534">
      <c r="A534" s="25"/>
      <c r="B534" s="25"/>
      <c r="C534" s="25"/>
      <c r="D534" s="25"/>
      <c r="E534" s="25"/>
      <c r="F534" s="25"/>
      <c r="G534" s="25"/>
      <c r="H534" s="25"/>
      <c r="I534" s="25"/>
      <c r="J534" s="25"/>
      <c r="K534" s="25"/>
      <c r="L534" s="25"/>
      <c r="M534" s="25"/>
    </row>
    <row r="535">
      <c r="A535" s="25"/>
      <c r="B535" s="25"/>
      <c r="C535" s="25"/>
      <c r="D535" s="25"/>
      <c r="E535" s="25"/>
      <c r="F535" s="25"/>
      <c r="G535" s="25"/>
      <c r="H535" s="25"/>
      <c r="I535" s="25"/>
      <c r="J535" s="25"/>
      <c r="K535" s="25"/>
      <c r="L535" s="25"/>
      <c r="M535" s="25"/>
    </row>
    <row r="536">
      <c r="A536" s="25"/>
      <c r="B536" s="25"/>
      <c r="C536" s="25"/>
      <c r="D536" s="25"/>
      <c r="E536" s="25"/>
      <c r="F536" s="25"/>
      <c r="G536" s="25"/>
      <c r="H536" s="25"/>
      <c r="I536" s="25"/>
      <c r="J536" s="25"/>
      <c r="K536" s="25"/>
      <c r="L536" s="25"/>
      <c r="M536" s="25"/>
    </row>
    <row r="537">
      <c r="A537" s="25"/>
      <c r="B537" s="25"/>
      <c r="C537" s="25"/>
      <c r="D537" s="25"/>
      <c r="E537" s="25"/>
      <c r="F537" s="25"/>
      <c r="G537" s="25"/>
      <c r="H537" s="25"/>
      <c r="I537" s="25"/>
      <c r="J537" s="25"/>
      <c r="K537" s="25"/>
      <c r="L537" s="25"/>
      <c r="M537" s="25"/>
    </row>
    <row r="538">
      <c r="A538" s="25"/>
      <c r="B538" s="25"/>
      <c r="C538" s="25"/>
      <c r="D538" s="25"/>
      <c r="E538" s="25"/>
      <c r="F538" s="25"/>
      <c r="G538" s="25"/>
      <c r="H538" s="25"/>
      <c r="I538" s="25"/>
      <c r="J538" s="25"/>
      <c r="K538" s="25"/>
      <c r="L538" s="25"/>
      <c r="M538" s="25"/>
    </row>
    <row r="539">
      <c r="A539" s="25"/>
      <c r="B539" s="25"/>
      <c r="C539" s="25"/>
      <c r="D539" s="25"/>
      <c r="E539" s="25"/>
      <c r="F539" s="25"/>
      <c r="G539" s="25"/>
      <c r="H539" s="25"/>
      <c r="I539" s="25"/>
      <c r="J539" s="25"/>
      <c r="K539" s="25"/>
      <c r="L539" s="25"/>
      <c r="M539" s="25"/>
    </row>
    <row r="540">
      <c r="A540" s="25"/>
      <c r="B540" s="25"/>
      <c r="C540" s="25"/>
      <c r="D540" s="25"/>
      <c r="E540" s="25"/>
      <c r="F540" s="25"/>
      <c r="G540" s="25"/>
      <c r="H540" s="25"/>
      <c r="I540" s="25"/>
      <c r="J540" s="25"/>
      <c r="K540" s="25"/>
      <c r="L540" s="25"/>
      <c r="M540" s="25"/>
    </row>
    <row r="541">
      <c r="A541" s="25"/>
      <c r="B541" s="25"/>
      <c r="C541" s="25"/>
      <c r="D541" s="25"/>
      <c r="E541" s="25"/>
      <c r="F541" s="25"/>
      <c r="G541" s="25"/>
      <c r="H541" s="25"/>
      <c r="I541" s="25"/>
      <c r="J541" s="25"/>
      <c r="K541" s="25"/>
      <c r="L541" s="25"/>
      <c r="M541" s="25"/>
    </row>
    <row r="542">
      <c r="A542" s="25"/>
      <c r="B542" s="25"/>
      <c r="C542" s="25"/>
      <c r="D542" s="25"/>
      <c r="E542" s="25"/>
      <c r="F542" s="25"/>
      <c r="G542" s="25"/>
      <c r="H542" s="25"/>
      <c r="I542" s="25"/>
      <c r="J542" s="25"/>
      <c r="K542" s="25"/>
      <c r="L542" s="25"/>
      <c r="M542" s="25"/>
    </row>
    <row r="543">
      <c r="A543" s="25"/>
      <c r="B543" s="25"/>
      <c r="C543" s="25"/>
      <c r="D543" s="25"/>
      <c r="E543" s="25"/>
      <c r="F543" s="25"/>
      <c r="G543" s="25"/>
      <c r="H543" s="25"/>
      <c r="I543" s="25"/>
      <c r="J543" s="25"/>
      <c r="K543" s="25"/>
      <c r="L543" s="25"/>
      <c r="M543" s="25"/>
    </row>
    <row r="544">
      <c r="A544" s="25"/>
      <c r="B544" s="25"/>
      <c r="C544" s="25"/>
      <c r="D544" s="25"/>
      <c r="E544" s="25"/>
      <c r="F544" s="25"/>
      <c r="G544" s="25"/>
      <c r="H544" s="25"/>
      <c r="I544" s="25"/>
      <c r="J544" s="25"/>
      <c r="K544" s="25"/>
      <c r="L544" s="25"/>
      <c r="M544" s="25"/>
    </row>
    <row r="545">
      <c r="A545" s="25"/>
      <c r="B545" s="25"/>
      <c r="C545" s="25"/>
      <c r="D545" s="25"/>
      <c r="E545" s="25"/>
      <c r="F545" s="25"/>
      <c r="G545" s="25"/>
      <c r="H545" s="25"/>
      <c r="I545" s="25"/>
      <c r="J545" s="25"/>
      <c r="K545" s="25"/>
      <c r="L545" s="25"/>
      <c r="M545" s="25"/>
    </row>
    <row r="546">
      <c r="A546" s="25"/>
      <c r="B546" s="25"/>
      <c r="C546" s="25"/>
      <c r="D546" s="25"/>
      <c r="E546" s="25"/>
      <c r="F546" s="25"/>
      <c r="G546" s="25"/>
      <c r="H546" s="25"/>
      <c r="I546" s="25"/>
      <c r="J546" s="25"/>
      <c r="K546" s="25"/>
      <c r="L546" s="25"/>
      <c r="M546" s="25"/>
    </row>
    <row r="547">
      <c r="A547" s="25"/>
      <c r="B547" s="25"/>
      <c r="C547" s="25"/>
      <c r="D547" s="25"/>
      <c r="E547" s="25"/>
      <c r="F547" s="25"/>
      <c r="G547" s="25"/>
      <c r="H547" s="25"/>
      <c r="I547" s="25"/>
      <c r="J547" s="25"/>
      <c r="K547" s="25"/>
      <c r="L547" s="25"/>
      <c r="M547" s="25"/>
    </row>
    <row r="548">
      <c r="A548" s="25"/>
      <c r="B548" s="25"/>
      <c r="C548" s="25"/>
      <c r="D548" s="25"/>
      <c r="E548" s="25"/>
      <c r="F548" s="25"/>
      <c r="G548" s="25"/>
      <c r="H548" s="25"/>
      <c r="I548" s="25"/>
      <c r="J548" s="25"/>
      <c r="K548" s="25"/>
      <c r="L548" s="25"/>
      <c r="M548" s="25"/>
    </row>
    <row r="549">
      <c r="A549" s="25"/>
      <c r="B549" s="25"/>
      <c r="C549" s="25"/>
      <c r="D549" s="25"/>
      <c r="E549" s="25"/>
      <c r="F549" s="25"/>
      <c r="G549" s="25"/>
      <c r="H549" s="25"/>
      <c r="I549" s="25"/>
      <c r="J549" s="25"/>
      <c r="K549" s="25"/>
      <c r="L549" s="25"/>
      <c r="M549" s="25"/>
    </row>
    <row r="550">
      <c r="A550" s="25"/>
      <c r="B550" s="25"/>
      <c r="C550" s="25"/>
      <c r="D550" s="25"/>
      <c r="E550" s="25"/>
      <c r="F550" s="25"/>
      <c r="G550" s="25"/>
      <c r="H550" s="25"/>
      <c r="I550" s="25"/>
      <c r="J550" s="25"/>
      <c r="K550" s="25"/>
      <c r="L550" s="25"/>
      <c r="M550" s="25"/>
    </row>
    <row r="551">
      <c r="A551" s="25"/>
      <c r="B551" s="25"/>
      <c r="C551" s="25"/>
      <c r="D551" s="25"/>
      <c r="E551" s="25"/>
      <c r="F551" s="25"/>
      <c r="G551" s="25"/>
      <c r="H551" s="25"/>
      <c r="I551" s="25"/>
      <c r="J551" s="25"/>
      <c r="K551" s="25"/>
      <c r="L551" s="25"/>
      <c r="M551" s="25"/>
    </row>
    <row r="552">
      <c r="A552" s="25"/>
      <c r="B552" s="25"/>
      <c r="C552" s="25"/>
      <c r="D552" s="25"/>
      <c r="E552" s="25"/>
      <c r="F552" s="25"/>
      <c r="G552" s="25"/>
      <c r="H552" s="25"/>
      <c r="I552" s="25"/>
      <c r="J552" s="25"/>
      <c r="K552" s="25"/>
      <c r="L552" s="25"/>
      <c r="M552" s="25"/>
    </row>
    <row r="553">
      <c r="A553" s="25"/>
      <c r="B553" s="25"/>
      <c r="C553" s="25"/>
      <c r="D553" s="25"/>
      <c r="E553" s="25"/>
      <c r="F553" s="25"/>
      <c r="G553" s="25"/>
      <c r="H553" s="25"/>
      <c r="I553" s="25"/>
      <c r="J553" s="25"/>
      <c r="K553" s="25"/>
      <c r="L553" s="25"/>
      <c r="M553" s="25"/>
    </row>
    <row r="554">
      <c r="A554" s="25"/>
      <c r="B554" s="25"/>
      <c r="C554" s="25"/>
      <c r="D554" s="25"/>
      <c r="E554" s="25"/>
      <c r="F554" s="25"/>
      <c r="G554" s="25"/>
      <c r="H554" s="25"/>
      <c r="I554" s="25"/>
      <c r="J554" s="25"/>
      <c r="K554" s="25"/>
      <c r="L554" s="25"/>
      <c r="M554" s="25"/>
    </row>
    <row r="555">
      <c r="A555" s="25"/>
      <c r="B555" s="25"/>
      <c r="C555" s="25"/>
      <c r="D555" s="25"/>
      <c r="E555" s="25"/>
      <c r="F555" s="25"/>
      <c r="G555" s="25"/>
      <c r="H555" s="25"/>
      <c r="I555" s="25"/>
      <c r="J555" s="25"/>
      <c r="K555" s="25"/>
      <c r="L555" s="25"/>
      <c r="M555" s="25"/>
    </row>
    <row r="556">
      <c r="A556" s="25"/>
      <c r="B556" s="25"/>
      <c r="C556" s="25"/>
      <c r="D556" s="25"/>
      <c r="E556" s="25"/>
      <c r="F556" s="25"/>
      <c r="G556" s="25"/>
      <c r="H556" s="25"/>
      <c r="I556" s="25"/>
      <c r="J556" s="25"/>
      <c r="K556" s="25"/>
      <c r="L556" s="25"/>
      <c r="M556" s="25"/>
    </row>
    <row r="557">
      <c r="A557" s="25"/>
      <c r="B557" s="25"/>
      <c r="C557" s="25"/>
      <c r="D557" s="25"/>
      <c r="E557" s="25"/>
      <c r="F557" s="25"/>
      <c r="G557" s="25"/>
      <c r="H557" s="25"/>
      <c r="I557" s="25"/>
      <c r="J557" s="25"/>
      <c r="K557" s="25"/>
      <c r="L557" s="25"/>
      <c r="M557" s="25"/>
    </row>
    <row r="558">
      <c r="A558" s="25"/>
      <c r="B558" s="25"/>
      <c r="C558" s="25"/>
      <c r="D558" s="25"/>
      <c r="E558" s="25"/>
      <c r="F558" s="25"/>
      <c r="G558" s="25"/>
      <c r="H558" s="25"/>
      <c r="I558" s="25"/>
      <c r="J558" s="25"/>
      <c r="K558" s="25"/>
      <c r="L558" s="25"/>
      <c r="M558" s="25"/>
    </row>
    <row r="559">
      <c r="A559" s="25"/>
      <c r="B559" s="25"/>
      <c r="C559" s="25"/>
      <c r="D559" s="25"/>
      <c r="E559" s="25"/>
      <c r="F559" s="25"/>
      <c r="G559" s="25"/>
      <c r="H559" s="25"/>
      <c r="I559" s="25"/>
      <c r="J559" s="25"/>
      <c r="K559" s="25"/>
      <c r="L559" s="25"/>
      <c r="M559" s="25"/>
    </row>
    <row r="560">
      <c r="A560" s="25"/>
      <c r="B560" s="25"/>
      <c r="C560" s="25"/>
      <c r="D560" s="25"/>
      <c r="E560" s="25"/>
      <c r="F560" s="25"/>
      <c r="G560" s="25"/>
      <c r="H560" s="25"/>
      <c r="I560" s="25"/>
      <c r="J560" s="25"/>
      <c r="K560" s="25"/>
      <c r="L560" s="25"/>
      <c r="M560" s="25"/>
    </row>
    <row r="561">
      <c r="A561" s="25"/>
      <c r="B561" s="25"/>
      <c r="C561" s="25"/>
      <c r="D561" s="25"/>
      <c r="E561" s="25"/>
      <c r="F561" s="25"/>
      <c r="G561" s="25"/>
      <c r="H561" s="25"/>
      <c r="I561" s="25"/>
      <c r="J561" s="25"/>
      <c r="K561" s="25"/>
      <c r="L561" s="25"/>
      <c r="M561" s="25"/>
    </row>
    <row r="562">
      <c r="A562" s="25"/>
      <c r="B562" s="25"/>
      <c r="C562" s="25"/>
      <c r="D562" s="25"/>
      <c r="E562" s="25"/>
      <c r="F562" s="25"/>
      <c r="G562" s="25"/>
      <c r="H562" s="25"/>
      <c r="I562" s="25"/>
      <c r="J562" s="25"/>
      <c r="K562" s="25"/>
      <c r="L562" s="25"/>
      <c r="M562" s="25"/>
    </row>
    <row r="563">
      <c r="A563" s="25"/>
      <c r="B563" s="25"/>
      <c r="C563" s="25"/>
      <c r="D563" s="25"/>
      <c r="E563" s="25"/>
      <c r="F563" s="25"/>
      <c r="G563" s="25"/>
      <c r="H563" s="25"/>
      <c r="I563" s="25"/>
      <c r="J563" s="25"/>
      <c r="K563" s="25"/>
      <c r="L563" s="25"/>
      <c r="M563" s="25"/>
    </row>
    <row r="564">
      <c r="A564" s="25"/>
      <c r="B564" s="25"/>
      <c r="C564" s="25"/>
      <c r="D564" s="25"/>
      <c r="E564" s="25"/>
      <c r="F564" s="25"/>
      <c r="G564" s="25"/>
      <c r="H564" s="25"/>
      <c r="I564" s="25"/>
      <c r="J564" s="25"/>
      <c r="K564" s="25"/>
      <c r="L564" s="25"/>
      <c r="M564" s="25"/>
    </row>
    <row r="565">
      <c r="A565" s="25"/>
      <c r="B565" s="25"/>
      <c r="C565" s="25"/>
      <c r="D565" s="25"/>
      <c r="E565" s="25"/>
      <c r="F565" s="25"/>
      <c r="G565" s="25"/>
      <c r="H565" s="25"/>
      <c r="I565" s="25"/>
      <c r="J565" s="25"/>
      <c r="K565" s="25"/>
      <c r="L565" s="25"/>
      <c r="M565" s="25"/>
    </row>
    <row r="566">
      <c r="A566" s="25"/>
      <c r="B566" s="25"/>
      <c r="C566" s="25"/>
      <c r="D566" s="25"/>
      <c r="E566" s="25"/>
      <c r="F566" s="25"/>
      <c r="G566" s="25"/>
      <c r="H566" s="25"/>
      <c r="I566" s="25"/>
      <c r="J566" s="25"/>
      <c r="K566" s="25"/>
      <c r="L566" s="25"/>
      <c r="M566" s="25"/>
    </row>
    <row r="567">
      <c r="A567" s="25"/>
      <c r="B567" s="25"/>
      <c r="C567" s="25"/>
      <c r="D567" s="25"/>
      <c r="E567" s="25"/>
      <c r="F567" s="25"/>
      <c r="G567" s="25"/>
      <c r="H567" s="25"/>
      <c r="I567" s="25"/>
      <c r="J567" s="25"/>
      <c r="K567" s="25"/>
      <c r="L567" s="25"/>
      <c r="M567" s="25"/>
    </row>
    <row r="568">
      <c r="A568" s="25"/>
      <c r="B568" s="25"/>
      <c r="C568" s="25"/>
      <c r="D568" s="25"/>
      <c r="E568" s="25"/>
      <c r="F568" s="25"/>
      <c r="G568" s="25"/>
      <c r="H568" s="25"/>
      <c r="I568" s="25"/>
      <c r="J568" s="25"/>
      <c r="K568" s="25"/>
      <c r="L568" s="25"/>
      <c r="M568" s="25"/>
    </row>
    <row r="569">
      <c r="A569" s="25"/>
      <c r="B569" s="25"/>
      <c r="C569" s="25"/>
      <c r="D569" s="25"/>
      <c r="E569" s="25"/>
      <c r="F569" s="25"/>
      <c r="G569" s="25"/>
      <c r="H569" s="25"/>
      <c r="I569" s="25"/>
      <c r="J569" s="25"/>
      <c r="K569" s="25"/>
      <c r="L569" s="25"/>
      <c r="M569" s="25"/>
    </row>
    <row r="570">
      <c r="A570" s="25"/>
      <c r="B570" s="25"/>
      <c r="C570" s="25"/>
      <c r="D570" s="25"/>
      <c r="E570" s="25"/>
      <c r="F570" s="25"/>
      <c r="G570" s="25"/>
      <c r="H570" s="25"/>
      <c r="I570" s="25"/>
      <c r="J570" s="25"/>
      <c r="K570" s="25"/>
      <c r="L570" s="25"/>
      <c r="M570" s="25"/>
    </row>
    <row r="571">
      <c r="A571" s="25"/>
      <c r="B571" s="25"/>
      <c r="C571" s="25"/>
      <c r="D571" s="25"/>
      <c r="E571" s="25"/>
      <c r="F571" s="25"/>
      <c r="G571" s="25"/>
      <c r="H571" s="25"/>
      <c r="I571" s="25"/>
      <c r="J571" s="25"/>
      <c r="K571" s="25"/>
      <c r="L571" s="25"/>
      <c r="M571" s="25"/>
    </row>
    <row r="572">
      <c r="A572" s="25"/>
      <c r="B572" s="25"/>
      <c r="C572" s="25"/>
      <c r="D572" s="25"/>
      <c r="E572" s="25"/>
      <c r="F572" s="25"/>
      <c r="G572" s="25"/>
      <c r="H572" s="25"/>
      <c r="I572" s="25"/>
      <c r="J572" s="25"/>
      <c r="K572" s="25"/>
      <c r="L572" s="25"/>
      <c r="M572" s="25"/>
    </row>
    <row r="573">
      <c r="A573" s="25"/>
      <c r="B573" s="25"/>
      <c r="C573" s="25"/>
      <c r="D573" s="25"/>
      <c r="E573" s="25"/>
      <c r="F573" s="25"/>
      <c r="G573" s="25"/>
      <c r="H573" s="25"/>
      <c r="I573" s="25"/>
      <c r="J573" s="25"/>
      <c r="K573" s="25"/>
      <c r="L573" s="25"/>
      <c r="M573" s="25"/>
    </row>
    <row r="574">
      <c r="A574" s="25"/>
      <c r="B574" s="25"/>
      <c r="C574" s="25"/>
      <c r="D574" s="25"/>
      <c r="E574" s="25"/>
      <c r="F574" s="25"/>
      <c r="G574" s="25"/>
      <c r="H574" s="25"/>
      <c r="I574" s="25"/>
      <c r="J574" s="25"/>
      <c r="K574" s="25"/>
      <c r="L574" s="25"/>
      <c r="M574" s="25"/>
    </row>
    <row r="575">
      <c r="A575" s="25"/>
      <c r="B575" s="25"/>
      <c r="C575" s="25"/>
      <c r="D575" s="25"/>
      <c r="E575" s="25"/>
      <c r="F575" s="25"/>
      <c r="G575" s="25"/>
      <c r="H575" s="25"/>
      <c r="I575" s="25"/>
      <c r="J575" s="25"/>
      <c r="K575" s="25"/>
      <c r="L575" s="25"/>
      <c r="M575" s="25"/>
    </row>
    <row r="576">
      <c r="A576" s="25"/>
      <c r="B576" s="25"/>
      <c r="C576" s="25"/>
      <c r="D576" s="25"/>
      <c r="E576" s="25"/>
      <c r="F576" s="25"/>
      <c r="G576" s="25"/>
      <c r="H576" s="25"/>
      <c r="I576" s="25"/>
      <c r="J576" s="25"/>
      <c r="K576" s="25"/>
      <c r="L576" s="25"/>
      <c r="M576" s="25"/>
    </row>
    <row r="577">
      <c r="A577" s="25"/>
      <c r="B577" s="25"/>
      <c r="C577" s="25"/>
      <c r="D577" s="25"/>
      <c r="E577" s="25"/>
      <c r="F577" s="25"/>
      <c r="G577" s="25"/>
      <c r="H577" s="25"/>
      <c r="I577" s="25"/>
      <c r="J577" s="25"/>
      <c r="K577" s="25"/>
      <c r="L577" s="25"/>
      <c r="M577" s="25"/>
    </row>
    <row r="578">
      <c r="A578" s="25"/>
      <c r="B578" s="25"/>
      <c r="C578" s="25"/>
      <c r="D578" s="25"/>
      <c r="E578" s="25"/>
      <c r="F578" s="25"/>
      <c r="G578" s="25"/>
      <c r="H578" s="25"/>
      <c r="I578" s="25"/>
      <c r="J578" s="25"/>
      <c r="K578" s="25"/>
      <c r="L578" s="25"/>
      <c r="M578" s="25"/>
    </row>
    <row r="579">
      <c r="A579" s="25"/>
      <c r="B579" s="25"/>
      <c r="C579" s="25"/>
      <c r="D579" s="25"/>
      <c r="E579" s="25"/>
      <c r="F579" s="25"/>
      <c r="G579" s="25"/>
      <c r="H579" s="25"/>
      <c r="I579" s="25"/>
      <c r="J579" s="25"/>
      <c r="K579" s="25"/>
      <c r="L579" s="25"/>
      <c r="M579" s="25"/>
    </row>
    <row r="580">
      <c r="A580" s="25"/>
      <c r="B580" s="25"/>
      <c r="C580" s="25"/>
      <c r="D580" s="25"/>
      <c r="E580" s="25"/>
      <c r="F580" s="25"/>
      <c r="G580" s="25"/>
      <c r="H580" s="25"/>
      <c r="I580" s="25"/>
      <c r="J580" s="25"/>
      <c r="K580" s="25"/>
      <c r="L580" s="25"/>
      <c r="M580" s="25"/>
    </row>
    <row r="581">
      <c r="A581" s="25"/>
      <c r="B581" s="25"/>
      <c r="C581" s="25"/>
      <c r="D581" s="25"/>
      <c r="E581" s="25"/>
      <c r="F581" s="25"/>
      <c r="G581" s="25"/>
      <c r="H581" s="25"/>
      <c r="I581" s="25"/>
      <c r="J581" s="25"/>
      <c r="K581" s="25"/>
      <c r="L581" s="25"/>
      <c r="M581" s="25"/>
    </row>
    <row r="582">
      <c r="A582" s="25"/>
      <c r="B582" s="25"/>
      <c r="C582" s="25"/>
      <c r="D582" s="25"/>
      <c r="E582" s="25"/>
      <c r="F582" s="25"/>
      <c r="G582" s="25"/>
      <c r="H582" s="25"/>
      <c r="I582" s="25"/>
      <c r="J582" s="25"/>
      <c r="K582" s="25"/>
      <c r="L582" s="25"/>
      <c r="M582" s="25"/>
    </row>
    <row r="583">
      <c r="A583" s="25"/>
      <c r="B583" s="25"/>
      <c r="C583" s="25"/>
      <c r="D583" s="25"/>
      <c r="E583" s="25"/>
      <c r="F583" s="25"/>
      <c r="G583" s="25"/>
      <c r="H583" s="25"/>
      <c r="I583" s="25"/>
      <c r="J583" s="25"/>
      <c r="K583" s="25"/>
      <c r="L583" s="25"/>
      <c r="M583" s="25"/>
    </row>
    <row r="584">
      <c r="A584" s="25"/>
      <c r="B584" s="25"/>
      <c r="C584" s="25"/>
      <c r="D584" s="25"/>
      <c r="E584" s="25"/>
      <c r="F584" s="25"/>
      <c r="G584" s="25"/>
      <c r="H584" s="25"/>
      <c r="I584" s="25"/>
      <c r="J584" s="25"/>
      <c r="K584" s="25"/>
      <c r="L584" s="25"/>
      <c r="M584" s="25"/>
    </row>
    <row r="585">
      <c r="A585" s="25"/>
      <c r="B585" s="25"/>
      <c r="C585" s="25"/>
      <c r="D585" s="25"/>
      <c r="E585" s="25"/>
      <c r="F585" s="25"/>
      <c r="G585" s="25"/>
      <c r="H585" s="25"/>
      <c r="I585" s="25"/>
      <c r="J585" s="25"/>
      <c r="K585" s="25"/>
      <c r="L585" s="25"/>
      <c r="M585" s="25"/>
    </row>
    <row r="586">
      <c r="A586" s="25"/>
      <c r="B586" s="25"/>
      <c r="C586" s="25"/>
      <c r="D586" s="25"/>
      <c r="E586" s="25"/>
      <c r="F586" s="25"/>
      <c r="G586" s="25"/>
      <c r="H586" s="25"/>
      <c r="I586" s="25"/>
      <c r="J586" s="25"/>
      <c r="K586" s="25"/>
      <c r="L586" s="25"/>
      <c r="M586" s="25"/>
    </row>
    <row r="587">
      <c r="A587" s="25"/>
      <c r="B587" s="25"/>
      <c r="C587" s="25"/>
      <c r="D587" s="25"/>
      <c r="E587" s="25"/>
      <c r="F587" s="25"/>
      <c r="G587" s="25"/>
      <c r="H587" s="25"/>
      <c r="I587" s="25"/>
      <c r="J587" s="25"/>
      <c r="K587" s="25"/>
      <c r="L587" s="25"/>
      <c r="M587" s="25"/>
    </row>
    <row r="588">
      <c r="A588" s="25"/>
      <c r="B588" s="25"/>
      <c r="C588" s="25"/>
      <c r="D588" s="25"/>
      <c r="E588" s="25"/>
      <c r="F588" s="25"/>
      <c r="G588" s="25"/>
      <c r="H588" s="25"/>
      <c r="I588" s="25"/>
      <c r="J588" s="25"/>
      <c r="K588" s="25"/>
      <c r="L588" s="25"/>
      <c r="M588" s="25"/>
    </row>
    <row r="589">
      <c r="A589" s="25"/>
      <c r="B589" s="25"/>
      <c r="C589" s="25"/>
      <c r="D589" s="25"/>
      <c r="E589" s="25"/>
      <c r="F589" s="25"/>
      <c r="G589" s="25"/>
      <c r="H589" s="25"/>
      <c r="I589" s="25"/>
      <c r="J589" s="25"/>
      <c r="K589" s="25"/>
      <c r="L589" s="25"/>
      <c r="M589" s="25"/>
    </row>
    <row r="590">
      <c r="A590" s="25"/>
      <c r="B590" s="25"/>
      <c r="C590" s="25"/>
      <c r="D590" s="25"/>
      <c r="E590" s="25"/>
      <c r="F590" s="25"/>
      <c r="G590" s="25"/>
      <c r="H590" s="25"/>
      <c r="I590" s="25"/>
      <c r="J590" s="25"/>
      <c r="K590" s="25"/>
      <c r="L590" s="25"/>
      <c r="M590" s="25"/>
    </row>
    <row r="591">
      <c r="A591" s="25"/>
      <c r="B591" s="25"/>
      <c r="C591" s="25"/>
      <c r="D591" s="25"/>
      <c r="E591" s="25"/>
      <c r="F591" s="25"/>
      <c r="G591" s="25"/>
      <c r="H591" s="25"/>
      <c r="I591" s="25"/>
      <c r="J591" s="25"/>
      <c r="K591" s="25"/>
      <c r="L591" s="25"/>
      <c r="M591" s="25"/>
    </row>
    <row r="592">
      <c r="A592" s="25"/>
      <c r="B592" s="25"/>
      <c r="C592" s="25"/>
      <c r="D592" s="25"/>
      <c r="E592" s="25"/>
      <c r="F592" s="25"/>
      <c r="G592" s="25"/>
      <c r="H592" s="25"/>
      <c r="I592" s="25"/>
      <c r="J592" s="25"/>
      <c r="K592" s="25"/>
      <c r="L592" s="25"/>
      <c r="M592" s="25"/>
    </row>
    <row r="593">
      <c r="A593" s="25"/>
      <c r="B593" s="25"/>
      <c r="C593" s="25"/>
      <c r="D593" s="25"/>
      <c r="E593" s="25"/>
      <c r="F593" s="25"/>
      <c r="G593" s="25"/>
      <c r="H593" s="25"/>
      <c r="I593" s="25"/>
      <c r="J593" s="25"/>
      <c r="K593" s="25"/>
      <c r="L593" s="25"/>
      <c r="M593" s="25"/>
    </row>
    <row r="594">
      <c r="A594" s="25"/>
      <c r="B594" s="25"/>
      <c r="C594" s="25"/>
      <c r="D594" s="25"/>
      <c r="E594" s="25"/>
      <c r="F594" s="25"/>
      <c r="G594" s="25"/>
      <c r="H594" s="25"/>
      <c r="I594" s="25"/>
      <c r="J594" s="25"/>
      <c r="K594" s="25"/>
      <c r="L594" s="25"/>
      <c r="M594" s="25"/>
    </row>
    <row r="595">
      <c r="A595" s="25"/>
      <c r="B595" s="25"/>
      <c r="C595" s="25"/>
      <c r="D595" s="25"/>
      <c r="E595" s="25"/>
      <c r="F595" s="25"/>
      <c r="G595" s="25"/>
      <c r="H595" s="25"/>
      <c r="I595" s="25"/>
      <c r="J595" s="25"/>
      <c r="K595" s="25"/>
      <c r="L595" s="25"/>
      <c r="M595" s="25"/>
    </row>
    <row r="596">
      <c r="A596" s="25"/>
      <c r="B596" s="25"/>
      <c r="C596" s="25"/>
      <c r="D596" s="25"/>
      <c r="E596" s="25"/>
      <c r="F596" s="25"/>
      <c r="G596" s="25"/>
      <c r="H596" s="25"/>
      <c r="I596" s="25"/>
      <c r="J596" s="25"/>
      <c r="K596" s="25"/>
      <c r="L596" s="25"/>
      <c r="M596" s="25"/>
    </row>
    <row r="597">
      <c r="A597" s="25"/>
      <c r="B597" s="25"/>
      <c r="C597" s="25"/>
      <c r="D597" s="25"/>
      <c r="E597" s="25"/>
      <c r="F597" s="25"/>
      <c r="G597" s="25"/>
      <c r="H597" s="25"/>
      <c r="I597" s="25"/>
      <c r="J597" s="25"/>
      <c r="K597" s="25"/>
      <c r="L597" s="25"/>
      <c r="M597" s="25"/>
    </row>
    <row r="598">
      <c r="A598" s="25"/>
      <c r="B598" s="25"/>
      <c r="C598" s="25"/>
      <c r="D598" s="25"/>
      <c r="E598" s="25"/>
      <c r="F598" s="25"/>
      <c r="G598" s="25"/>
      <c r="H598" s="25"/>
      <c r="I598" s="25"/>
      <c r="J598" s="25"/>
      <c r="K598" s="25"/>
      <c r="L598" s="25"/>
      <c r="M598" s="25"/>
    </row>
    <row r="599">
      <c r="A599" s="25"/>
      <c r="B599" s="25"/>
      <c r="C599" s="25"/>
      <c r="D599" s="25"/>
      <c r="E599" s="25"/>
      <c r="F599" s="25"/>
      <c r="G599" s="25"/>
      <c r="H599" s="25"/>
      <c r="I599" s="25"/>
      <c r="J599" s="25"/>
      <c r="K599" s="25"/>
      <c r="L599" s="25"/>
      <c r="M599" s="25"/>
    </row>
    <row r="600">
      <c r="A600" s="25"/>
      <c r="B600" s="25"/>
      <c r="C600" s="25"/>
      <c r="D600" s="25"/>
      <c r="E600" s="25"/>
      <c r="F600" s="25"/>
      <c r="G600" s="25"/>
      <c r="H600" s="25"/>
      <c r="I600" s="25"/>
      <c r="J600" s="25"/>
      <c r="K600" s="25"/>
      <c r="L600" s="25"/>
      <c r="M600" s="25"/>
    </row>
    <row r="601">
      <c r="A601" s="25"/>
      <c r="B601" s="25"/>
      <c r="C601" s="25"/>
      <c r="D601" s="25"/>
      <c r="E601" s="25"/>
      <c r="F601" s="25"/>
      <c r="G601" s="25"/>
      <c r="H601" s="25"/>
      <c r="I601" s="25"/>
      <c r="J601" s="25"/>
      <c r="K601" s="25"/>
      <c r="L601" s="25"/>
      <c r="M601" s="25"/>
    </row>
    <row r="602">
      <c r="A602" s="25"/>
      <c r="B602" s="25"/>
      <c r="C602" s="25"/>
      <c r="D602" s="25"/>
      <c r="E602" s="25"/>
      <c r="F602" s="25"/>
      <c r="G602" s="25"/>
      <c r="H602" s="25"/>
      <c r="I602" s="25"/>
      <c r="J602" s="25"/>
      <c r="K602" s="25"/>
      <c r="L602" s="25"/>
      <c r="M602" s="25"/>
    </row>
    <row r="603">
      <c r="A603" s="25"/>
      <c r="B603" s="25"/>
      <c r="C603" s="25"/>
      <c r="D603" s="25"/>
      <c r="E603" s="25"/>
      <c r="F603" s="25"/>
      <c r="G603" s="25"/>
      <c r="H603" s="25"/>
      <c r="I603" s="25"/>
      <c r="J603" s="25"/>
      <c r="K603" s="25"/>
      <c r="L603" s="25"/>
      <c r="M603" s="25"/>
    </row>
    <row r="604">
      <c r="A604" s="25"/>
      <c r="B604" s="25"/>
      <c r="C604" s="25"/>
      <c r="D604" s="25"/>
      <c r="E604" s="25"/>
      <c r="F604" s="25"/>
      <c r="G604" s="25"/>
      <c r="H604" s="25"/>
      <c r="I604" s="25"/>
      <c r="J604" s="25"/>
      <c r="K604" s="25"/>
      <c r="L604" s="25"/>
      <c r="M604" s="25"/>
    </row>
    <row r="605">
      <c r="A605" s="25"/>
      <c r="B605" s="25"/>
      <c r="C605" s="25"/>
      <c r="D605" s="25"/>
      <c r="E605" s="25"/>
      <c r="F605" s="25"/>
      <c r="G605" s="25"/>
      <c r="H605" s="25"/>
      <c r="I605" s="25"/>
      <c r="J605" s="25"/>
      <c r="K605" s="25"/>
      <c r="L605" s="25"/>
      <c r="M605" s="25"/>
    </row>
    <row r="606">
      <c r="A606" s="25"/>
      <c r="B606" s="25"/>
      <c r="C606" s="25"/>
      <c r="D606" s="25"/>
      <c r="E606" s="25"/>
      <c r="F606" s="25"/>
      <c r="G606" s="25"/>
      <c r="H606" s="25"/>
      <c r="I606" s="25"/>
      <c r="J606" s="25"/>
      <c r="K606" s="25"/>
      <c r="L606" s="25"/>
      <c r="M606" s="25"/>
    </row>
    <row r="607">
      <c r="A607" s="25"/>
      <c r="B607" s="25"/>
      <c r="C607" s="25"/>
      <c r="D607" s="25"/>
      <c r="E607" s="25"/>
      <c r="F607" s="25"/>
      <c r="G607" s="25"/>
      <c r="H607" s="25"/>
      <c r="I607" s="25"/>
      <c r="J607" s="25"/>
      <c r="K607" s="25"/>
      <c r="L607" s="25"/>
      <c r="M607" s="25"/>
    </row>
    <row r="608">
      <c r="A608" s="25"/>
      <c r="B608" s="25"/>
      <c r="C608" s="25"/>
      <c r="D608" s="25"/>
      <c r="E608" s="25"/>
      <c r="F608" s="25"/>
      <c r="G608" s="25"/>
      <c r="H608" s="25"/>
      <c r="I608" s="25"/>
      <c r="J608" s="25"/>
      <c r="K608" s="25"/>
      <c r="L608" s="25"/>
      <c r="M608" s="25"/>
    </row>
    <row r="609">
      <c r="A609" s="25"/>
      <c r="B609" s="25"/>
      <c r="C609" s="25"/>
      <c r="D609" s="25"/>
      <c r="E609" s="25"/>
      <c r="F609" s="25"/>
      <c r="G609" s="25"/>
      <c r="H609" s="25"/>
      <c r="I609" s="25"/>
      <c r="J609" s="25"/>
      <c r="K609" s="25"/>
      <c r="L609" s="25"/>
      <c r="M609" s="25"/>
    </row>
    <row r="610">
      <c r="A610" s="25"/>
      <c r="B610" s="25"/>
      <c r="C610" s="25"/>
      <c r="D610" s="25"/>
      <c r="E610" s="25"/>
      <c r="F610" s="25"/>
      <c r="G610" s="25"/>
      <c r="H610" s="25"/>
      <c r="I610" s="25"/>
      <c r="J610" s="25"/>
      <c r="K610" s="25"/>
      <c r="L610" s="25"/>
      <c r="M610" s="25"/>
    </row>
    <row r="611">
      <c r="A611" s="25"/>
      <c r="B611" s="25"/>
      <c r="C611" s="25"/>
      <c r="D611" s="25"/>
      <c r="E611" s="25"/>
      <c r="F611" s="25"/>
      <c r="G611" s="25"/>
      <c r="H611" s="25"/>
      <c r="I611" s="25"/>
      <c r="J611" s="25"/>
      <c r="K611" s="25"/>
      <c r="L611" s="25"/>
      <c r="M611" s="25"/>
    </row>
    <row r="612">
      <c r="A612" s="25"/>
      <c r="B612" s="25"/>
      <c r="C612" s="25"/>
      <c r="D612" s="25"/>
      <c r="E612" s="25"/>
      <c r="F612" s="25"/>
      <c r="G612" s="25"/>
      <c r="H612" s="25"/>
      <c r="I612" s="25"/>
      <c r="J612" s="25"/>
      <c r="K612" s="25"/>
      <c r="L612" s="25"/>
      <c r="M612" s="25"/>
    </row>
    <row r="613">
      <c r="A613" s="25"/>
      <c r="B613" s="25"/>
      <c r="C613" s="25"/>
      <c r="D613" s="25"/>
      <c r="E613" s="25"/>
      <c r="F613" s="25"/>
      <c r="G613" s="25"/>
      <c r="H613" s="25"/>
      <c r="I613" s="25"/>
      <c r="J613" s="25"/>
      <c r="K613" s="25"/>
      <c r="L613" s="25"/>
      <c r="M613" s="25"/>
    </row>
    <row r="614">
      <c r="A614" s="25"/>
      <c r="B614" s="25"/>
      <c r="C614" s="25"/>
      <c r="D614" s="25"/>
      <c r="E614" s="25"/>
      <c r="F614" s="25"/>
      <c r="G614" s="25"/>
      <c r="H614" s="25"/>
      <c r="I614" s="25"/>
      <c r="J614" s="25"/>
      <c r="K614" s="25"/>
      <c r="L614" s="25"/>
      <c r="M614" s="25"/>
    </row>
    <row r="615">
      <c r="A615" s="25"/>
      <c r="B615" s="25"/>
      <c r="C615" s="25"/>
      <c r="D615" s="25"/>
      <c r="E615" s="25"/>
      <c r="F615" s="25"/>
      <c r="G615" s="25"/>
      <c r="H615" s="25"/>
      <c r="I615" s="25"/>
      <c r="J615" s="25"/>
      <c r="K615" s="25"/>
      <c r="L615" s="25"/>
      <c r="M615" s="25"/>
    </row>
    <row r="616">
      <c r="A616" s="25"/>
      <c r="B616" s="25"/>
      <c r="C616" s="25"/>
      <c r="D616" s="25"/>
      <c r="E616" s="25"/>
      <c r="F616" s="25"/>
      <c r="G616" s="25"/>
      <c r="H616" s="25"/>
      <c r="I616" s="25"/>
      <c r="J616" s="25"/>
      <c r="K616" s="25"/>
      <c r="L616" s="25"/>
      <c r="M616" s="25"/>
    </row>
    <row r="617">
      <c r="A617" s="25"/>
      <c r="B617" s="25"/>
      <c r="C617" s="25"/>
      <c r="D617" s="25"/>
      <c r="E617" s="25"/>
      <c r="F617" s="25"/>
      <c r="G617" s="25"/>
      <c r="H617" s="25"/>
      <c r="I617" s="25"/>
      <c r="J617" s="25"/>
      <c r="K617" s="25"/>
      <c r="L617" s="25"/>
      <c r="M617" s="25"/>
    </row>
    <row r="618">
      <c r="A618" s="25"/>
      <c r="B618" s="25"/>
      <c r="C618" s="25"/>
      <c r="D618" s="25"/>
      <c r="E618" s="25"/>
      <c r="F618" s="25"/>
      <c r="G618" s="25"/>
      <c r="H618" s="25"/>
      <c r="I618" s="25"/>
      <c r="J618" s="25"/>
      <c r="K618" s="25"/>
      <c r="L618" s="25"/>
      <c r="M618" s="25"/>
    </row>
    <row r="619">
      <c r="A619" s="25"/>
      <c r="B619" s="25"/>
      <c r="C619" s="25"/>
      <c r="D619" s="25"/>
      <c r="E619" s="25"/>
      <c r="F619" s="25"/>
      <c r="G619" s="25"/>
      <c r="H619" s="25"/>
      <c r="I619" s="25"/>
      <c r="J619" s="25"/>
      <c r="K619" s="25"/>
      <c r="L619" s="25"/>
      <c r="M619" s="25"/>
    </row>
    <row r="620">
      <c r="A620" s="25"/>
      <c r="B620" s="25"/>
      <c r="C620" s="25"/>
      <c r="D620" s="25"/>
      <c r="E620" s="25"/>
      <c r="F620" s="25"/>
      <c r="G620" s="25"/>
      <c r="H620" s="25"/>
      <c r="I620" s="25"/>
      <c r="J620" s="25"/>
      <c r="K620" s="25"/>
      <c r="L620" s="25"/>
      <c r="M620" s="25"/>
    </row>
    <row r="621">
      <c r="A621" s="25"/>
      <c r="B621" s="25"/>
      <c r="C621" s="25"/>
      <c r="D621" s="25"/>
      <c r="E621" s="25"/>
      <c r="F621" s="25"/>
      <c r="G621" s="25"/>
      <c r="H621" s="25"/>
      <c r="I621" s="25"/>
      <c r="J621" s="25"/>
      <c r="K621" s="25"/>
      <c r="L621" s="25"/>
      <c r="M621" s="25"/>
    </row>
    <row r="622">
      <c r="A622" s="25"/>
      <c r="B622" s="25"/>
      <c r="C622" s="25"/>
      <c r="D622" s="25"/>
      <c r="E622" s="25"/>
      <c r="F622" s="25"/>
      <c r="G622" s="25"/>
      <c r="H622" s="25"/>
      <c r="I622" s="25"/>
      <c r="J622" s="25"/>
      <c r="K622" s="25"/>
      <c r="L622" s="25"/>
      <c r="M622" s="25"/>
    </row>
    <row r="623">
      <c r="A623" s="25"/>
      <c r="B623" s="25"/>
      <c r="C623" s="25"/>
      <c r="D623" s="25"/>
      <c r="E623" s="25"/>
      <c r="F623" s="25"/>
      <c r="G623" s="25"/>
      <c r="H623" s="25"/>
      <c r="I623" s="25"/>
      <c r="J623" s="25"/>
      <c r="K623" s="25"/>
      <c r="L623" s="25"/>
      <c r="M623" s="25"/>
    </row>
    <row r="624">
      <c r="A624" s="25"/>
      <c r="B624" s="25"/>
      <c r="C624" s="25"/>
      <c r="D624" s="25"/>
      <c r="E624" s="25"/>
      <c r="F624" s="25"/>
      <c r="G624" s="25"/>
      <c r="H624" s="25"/>
      <c r="I624" s="25"/>
      <c r="J624" s="25"/>
      <c r="K624" s="25"/>
      <c r="L624" s="25"/>
      <c r="M624" s="25"/>
    </row>
    <row r="625">
      <c r="A625" s="25"/>
      <c r="B625" s="25"/>
      <c r="C625" s="25"/>
      <c r="D625" s="25"/>
      <c r="E625" s="25"/>
      <c r="F625" s="25"/>
      <c r="G625" s="25"/>
      <c r="H625" s="25"/>
      <c r="I625" s="25"/>
      <c r="J625" s="25"/>
      <c r="K625" s="25"/>
      <c r="L625" s="25"/>
      <c r="M625" s="25"/>
    </row>
    <row r="626">
      <c r="A626" s="25"/>
      <c r="B626" s="25"/>
      <c r="C626" s="25"/>
      <c r="D626" s="25"/>
      <c r="E626" s="25"/>
      <c r="F626" s="25"/>
      <c r="G626" s="25"/>
      <c r="H626" s="25"/>
      <c r="I626" s="25"/>
      <c r="J626" s="25"/>
      <c r="K626" s="25"/>
      <c r="L626" s="25"/>
      <c r="M626" s="25"/>
    </row>
    <row r="627">
      <c r="A627" s="25"/>
      <c r="B627" s="25"/>
      <c r="C627" s="25"/>
      <c r="D627" s="25"/>
      <c r="E627" s="25"/>
      <c r="F627" s="25"/>
      <c r="G627" s="25"/>
      <c r="H627" s="25"/>
      <c r="I627" s="25"/>
      <c r="J627" s="25"/>
      <c r="K627" s="25"/>
      <c r="L627" s="25"/>
      <c r="M627" s="25"/>
    </row>
    <row r="628">
      <c r="A628" s="25"/>
      <c r="B628" s="25"/>
      <c r="C628" s="25"/>
      <c r="D628" s="25"/>
      <c r="E628" s="25"/>
      <c r="F628" s="25"/>
      <c r="G628" s="25"/>
      <c r="H628" s="25"/>
      <c r="I628" s="25"/>
      <c r="J628" s="25"/>
      <c r="K628" s="25"/>
      <c r="L628" s="25"/>
      <c r="M628" s="25"/>
    </row>
    <row r="629">
      <c r="A629" s="25"/>
      <c r="B629" s="25"/>
      <c r="C629" s="25"/>
      <c r="D629" s="25"/>
      <c r="E629" s="25"/>
      <c r="F629" s="25"/>
      <c r="G629" s="25"/>
      <c r="H629" s="25"/>
      <c r="I629" s="25"/>
      <c r="J629" s="25"/>
      <c r="K629" s="25"/>
      <c r="L629" s="25"/>
      <c r="M629" s="25"/>
    </row>
    <row r="630">
      <c r="A630" s="25"/>
      <c r="B630" s="25"/>
      <c r="C630" s="25"/>
      <c r="D630" s="25"/>
      <c r="E630" s="25"/>
      <c r="F630" s="25"/>
      <c r="G630" s="25"/>
      <c r="H630" s="25"/>
      <c r="I630" s="25"/>
      <c r="J630" s="25"/>
      <c r="K630" s="25"/>
      <c r="L630" s="25"/>
      <c r="M630" s="25"/>
    </row>
    <row r="631">
      <c r="A631" s="25"/>
      <c r="B631" s="25"/>
      <c r="C631" s="25"/>
      <c r="D631" s="25"/>
      <c r="E631" s="25"/>
      <c r="F631" s="25"/>
      <c r="G631" s="25"/>
      <c r="H631" s="25"/>
      <c r="I631" s="25"/>
      <c r="J631" s="25"/>
      <c r="K631" s="25"/>
      <c r="L631" s="25"/>
      <c r="M631" s="25"/>
    </row>
    <row r="632">
      <c r="A632" s="25"/>
      <c r="B632" s="25"/>
      <c r="C632" s="25"/>
      <c r="D632" s="25"/>
      <c r="E632" s="25"/>
      <c r="F632" s="25"/>
      <c r="G632" s="25"/>
      <c r="H632" s="25"/>
      <c r="I632" s="25"/>
      <c r="J632" s="25"/>
      <c r="K632" s="25"/>
      <c r="L632" s="25"/>
      <c r="M632" s="25"/>
    </row>
    <row r="633">
      <c r="A633" s="25"/>
      <c r="B633" s="25"/>
      <c r="C633" s="25"/>
      <c r="D633" s="25"/>
      <c r="E633" s="25"/>
      <c r="F633" s="25"/>
      <c r="G633" s="25"/>
      <c r="H633" s="25"/>
      <c r="I633" s="25"/>
      <c r="J633" s="25"/>
      <c r="K633" s="25"/>
      <c r="L633" s="25"/>
      <c r="M633" s="25"/>
    </row>
    <row r="634">
      <c r="A634" s="25"/>
      <c r="B634" s="25"/>
      <c r="C634" s="25"/>
      <c r="D634" s="25"/>
      <c r="E634" s="25"/>
      <c r="F634" s="25"/>
      <c r="G634" s="25"/>
      <c r="H634" s="25"/>
      <c r="I634" s="25"/>
      <c r="J634" s="25"/>
      <c r="K634" s="25"/>
      <c r="L634" s="25"/>
      <c r="M634" s="25"/>
    </row>
    <row r="635">
      <c r="A635" s="25"/>
      <c r="B635" s="25"/>
      <c r="C635" s="25"/>
      <c r="D635" s="25"/>
      <c r="E635" s="25"/>
      <c r="F635" s="25"/>
      <c r="G635" s="25"/>
      <c r="H635" s="25"/>
      <c r="I635" s="25"/>
      <c r="J635" s="25"/>
      <c r="K635" s="25"/>
      <c r="L635" s="25"/>
      <c r="M635" s="25"/>
    </row>
    <row r="636">
      <c r="A636" s="25"/>
      <c r="B636" s="25"/>
      <c r="C636" s="25"/>
      <c r="D636" s="25"/>
      <c r="E636" s="25"/>
      <c r="F636" s="25"/>
      <c r="G636" s="25"/>
      <c r="H636" s="25"/>
      <c r="I636" s="25"/>
      <c r="J636" s="25"/>
      <c r="K636" s="25"/>
      <c r="L636" s="25"/>
      <c r="M636" s="25"/>
    </row>
    <row r="637">
      <c r="A637" s="25"/>
      <c r="B637" s="25"/>
      <c r="C637" s="25"/>
      <c r="D637" s="25"/>
      <c r="E637" s="25"/>
      <c r="F637" s="25"/>
      <c r="G637" s="25"/>
      <c r="H637" s="25"/>
      <c r="I637" s="25"/>
      <c r="J637" s="25"/>
      <c r="K637" s="25"/>
      <c r="L637" s="25"/>
      <c r="M637" s="25"/>
    </row>
    <row r="638">
      <c r="A638" s="25"/>
      <c r="B638" s="25"/>
      <c r="C638" s="25"/>
      <c r="D638" s="25"/>
      <c r="E638" s="25"/>
      <c r="F638" s="25"/>
      <c r="G638" s="25"/>
      <c r="H638" s="25"/>
      <c r="I638" s="25"/>
      <c r="J638" s="25"/>
      <c r="K638" s="25"/>
      <c r="L638" s="25"/>
      <c r="M638" s="25"/>
    </row>
    <row r="639">
      <c r="A639" s="25"/>
      <c r="B639" s="25"/>
      <c r="C639" s="25"/>
      <c r="D639" s="25"/>
      <c r="E639" s="25"/>
      <c r="F639" s="25"/>
      <c r="G639" s="25"/>
      <c r="H639" s="25"/>
      <c r="I639" s="25"/>
      <c r="J639" s="25"/>
      <c r="K639" s="25"/>
      <c r="L639" s="25"/>
      <c r="M639" s="25"/>
    </row>
    <row r="640">
      <c r="A640" s="25"/>
      <c r="B640" s="25"/>
      <c r="C640" s="25"/>
      <c r="D640" s="25"/>
      <c r="E640" s="25"/>
      <c r="F640" s="25"/>
      <c r="G640" s="25"/>
      <c r="H640" s="25"/>
      <c r="I640" s="25"/>
      <c r="J640" s="25"/>
      <c r="K640" s="25"/>
      <c r="L640" s="25"/>
      <c r="M640" s="25"/>
    </row>
    <row r="641">
      <c r="A641" s="25"/>
      <c r="B641" s="25"/>
      <c r="C641" s="25"/>
      <c r="D641" s="25"/>
      <c r="E641" s="25"/>
      <c r="F641" s="25"/>
      <c r="G641" s="25"/>
      <c r="H641" s="25"/>
      <c r="I641" s="25"/>
      <c r="J641" s="25"/>
      <c r="K641" s="25"/>
      <c r="L641" s="25"/>
      <c r="M641" s="25"/>
    </row>
    <row r="642">
      <c r="A642" s="25"/>
      <c r="B642" s="25"/>
      <c r="C642" s="25"/>
      <c r="D642" s="25"/>
      <c r="E642" s="25"/>
      <c r="F642" s="25"/>
      <c r="G642" s="25"/>
      <c r="H642" s="25"/>
      <c r="I642" s="25"/>
      <c r="J642" s="25"/>
      <c r="K642" s="25"/>
      <c r="L642" s="25"/>
      <c r="M642" s="25"/>
    </row>
    <row r="643">
      <c r="A643" s="25"/>
      <c r="B643" s="25"/>
      <c r="C643" s="25"/>
      <c r="D643" s="25"/>
      <c r="E643" s="25"/>
      <c r="F643" s="25"/>
      <c r="G643" s="25"/>
      <c r="H643" s="25"/>
      <c r="I643" s="25"/>
      <c r="J643" s="25"/>
      <c r="K643" s="25"/>
      <c r="L643" s="25"/>
      <c r="M643" s="25"/>
    </row>
    <row r="644">
      <c r="A644" s="25"/>
      <c r="B644" s="25"/>
      <c r="C644" s="25"/>
      <c r="D644" s="25"/>
      <c r="E644" s="25"/>
      <c r="F644" s="25"/>
      <c r="G644" s="25"/>
      <c r="H644" s="25"/>
      <c r="I644" s="25"/>
      <c r="J644" s="25"/>
      <c r="K644" s="25"/>
      <c r="L644" s="25"/>
      <c r="M644" s="25"/>
    </row>
    <row r="645">
      <c r="A645" s="25"/>
      <c r="B645" s="25"/>
      <c r="C645" s="25"/>
      <c r="D645" s="25"/>
      <c r="E645" s="25"/>
      <c r="F645" s="25"/>
      <c r="G645" s="25"/>
      <c r="H645" s="25"/>
      <c r="I645" s="25"/>
      <c r="J645" s="25"/>
      <c r="K645" s="25"/>
      <c r="L645" s="25"/>
      <c r="M645" s="25"/>
    </row>
    <row r="646">
      <c r="A646" s="25"/>
      <c r="B646" s="25"/>
      <c r="C646" s="25"/>
      <c r="D646" s="25"/>
      <c r="E646" s="25"/>
      <c r="F646" s="25"/>
      <c r="G646" s="25"/>
      <c r="H646" s="25"/>
      <c r="I646" s="25"/>
      <c r="J646" s="25"/>
      <c r="K646" s="25"/>
      <c r="L646" s="25"/>
      <c r="M646" s="25"/>
    </row>
    <row r="647">
      <c r="A647" s="25"/>
      <c r="B647" s="25"/>
      <c r="C647" s="25"/>
      <c r="D647" s="25"/>
      <c r="E647" s="25"/>
      <c r="F647" s="25"/>
      <c r="G647" s="25"/>
      <c r="H647" s="25"/>
      <c r="I647" s="25"/>
      <c r="J647" s="25"/>
      <c r="K647" s="25"/>
      <c r="L647" s="25"/>
      <c r="M647" s="25"/>
    </row>
    <row r="648">
      <c r="A648" s="25"/>
      <c r="B648" s="25"/>
      <c r="C648" s="25"/>
      <c r="D648" s="25"/>
      <c r="E648" s="25"/>
      <c r="F648" s="25"/>
      <c r="G648" s="25"/>
      <c r="H648" s="25"/>
      <c r="I648" s="25"/>
      <c r="J648" s="25"/>
      <c r="K648" s="25"/>
      <c r="L648" s="25"/>
      <c r="M648" s="25"/>
    </row>
    <row r="649">
      <c r="A649" s="25"/>
      <c r="B649" s="25"/>
      <c r="C649" s="25"/>
      <c r="D649" s="25"/>
      <c r="E649" s="25"/>
      <c r="F649" s="25"/>
      <c r="G649" s="25"/>
      <c r="H649" s="25"/>
      <c r="I649" s="25"/>
      <c r="J649" s="25"/>
      <c r="K649" s="25"/>
      <c r="L649" s="25"/>
      <c r="M649" s="25"/>
    </row>
    <row r="650">
      <c r="A650" s="25"/>
      <c r="B650" s="25"/>
      <c r="C650" s="25"/>
      <c r="D650" s="25"/>
      <c r="E650" s="25"/>
      <c r="F650" s="25"/>
      <c r="G650" s="25"/>
      <c r="H650" s="25"/>
      <c r="I650" s="25"/>
      <c r="J650" s="25"/>
      <c r="K650" s="25"/>
      <c r="L650" s="25"/>
      <c r="M650" s="25"/>
    </row>
    <row r="651">
      <c r="A651" s="25"/>
      <c r="B651" s="25"/>
      <c r="C651" s="25"/>
      <c r="D651" s="25"/>
      <c r="E651" s="25"/>
      <c r="F651" s="25"/>
      <c r="G651" s="25"/>
      <c r="H651" s="25"/>
      <c r="I651" s="25"/>
      <c r="J651" s="25"/>
      <c r="K651" s="25"/>
      <c r="L651" s="25"/>
      <c r="M651" s="25"/>
    </row>
    <row r="652">
      <c r="A652" s="25"/>
      <c r="B652" s="25"/>
      <c r="C652" s="25"/>
      <c r="D652" s="25"/>
      <c r="E652" s="25"/>
      <c r="F652" s="25"/>
      <c r="G652" s="25"/>
      <c r="H652" s="25"/>
      <c r="I652" s="25"/>
      <c r="J652" s="25"/>
      <c r="K652" s="25"/>
      <c r="L652" s="25"/>
      <c r="M652" s="25"/>
    </row>
    <row r="653">
      <c r="A653" s="25"/>
      <c r="B653" s="25"/>
      <c r="C653" s="25"/>
      <c r="D653" s="25"/>
      <c r="E653" s="25"/>
      <c r="F653" s="25"/>
      <c r="G653" s="25"/>
      <c r="H653" s="25"/>
      <c r="I653" s="25"/>
      <c r="J653" s="25"/>
      <c r="K653" s="25"/>
      <c r="L653" s="25"/>
      <c r="M653" s="25"/>
    </row>
    <row r="654">
      <c r="A654" s="25"/>
      <c r="B654" s="25"/>
      <c r="C654" s="25"/>
      <c r="D654" s="25"/>
      <c r="E654" s="25"/>
      <c r="F654" s="25"/>
      <c r="G654" s="25"/>
      <c r="H654" s="25"/>
      <c r="I654" s="25"/>
      <c r="J654" s="25"/>
      <c r="K654" s="25"/>
      <c r="L654" s="25"/>
      <c r="M654" s="25"/>
    </row>
    <row r="655">
      <c r="A655" s="25"/>
      <c r="B655" s="25"/>
      <c r="C655" s="25"/>
      <c r="D655" s="25"/>
      <c r="E655" s="25"/>
      <c r="F655" s="25"/>
      <c r="G655" s="25"/>
      <c r="H655" s="25"/>
      <c r="I655" s="25"/>
      <c r="J655" s="25"/>
      <c r="K655" s="25"/>
      <c r="L655" s="25"/>
      <c r="M655" s="25"/>
    </row>
    <row r="656">
      <c r="A656" s="25"/>
      <c r="B656" s="25"/>
      <c r="C656" s="25"/>
      <c r="D656" s="25"/>
      <c r="E656" s="25"/>
      <c r="F656" s="25"/>
      <c r="G656" s="25"/>
      <c r="H656" s="25"/>
      <c r="I656" s="25"/>
      <c r="J656" s="25"/>
      <c r="K656" s="25"/>
      <c r="L656" s="25"/>
      <c r="M656" s="25"/>
    </row>
    <row r="657">
      <c r="A657" s="25"/>
      <c r="B657" s="25"/>
      <c r="C657" s="25"/>
      <c r="D657" s="25"/>
      <c r="E657" s="25"/>
      <c r="F657" s="25"/>
      <c r="G657" s="25"/>
      <c r="H657" s="25"/>
      <c r="I657" s="25"/>
      <c r="J657" s="25"/>
      <c r="K657" s="25"/>
      <c r="L657" s="25"/>
      <c r="M657" s="25"/>
    </row>
    <row r="658">
      <c r="A658" s="25"/>
      <c r="B658" s="25"/>
      <c r="C658" s="25"/>
      <c r="D658" s="25"/>
      <c r="E658" s="25"/>
      <c r="F658" s="25"/>
      <c r="G658" s="25"/>
      <c r="H658" s="25"/>
      <c r="I658" s="25"/>
      <c r="J658" s="25"/>
      <c r="K658" s="25"/>
      <c r="L658" s="25"/>
      <c r="M658" s="25"/>
    </row>
    <row r="659">
      <c r="A659" s="25"/>
      <c r="B659" s="25"/>
      <c r="C659" s="25"/>
      <c r="D659" s="25"/>
      <c r="E659" s="25"/>
      <c r="F659" s="25"/>
      <c r="G659" s="25"/>
      <c r="H659" s="25"/>
      <c r="I659" s="25"/>
      <c r="J659" s="25"/>
      <c r="K659" s="25"/>
      <c r="L659" s="25"/>
      <c r="M659" s="25"/>
    </row>
    <row r="660">
      <c r="A660" s="25"/>
      <c r="B660" s="25"/>
      <c r="C660" s="25"/>
      <c r="D660" s="25"/>
      <c r="E660" s="25"/>
      <c r="F660" s="25"/>
      <c r="G660" s="25"/>
      <c r="H660" s="25"/>
      <c r="I660" s="25"/>
      <c r="J660" s="25"/>
      <c r="K660" s="25"/>
      <c r="L660" s="25"/>
      <c r="M660" s="25"/>
    </row>
    <row r="661">
      <c r="A661" s="25"/>
      <c r="B661" s="25"/>
      <c r="C661" s="25"/>
      <c r="D661" s="25"/>
      <c r="E661" s="25"/>
      <c r="F661" s="25"/>
      <c r="G661" s="25"/>
      <c r="H661" s="25"/>
      <c r="I661" s="25"/>
      <c r="J661" s="25"/>
      <c r="K661" s="25"/>
      <c r="L661" s="25"/>
      <c r="M661" s="25"/>
    </row>
    <row r="662">
      <c r="A662" s="25"/>
      <c r="B662" s="25"/>
      <c r="C662" s="25"/>
      <c r="D662" s="25"/>
      <c r="E662" s="25"/>
      <c r="F662" s="25"/>
      <c r="G662" s="25"/>
      <c r="H662" s="25"/>
      <c r="I662" s="25"/>
      <c r="J662" s="25"/>
      <c r="K662" s="25"/>
      <c r="L662" s="25"/>
      <c r="M662" s="25"/>
    </row>
    <row r="663">
      <c r="A663" s="25"/>
      <c r="B663" s="25"/>
      <c r="C663" s="25"/>
      <c r="D663" s="25"/>
      <c r="E663" s="25"/>
      <c r="F663" s="25"/>
      <c r="G663" s="25"/>
      <c r="H663" s="25"/>
      <c r="I663" s="25"/>
      <c r="J663" s="25"/>
      <c r="K663" s="25"/>
      <c r="L663" s="25"/>
      <c r="M663" s="25"/>
    </row>
    <row r="664">
      <c r="A664" s="25"/>
      <c r="B664" s="25"/>
      <c r="C664" s="25"/>
      <c r="D664" s="25"/>
      <c r="E664" s="25"/>
      <c r="F664" s="25"/>
      <c r="G664" s="25"/>
      <c r="H664" s="25"/>
      <c r="I664" s="25"/>
      <c r="J664" s="25"/>
      <c r="K664" s="25"/>
      <c r="L664" s="25"/>
      <c r="M664" s="25"/>
    </row>
    <row r="665">
      <c r="A665" s="25"/>
      <c r="B665" s="25"/>
      <c r="C665" s="25"/>
      <c r="D665" s="25"/>
      <c r="E665" s="25"/>
      <c r="F665" s="25"/>
      <c r="G665" s="25"/>
      <c r="H665" s="25"/>
      <c r="I665" s="25"/>
      <c r="J665" s="25"/>
      <c r="K665" s="25"/>
      <c r="L665" s="25"/>
      <c r="M665" s="25"/>
    </row>
    <row r="666">
      <c r="A666" s="25"/>
      <c r="B666" s="25"/>
      <c r="C666" s="25"/>
      <c r="D666" s="25"/>
      <c r="E666" s="25"/>
      <c r="F666" s="25"/>
      <c r="G666" s="25"/>
      <c r="H666" s="25"/>
      <c r="I666" s="25"/>
      <c r="J666" s="25"/>
      <c r="K666" s="25"/>
      <c r="L666" s="25"/>
      <c r="M666" s="25"/>
    </row>
    <row r="667">
      <c r="A667" s="25"/>
      <c r="B667" s="25"/>
      <c r="C667" s="25"/>
      <c r="D667" s="25"/>
      <c r="E667" s="25"/>
      <c r="F667" s="25"/>
      <c r="G667" s="25"/>
      <c r="H667" s="25"/>
      <c r="I667" s="25"/>
      <c r="J667" s="25"/>
      <c r="K667" s="25"/>
      <c r="L667" s="25"/>
      <c r="M667" s="25"/>
    </row>
    <row r="668">
      <c r="A668" s="25"/>
      <c r="B668" s="25"/>
      <c r="C668" s="25"/>
      <c r="D668" s="25"/>
      <c r="E668" s="25"/>
      <c r="F668" s="25"/>
      <c r="G668" s="25"/>
      <c r="H668" s="25"/>
      <c r="I668" s="25"/>
      <c r="J668" s="25"/>
      <c r="K668" s="25"/>
      <c r="L668" s="25"/>
      <c r="M668" s="25"/>
    </row>
    <row r="669">
      <c r="A669" s="25"/>
      <c r="B669" s="25"/>
      <c r="C669" s="25"/>
      <c r="D669" s="25"/>
      <c r="E669" s="25"/>
      <c r="F669" s="25"/>
      <c r="G669" s="25"/>
      <c r="H669" s="25"/>
      <c r="I669" s="25"/>
      <c r="J669" s="25"/>
      <c r="K669" s="25"/>
      <c r="L669" s="25"/>
      <c r="M669" s="25"/>
    </row>
    <row r="670">
      <c r="A670" s="25"/>
      <c r="B670" s="25"/>
      <c r="C670" s="25"/>
      <c r="D670" s="25"/>
      <c r="E670" s="25"/>
      <c r="F670" s="25"/>
      <c r="G670" s="25"/>
      <c r="H670" s="25"/>
      <c r="I670" s="25"/>
      <c r="J670" s="25"/>
      <c r="K670" s="25"/>
      <c r="L670" s="25"/>
      <c r="M670" s="25"/>
    </row>
    <row r="671">
      <c r="A671" s="25"/>
      <c r="B671" s="25"/>
      <c r="C671" s="25"/>
      <c r="D671" s="25"/>
      <c r="E671" s="25"/>
      <c r="F671" s="25"/>
      <c r="G671" s="25"/>
      <c r="H671" s="25"/>
      <c r="I671" s="25"/>
      <c r="J671" s="25"/>
      <c r="K671" s="25"/>
      <c r="L671" s="25"/>
      <c r="M671" s="25"/>
    </row>
    <row r="672">
      <c r="A672" s="25"/>
      <c r="B672" s="25"/>
      <c r="C672" s="25"/>
      <c r="D672" s="25"/>
      <c r="E672" s="25"/>
      <c r="F672" s="25"/>
      <c r="G672" s="25"/>
      <c r="H672" s="25"/>
      <c r="I672" s="25"/>
      <c r="J672" s="25"/>
      <c r="K672" s="25"/>
      <c r="L672" s="25"/>
      <c r="M672" s="25"/>
    </row>
    <row r="673">
      <c r="A673" s="25"/>
      <c r="B673" s="25"/>
      <c r="C673" s="25"/>
      <c r="D673" s="25"/>
      <c r="E673" s="25"/>
      <c r="F673" s="25"/>
      <c r="G673" s="25"/>
      <c r="H673" s="25"/>
      <c r="I673" s="25"/>
      <c r="J673" s="25"/>
      <c r="K673" s="25"/>
      <c r="L673" s="25"/>
      <c r="M673" s="25"/>
    </row>
    <row r="674">
      <c r="A674" s="25"/>
      <c r="B674" s="25"/>
      <c r="C674" s="25"/>
      <c r="D674" s="25"/>
      <c r="E674" s="25"/>
      <c r="F674" s="25"/>
      <c r="G674" s="25"/>
      <c r="H674" s="25"/>
      <c r="I674" s="25"/>
      <c r="J674" s="25"/>
      <c r="K674" s="25"/>
      <c r="L674" s="25"/>
      <c r="M674" s="25"/>
    </row>
    <row r="675">
      <c r="A675" s="25"/>
      <c r="B675" s="25"/>
      <c r="C675" s="25"/>
      <c r="D675" s="25"/>
      <c r="E675" s="25"/>
      <c r="F675" s="25"/>
      <c r="G675" s="25"/>
      <c r="H675" s="25"/>
      <c r="I675" s="25"/>
      <c r="J675" s="25"/>
      <c r="K675" s="25"/>
      <c r="L675" s="25"/>
      <c r="M675" s="25"/>
    </row>
    <row r="676">
      <c r="A676" s="25"/>
      <c r="B676" s="25"/>
      <c r="C676" s="25"/>
      <c r="D676" s="25"/>
      <c r="E676" s="25"/>
      <c r="F676" s="25"/>
      <c r="G676" s="25"/>
      <c r="H676" s="25"/>
      <c r="I676" s="25"/>
      <c r="J676" s="25"/>
      <c r="K676" s="25"/>
      <c r="L676" s="25"/>
      <c r="M676" s="25"/>
    </row>
    <row r="677">
      <c r="A677" s="25"/>
      <c r="B677" s="25"/>
      <c r="C677" s="25"/>
      <c r="D677" s="25"/>
      <c r="E677" s="25"/>
      <c r="F677" s="25"/>
      <c r="G677" s="25"/>
      <c r="H677" s="25"/>
      <c r="I677" s="25"/>
      <c r="J677" s="25"/>
      <c r="K677" s="25"/>
      <c r="L677" s="25"/>
      <c r="M677" s="25"/>
    </row>
    <row r="678">
      <c r="A678" s="25"/>
      <c r="B678" s="25"/>
      <c r="C678" s="25"/>
      <c r="D678" s="25"/>
      <c r="E678" s="25"/>
      <c r="F678" s="25"/>
      <c r="G678" s="25"/>
      <c r="H678" s="25"/>
      <c r="I678" s="25"/>
      <c r="J678" s="25"/>
      <c r="K678" s="25"/>
      <c r="L678" s="25"/>
      <c r="M678" s="25"/>
    </row>
    <row r="679">
      <c r="A679" s="25"/>
      <c r="B679" s="25"/>
      <c r="C679" s="25"/>
      <c r="D679" s="25"/>
      <c r="E679" s="25"/>
      <c r="F679" s="25"/>
      <c r="G679" s="25"/>
      <c r="H679" s="25"/>
      <c r="I679" s="25"/>
      <c r="J679" s="25"/>
      <c r="K679" s="25"/>
      <c r="L679" s="25"/>
      <c r="M679" s="25"/>
    </row>
    <row r="680">
      <c r="A680" s="25"/>
      <c r="B680" s="25"/>
      <c r="C680" s="25"/>
      <c r="D680" s="25"/>
      <c r="E680" s="25"/>
      <c r="F680" s="25"/>
      <c r="G680" s="25"/>
      <c r="H680" s="25"/>
      <c r="I680" s="25"/>
      <c r="J680" s="25"/>
      <c r="K680" s="25"/>
      <c r="L680" s="25"/>
      <c r="M680" s="25"/>
    </row>
    <row r="681">
      <c r="A681" s="25"/>
      <c r="B681" s="25"/>
      <c r="C681" s="25"/>
      <c r="D681" s="25"/>
      <c r="E681" s="25"/>
      <c r="F681" s="25"/>
      <c r="G681" s="25"/>
      <c r="H681" s="25"/>
      <c r="I681" s="25"/>
      <c r="J681" s="25"/>
      <c r="K681" s="25"/>
      <c r="L681" s="25"/>
      <c r="M681" s="25"/>
    </row>
    <row r="682">
      <c r="A682" s="25"/>
      <c r="B682" s="25"/>
      <c r="C682" s="25"/>
      <c r="D682" s="25"/>
      <c r="E682" s="25"/>
      <c r="F682" s="25"/>
      <c r="G682" s="25"/>
      <c r="H682" s="25"/>
      <c r="I682" s="25"/>
      <c r="J682" s="25"/>
      <c r="K682" s="25"/>
      <c r="L682" s="25"/>
      <c r="M682" s="25"/>
    </row>
    <row r="683">
      <c r="A683" s="25"/>
      <c r="B683" s="25"/>
      <c r="C683" s="25"/>
      <c r="D683" s="25"/>
      <c r="E683" s="25"/>
      <c r="F683" s="25"/>
      <c r="G683" s="25"/>
      <c r="H683" s="25"/>
      <c r="I683" s="25"/>
      <c r="J683" s="25"/>
      <c r="K683" s="25"/>
      <c r="L683" s="25"/>
      <c r="M683" s="25"/>
    </row>
    <row r="684">
      <c r="A684" s="25"/>
      <c r="B684" s="25"/>
      <c r="C684" s="25"/>
      <c r="D684" s="25"/>
      <c r="E684" s="25"/>
      <c r="F684" s="25"/>
      <c r="G684" s="25"/>
      <c r="H684" s="25"/>
      <c r="I684" s="25"/>
      <c r="J684" s="25"/>
      <c r="K684" s="25"/>
      <c r="L684" s="25"/>
      <c r="M684" s="25"/>
    </row>
    <row r="685">
      <c r="A685" s="25"/>
      <c r="B685" s="25"/>
      <c r="C685" s="25"/>
      <c r="D685" s="25"/>
      <c r="E685" s="25"/>
      <c r="F685" s="25"/>
      <c r="G685" s="25"/>
      <c r="H685" s="25"/>
      <c r="I685" s="25"/>
      <c r="J685" s="25"/>
      <c r="K685" s="25"/>
      <c r="L685" s="25"/>
      <c r="M685" s="25"/>
    </row>
    <row r="686">
      <c r="A686" s="25"/>
      <c r="B686" s="25"/>
      <c r="C686" s="25"/>
      <c r="D686" s="25"/>
      <c r="E686" s="25"/>
      <c r="F686" s="25"/>
      <c r="G686" s="25"/>
      <c r="H686" s="25"/>
      <c r="I686" s="25"/>
      <c r="J686" s="25"/>
      <c r="K686" s="25"/>
      <c r="L686" s="25"/>
      <c r="M686" s="25"/>
    </row>
    <row r="687">
      <c r="A687" s="25"/>
      <c r="B687" s="25"/>
      <c r="C687" s="25"/>
      <c r="D687" s="25"/>
      <c r="E687" s="25"/>
      <c r="F687" s="25"/>
      <c r="G687" s="25"/>
      <c r="H687" s="25"/>
      <c r="I687" s="25"/>
      <c r="J687" s="25"/>
      <c r="K687" s="25"/>
      <c r="L687" s="25"/>
      <c r="M687" s="25"/>
    </row>
    <row r="688">
      <c r="A688" s="25"/>
      <c r="B688" s="25"/>
      <c r="C688" s="25"/>
      <c r="D688" s="25"/>
      <c r="E688" s="25"/>
      <c r="F688" s="25"/>
      <c r="G688" s="25"/>
      <c r="H688" s="25"/>
      <c r="I688" s="25"/>
      <c r="J688" s="25"/>
      <c r="K688" s="25"/>
      <c r="L688" s="25"/>
      <c r="M688" s="25"/>
    </row>
    <row r="689">
      <c r="A689" s="25"/>
      <c r="B689" s="25"/>
      <c r="C689" s="25"/>
      <c r="D689" s="25"/>
      <c r="E689" s="25"/>
      <c r="F689" s="25"/>
      <c r="G689" s="25"/>
      <c r="H689" s="25"/>
      <c r="I689" s="25"/>
      <c r="J689" s="25"/>
      <c r="K689" s="25"/>
      <c r="L689" s="25"/>
      <c r="M689" s="25"/>
    </row>
    <row r="690">
      <c r="A690" s="25"/>
      <c r="B690" s="25"/>
      <c r="C690" s="25"/>
      <c r="D690" s="25"/>
      <c r="E690" s="25"/>
      <c r="F690" s="25"/>
      <c r="G690" s="25"/>
      <c r="H690" s="25"/>
      <c r="I690" s="25"/>
      <c r="J690" s="25"/>
      <c r="K690" s="25"/>
      <c r="L690" s="25"/>
      <c r="M690" s="25"/>
    </row>
    <row r="691">
      <c r="A691" s="25"/>
      <c r="B691" s="25"/>
      <c r="C691" s="25"/>
      <c r="D691" s="25"/>
      <c r="E691" s="25"/>
      <c r="F691" s="25"/>
      <c r="G691" s="25"/>
      <c r="H691" s="25"/>
      <c r="I691" s="25"/>
      <c r="J691" s="25"/>
      <c r="K691" s="25"/>
      <c r="L691" s="25"/>
      <c r="M691" s="25"/>
    </row>
    <row r="692">
      <c r="A692" s="25"/>
      <c r="B692" s="25"/>
      <c r="C692" s="25"/>
      <c r="D692" s="25"/>
      <c r="E692" s="25"/>
      <c r="F692" s="25"/>
      <c r="G692" s="25"/>
      <c r="H692" s="25"/>
      <c r="I692" s="25"/>
      <c r="J692" s="25"/>
      <c r="K692" s="25"/>
      <c r="L692" s="25"/>
      <c r="M692" s="25"/>
    </row>
    <row r="693">
      <c r="A693" s="25"/>
      <c r="B693" s="25"/>
      <c r="C693" s="25"/>
      <c r="D693" s="25"/>
      <c r="E693" s="25"/>
      <c r="F693" s="25"/>
      <c r="G693" s="25"/>
      <c r="H693" s="25"/>
      <c r="I693" s="25"/>
      <c r="J693" s="25"/>
      <c r="K693" s="25"/>
      <c r="L693" s="25"/>
      <c r="M693" s="25"/>
    </row>
    <row r="694">
      <c r="A694" s="25"/>
      <c r="B694" s="25"/>
      <c r="C694" s="25"/>
      <c r="D694" s="25"/>
      <c r="E694" s="25"/>
      <c r="F694" s="25"/>
      <c r="G694" s="25"/>
      <c r="H694" s="25"/>
      <c r="I694" s="25"/>
      <c r="J694" s="25"/>
      <c r="K694" s="25"/>
      <c r="L694" s="25"/>
      <c r="M694" s="25"/>
    </row>
    <row r="695">
      <c r="A695" s="25"/>
      <c r="B695" s="25"/>
      <c r="C695" s="25"/>
      <c r="D695" s="25"/>
      <c r="E695" s="25"/>
      <c r="F695" s="25"/>
      <c r="G695" s="25"/>
      <c r="H695" s="25"/>
      <c r="I695" s="25"/>
      <c r="J695" s="25"/>
      <c r="K695" s="25"/>
      <c r="L695" s="25"/>
      <c r="M695" s="25"/>
    </row>
    <row r="696">
      <c r="A696" s="25"/>
      <c r="B696" s="25"/>
      <c r="C696" s="25"/>
      <c r="D696" s="25"/>
      <c r="E696" s="25"/>
      <c r="F696" s="25"/>
      <c r="G696" s="25"/>
      <c r="H696" s="25"/>
      <c r="I696" s="25"/>
      <c r="J696" s="25"/>
      <c r="K696" s="25"/>
      <c r="L696" s="25"/>
      <c r="M696" s="25"/>
    </row>
    <row r="697">
      <c r="A697" s="25"/>
      <c r="B697" s="25"/>
      <c r="C697" s="25"/>
      <c r="D697" s="25"/>
      <c r="E697" s="25"/>
      <c r="F697" s="25"/>
      <c r="G697" s="25"/>
      <c r="H697" s="25"/>
      <c r="I697" s="25"/>
      <c r="J697" s="25"/>
      <c r="K697" s="25"/>
      <c r="L697" s="25"/>
      <c r="M697" s="25"/>
    </row>
    <row r="698">
      <c r="A698" s="25"/>
      <c r="B698" s="25"/>
      <c r="C698" s="25"/>
      <c r="D698" s="25"/>
      <c r="E698" s="25"/>
      <c r="F698" s="25"/>
      <c r="G698" s="25"/>
      <c r="H698" s="25"/>
      <c r="I698" s="25"/>
      <c r="J698" s="25"/>
      <c r="K698" s="25"/>
      <c r="L698" s="25"/>
      <c r="M698" s="25"/>
    </row>
    <row r="699">
      <c r="A699" s="25"/>
      <c r="B699" s="25"/>
      <c r="C699" s="25"/>
      <c r="D699" s="25"/>
      <c r="E699" s="25"/>
      <c r="F699" s="25"/>
      <c r="G699" s="25"/>
      <c r="H699" s="25"/>
      <c r="I699" s="25"/>
      <c r="J699" s="25"/>
      <c r="K699" s="25"/>
      <c r="L699" s="25"/>
      <c r="M699" s="25"/>
    </row>
    <row r="700">
      <c r="A700" s="25"/>
      <c r="B700" s="25"/>
      <c r="C700" s="25"/>
      <c r="D700" s="25"/>
      <c r="E700" s="25"/>
      <c r="F700" s="25"/>
      <c r="G700" s="25"/>
      <c r="H700" s="25"/>
      <c r="I700" s="25"/>
      <c r="J700" s="25"/>
      <c r="K700" s="25"/>
      <c r="L700" s="25"/>
      <c r="M700" s="25"/>
    </row>
    <row r="701">
      <c r="A701" s="25"/>
      <c r="B701" s="25"/>
      <c r="C701" s="25"/>
      <c r="D701" s="25"/>
      <c r="E701" s="25"/>
      <c r="F701" s="25"/>
      <c r="G701" s="25"/>
      <c r="H701" s="25"/>
      <c r="I701" s="25"/>
      <c r="J701" s="25"/>
      <c r="K701" s="25"/>
      <c r="L701" s="25"/>
      <c r="M701" s="25"/>
    </row>
    <row r="702">
      <c r="A702" s="25"/>
      <c r="B702" s="25"/>
      <c r="C702" s="25"/>
      <c r="D702" s="25"/>
      <c r="E702" s="25"/>
      <c r="F702" s="25"/>
      <c r="G702" s="25"/>
      <c r="H702" s="25"/>
      <c r="I702" s="25"/>
      <c r="J702" s="25"/>
      <c r="K702" s="25"/>
      <c r="L702" s="25"/>
      <c r="M702" s="25"/>
    </row>
    <row r="703">
      <c r="A703" s="25"/>
      <c r="B703" s="25"/>
      <c r="C703" s="25"/>
      <c r="D703" s="25"/>
      <c r="E703" s="25"/>
      <c r="F703" s="25"/>
      <c r="G703" s="25"/>
      <c r="H703" s="25"/>
      <c r="I703" s="25"/>
      <c r="J703" s="25"/>
      <c r="K703" s="25"/>
      <c r="L703" s="25"/>
      <c r="M703" s="25"/>
    </row>
    <row r="704">
      <c r="A704" s="25"/>
      <c r="B704" s="25"/>
      <c r="C704" s="25"/>
      <c r="D704" s="25"/>
      <c r="E704" s="25"/>
      <c r="F704" s="25"/>
      <c r="G704" s="25"/>
      <c r="H704" s="25"/>
      <c r="I704" s="25"/>
      <c r="J704" s="25"/>
      <c r="K704" s="25"/>
      <c r="L704" s="25"/>
      <c r="M704" s="25"/>
    </row>
    <row r="705">
      <c r="A705" s="25"/>
      <c r="B705" s="25"/>
      <c r="C705" s="25"/>
      <c r="D705" s="25"/>
      <c r="E705" s="25"/>
      <c r="F705" s="25"/>
      <c r="G705" s="25"/>
      <c r="H705" s="25"/>
      <c r="I705" s="25"/>
      <c r="J705" s="25"/>
      <c r="K705" s="25"/>
      <c r="L705" s="25"/>
      <c r="M705" s="25"/>
    </row>
    <row r="706">
      <c r="A706" s="25"/>
      <c r="B706" s="25"/>
      <c r="C706" s="25"/>
      <c r="D706" s="25"/>
      <c r="E706" s="25"/>
      <c r="F706" s="25"/>
      <c r="G706" s="25"/>
      <c r="H706" s="25"/>
      <c r="I706" s="25"/>
      <c r="J706" s="25"/>
      <c r="K706" s="25"/>
      <c r="L706" s="25"/>
      <c r="M706" s="25"/>
    </row>
    <row r="707">
      <c r="A707" s="25"/>
      <c r="B707" s="25"/>
      <c r="C707" s="25"/>
      <c r="D707" s="25"/>
      <c r="E707" s="25"/>
      <c r="F707" s="25"/>
      <c r="G707" s="25"/>
      <c r="H707" s="25"/>
      <c r="I707" s="25"/>
      <c r="J707" s="25"/>
      <c r="K707" s="25"/>
      <c r="L707" s="25"/>
      <c r="M707" s="25"/>
    </row>
    <row r="708">
      <c r="A708" s="25"/>
      <c r="B708" s="25"/>
      <c r="C708" s="25"/>
      <c r="D708" s="25"/>
      <c r="E708" s="25"/>
      <c r="F708" s="25"/>
      <c r="G708" s="25"/>
      <c r="H708" s="25"/>
      <c r="I708" s="25"/>
      <c r="J708" s="25"/>
      <c r="K708" s="25"/>
      <c r="L708" s="25"/>
      <c r="M708" s="25"/>
    </row>
    <row r="709">
      <c r="A709" s="25"/>
      <c r="B709" s="25"/>
      <c r="C709" s="25"/>
      <c r="D709" s="25"/>
      <c r="E709" s="25"/>
      <c r="F709" s="25"/>
      <c r="G709" s="25"/>
      <c r="H709" s="25"/>
      <c r="I709" s="25"/>
      <c r="J709" s="25"/>
      <c r="K709" s="25"/>
      <c r="L709" s="25"/>
      <c r="M709" s="25"/>
    </row>
    <row r="710">
      <c r="A710" s="25"/>
      <c r="B710" s="25"/>
      <c r="C710" s="25"/>
      <c r="D710" s="25"/>
      <c r="E710" s="25"/>
      <c r="F710" s="25"/>
      <c r="G710" s="25"/>
      <c r="H710" s="25"/>
      <c r="I710" s="25"/>
      <c r="J710" s="25"/>
      <c r="K710" s="25"/>
      <c r="L710" s="25"/>
      <c r="M710" s="25"/>
    </row>
    <row r="711">
      <c r="A711" s="25"/>
      <c r="B711" s="25"/>
      <c r="C711" s="25"/>
      <c r="D711" s="25"/>
      <c r="E711" s="25"/>
      <c r="F711" s="25"/>
      <c r="G711" s="25"/>
      <c r="H711" s="25"/>
      <c r="I711" s="25"/>
      <c r="J711" s="25"/>
      <c r="K711" s="25"/>
      <c r="L711" s="25"/>
      <c r="M711" s="25"/>
    </row>
    <row r="712">
      <c r="A712" s="25"/>
      <c r="B712" s="25"/>
      <c r="C712" s="25"/>
      <c r="D712" s="25"/>
      <c r="E712" s="25"/>
      <c r="F712" s="25"/>
      <c r="G712" s="25"/>
      <c r="H712" s="25"/>
      <c r="I712" s="25"/>
      <c r="J712" s="25"/>
      <c r="K712" s="25"/>
      <c r="L712" s="25"/>
      <c r="M712" s="25"/>
    </row>
    <row r="713">
      <c r="A713" s="25"/>
      <c r="B713" s="25"/>
      <c r="C713" s="25"/>
      <c r="D713" s="25"/>
      <c r="E713" s="25"/>
      <c r="F713" s="25"/>
      <c r="G713" s="25"/>
      <c r="H713" s="25"/>
      <c r="I713" s="25"/>
      <c r="J713" s="25"/>
      <c r="K713" s="25"/>
      <c r="L713" s="25"/>
      <c r="M713" s="25"/>
    </row>
    <row r="714">
      <c r="A714" s="25"/>
      <c r="B714" s="25"/>
      <c r="C714" s="25"/>
      <c r="D714" s="25"/>
      <c r="E714" s="25"/>
      <c r="F714" s="25"/>
      <c r="G714" s="25"/>
      <c r="H714" s="25"/>
      <c r="I714" s="25"/>
      <c r="J714" s="25"/>
      <c r="K714" s="25"/>
      <c r="L714" s="25"/>
      <c r="M714" s="25"/>
    </row>
    <row r="715">
      <c r="A715" s="25"/>
      <c r="B715" s="25"/>
      <c r="C715" s="25"/>
      <c r="D715" s="25"/>
      <c r="E715" s="25"/>
      <c r="F715" s="25"/>
      <c r="G715" s="25"/>
      <c r="H715" s="25"/>
      <c r="I715" s="25"/>
      <c r="J715" s="25"/>
      <c r="K715" s="25"/>
      <c r="L715" s="25"/>
      <c r="M715" s="25"/>
    </row>
    <row r="716">
      <c r="A716" s="25"/>
      <c r="B716" s="25"/>
      <c r="C716" s="25"/>
      <c r="D716" s="25"/>
      <c r="E716" s="25"/>
      <c r="F716" s="25"/>
      <c r="G716" s="25"/>
      <c r="H716" s="25"/>
      <c r="I716" s="25"/>
      <c r="J716" s="25"/>
      <c r="K716" s="25"/>
      <c r="L716" s="25"/>
      <c r="M716" s="25"/>
    </row>
    <row r="717">
      <c r="A717" s="25"/>
      <c r="B717" s="25"/>
      <c r="C717" s="25"/>
      <c r="D717" s="25"/>
      <c r="E717" s="25"/>
      <c r="F717" s="25"/>
      <c r="G717" s="25"/>
      <c r="H717" s="25"/>
      <c r="I717" s="25"/>
      <c r="J717" s="25"/>
      <c r="K717" s="25"/>
      <c r="L717" s="25"/>
      <c r="M717" s="25"/>
    </row>
    <row r="718">
      <c r="A718" s="25"/>
      <c r="B718" s="25"/>
      <c r="C718" s="25"/>
      <c r="D718" s="25"/>
      <c r="E718" s="25"/>
      <c r="F718" s="25"/>
      <c r="G718" s="25"/>
      <c r="H718" s="25"/>
      <c r="I718" s="25"/>
      <c r="J718" s="25"/>
      <c r="K718" s="25"/>
      <c r="L718" s="25"/>
      <c r="M718" s="25"/>
    </row>
    <row r="719">
      <c r="A719" s="25"/>
      <c r="B719" s="25"/>
      <c r="C719" s="25"/>
      <c r="D719" s="25"/>
      <c r="E719" s="25"/>
      <c r="F719" s="25"/>
      <c r="G719" s="25"/>
      <c r="H719" s="25"/>
      <c r="I719" s="25"/>
      <c r="J719" s="25"/>
      <c r="K719" s="25"/>
      <c r="L719" s="25"/>
      <c r="M719" s="25"/>
    </row>
    <row r="720">
      <c r="A720" s="25"/>
      <c r="B720" s="25"/>
      <c r="C720" s="25"/>
      <c r="D720" s="25"/>
      <c r="E720" s="25"/>
      <c r="F720" s="25"/>
      <c r="G720" s="25"/>
      <c r="H720" s="25"/>
      <c r="I720" s="25"/>
      <c r="J720" s="25"/>
      <c r="K720" s="25"/>
      <c r="L720" s="25"/>
      <c r="M720" s="25"/>
    </row>
    <row r="721">
      <c r="A721" s="25"/>
      <c r="B721" s="25"/>
      <c r="C721" s="25"/>
      <c r="D721" s="25"/>
      <c r="E721" s="25"/>
      <c r="F721" s="25"/>
      <c r="G721" s="25"/>
      <c r="H721" s="25"/>
      <c r="I721" s="25"/>
      <c r="J721" s="25"/>
      <c r="K721" s="25"/>
      <c r="L721" s="25"/>
      <c r="M721" s="25"/>
    </row>
    <row r="722">
      <c r="A722" s="25"/>
      <c r="B722" s="25"/>
      <c r="C722" s="25"/>
      <c r="D722" s="25"/>
      <c r="E722" s="25"/>
      <c r="F722" s="25"/>
      <c r="G722" s="25"/>
      <c r="H722" s="25"/>
      <c r="I722" s="25"/>
      <c r="J722" s="25"/>
      <c r="K722" s="25"/>
      <c r="L722" s="25"/>
      <c r="M722" s="25"/>
    </row>
    <row r="723">
      <c r="A723" s="25"/>
      <c r="B723" s="25"/>
      <c r="C723" s="25"/>
      <c r="D723" s="25"/>
      <c r="E723" s="25"/>
      <c r="F723" s="25"/>
      <c r="G723" s="25"/>
      <c r="H723" s="25"/>
      <c r="I723" s="25"/>
      <c r="J723" s="25"/>
      <c r="K723" s="25"/>
      <c r="L723" s="25"/>
      <c r="M723" s="25"/>
    </row>
    <row r="724">
      <c r="A724" s="25"/>
      <c r="B724" s="25"/>
      <c r="C724" s="25"/>
      <c r="D724" s="25"/>
      <c r="E724" s="25"/>
      <c r="F724" s="25"/>
      <c r="G724" s="25"/>
      <c r="H724" s="25"/>
      <c r="I724" s="25"/>
      <c r="J724" s="25"/>
      <c r="K724" s="25"/>
      <c r="L724" s="25"/>
      <c r="M724" s="25"/>
    </row>
    <row r="725">
      <c r="A725" s="25"/>
      <c r="B725" s="25"/>
      <c r="C725" s="25"/>
      <c r="D725" s="25"/>
      <c r="E725" s="25"/>
      <c r="F725" s="25"/>
      <c r="G725" s="25"/>
      <c r="H725" s="25"/>
      <c r="I725" s="25"/>
      <c r="J725" s="25"/>
      <c r="K725" s="25"/>
      <c r="L725" s="25"/>
      <c r="M725" s="25"/>
    </row>
    <row r="726">
      <c r="A726" s="25"/>
      <c r="B726" s="25"/>
      <c r="C726" s="25"/>
      <c r="D726" s="25"/>
      <c r="E726" s="25"/>
      <c r="F726" s="25"/>
      <c r="G726" s="25"/>
      <c r="H726" s="25"/>
      <c r="I726" s="25"/>
      <c r="J726" s="25"/>
      <c r="K726" s="25"/>
      <c r="L726" s="25"/>
      <c r="M726" s="25"/>
    </row>
    <row r="727">
      <c r="A727" s="25"/>
      <c r="B727" s="25"/>
      <c r="C727" s="25"/>
      <c r="D727" s="25"/>
      <c r="E727" s="25"/>
      <c r="F727" s="25"/>
      <c r="G727" s="25"/>
      <c r="H727" s="25"/>
      <c r="I727" s="25"/>
      <c r="J727" s="25"/>
      <c r="K727" s="25"/>
      <c r="L727" s="25"/>
      <c r="M727" s="25"/>
    </row>
    <row r="728">
      <c r="A728" s="25"/>
      <c r="B728" s="25"/>
      <c r="C728" s="25"/>
      <c r="D728" s="25"/>
      <c r="E728" s="25"/>
      <c r="F728" s="25"/>
      <c r="G728" s="25"/>
      <c r="H728" s="25"/>
      <c r="I728" s="25"/>
      <c r="J728" s="25"/>
      <c r="K728" s="25"/>
      <c r="L728" s="25"/>
      <c r="M728" s="25"/>
    </row>
    <row r="729">
      <c r="A729" s="25"/>
      <c r="B729" s="25"/>
      <c r="C729" s="25"/>
      <c r="D729" s="25"/>
      <c r="E729" s="25"/>
      <c r="F729" s="25"/>
      <c r="G729" s="25"/>
      <c r="H729" s="25"/>
      <c r="I729" s="25"/>
      <c r="J729" s="25"/>
      <c r="K729" s="25"/>
      <c r="L729" s="25"/>
      <c r="M729" s="25"/>
    </row>
    <row r="730">
      <c r="A730" s="25"/>
      <c r="B730" s="25"/>
      <c r="C730" s="25"/>
      <c r="D730" s="25"/>
      <c r="E730" s="25"/>
      <c r="F730" s="25"/>
      <c r="G730" s="25"/>
      <c r="H730" s="25"/>
      <c r="I730" s="25"/>
      <c r="J730" s="25"/>
      <c r="K730" s="25"/>
      <c r="L730" s="25"/>
      <c r="M730" s="25"/>
    </row>
    <row r="731">
      <c r="A731" s="25"/>
      <c r="B731" s="25"/>
      <c r="C731" s="25"/>
      <c r="D731" s="25"/>
      <c r="E731" s="25"/>
      <c r="F731" s="25"/>
      <c r="G731" s="25"/>
      <c r="H731" s="25"/>
      <c r="I731" s="25"/>
      <c r="J731" s="25"/>
      <c r="K731" s="25"/>
      <c r="L731" s="25"/>
      <c r="M731" s="25"/>
    </row>
    <row r="732">
      <c r="A732" s="25"/>
      <c r="B732" s="25"/>
      <c r="C732" s="25"/>
      <c r="D732" s="25"/>
      <c r="E732" s="25"/>
      <c r="F732" s="25"/>
      <c r="G732" s="25"/>
      <c r="H732" s="25"/>
      <c r="I732" s="25"/>
      <c r="J732" s="25"/>
      <c r="K732" s="25"/>
      <c r="L732" s="25"/>
      <c r="M732" s="25"/>
    </row>
    <row r="733">
      <c r="A733" s="25"/>
      <c r="B733" s="25"/>
      <c r="C733" s="25"/>
      <c r="D733" s="25"/>
      <c r="E733" s="25"/>
      <c r="F733" s="25"/>
      <c r="G733" s="25"/>
      <c r="H733" s="25"/>
      <c r="I733" s="25"/>
      <c r="J733" s="25"/>
      <c r="K733" s="25"/>
      <c r="L733" s="25"/>
      <c r="M733" s="25"/>
    </row>
    <row r="734">
      <c r="A734" s="25"/>
      <c r="B734" s="25"/>
      <c r="C734" s="25"/>
      <c r="D734" s="25"/>
      <c r="E734" s="25"/>
      <c r="F734" s="25"/>
      <c r="G734" s="25"/>
      <c r="H734" s="25"/>
      <c r="I734" s="25"/>
      <c r="J734" s="25"/>
      <c r="K734" s="25"/>
      <c r="L734" s="25"/>
      <c r="M734" s="25"/>
    </row>
    <row r="735">
      <c r="A735" s="25"/>
      <c r="B735" s="25"/>
      <c r="C735" s="25"/>
      <c r="D735" s="25"/>
      <c r="E735" s="25"/>
      <c r="F735" s="25"/>
      <c r="G735" s="25"/>
      <c r="H735" s="25"/>
      <c r="I735" s="25"/>
      <c r="J735" s="25"/>
      <c r="K735" s="25"/>
      <c r="L735" s="25"/>
      <c r="M735" s="25"/>
    </row>
    <row r="736">
      <c r="A736" s="25"/>
      <c r="B736" s="25"/>
      <c r="C736" s="25"/>
      <c r="D736" s="25"/>
      <c r="E736" s="25"/>
      <c r="F736" s="25"/>
      <c r="G736" s="25"/>
      <c r="H736" s="25"/>
      <c r="I736" s="25"/>
      <c r="J736" s="25"/>
      <c r="K736" s="25"/>
      <c r="L736" s="25"/>
      <c r="M736" s="25"/>
    </row>
    <row r="737">
      <c r="A737" s="25"/>
      <c r="B737" s="25"/>
      <c r="C737" s="25"/>
      <c r="D737" s="25"/>
      <c r="E737" s="25"/>
      <c r="F737" s="25"/>
      <c r="G737" s="25"/>
      <c r="H737" s="25"/>
      <c r="I737" s="25"/>
      <c r="J737" s="25"/>
      <c r="K737" s="25"/>
      <c r="L737" s="25"/>
      <c r="M737" s="25"/>
    </row>
    <row r="738">
      <c r="A738" s="25"/>
      <c r="B738" s="25"/>
      <c r="C738" s="25"/>
      <c r="D738" s="25"/>
      <c r="E738" s="25"/>
      <c r="F738" s="25"/>
      <c r="G738" s="25"/>
      <c r="H738" s="25"/>
      <c r="I738" s="25"/>
      <c r="J738" s="25"/>
      <c r="K738" s="25"/>
      <c r="L738" s="25"/>
      <c r="M738" s="25"/>
    </row>
    <row r="739">
      <c r="A739" s="25"/>
      <c r="B739" s="25"/>
      <c r="C739" s="25"/>
      <c r="D739" s="25"/>
      <c r="E739" s="25"/>
      <c r="F739" s="25"/>
      <c r="G739" s="25"/>
      <c r="H739" s="25"/>
      <c r="I739" s="25"/>
      <c r="J739" s="25"/>
      <c r="K739" s="25"/>
      <c r="L739" s="25"/>
      <c r="M739" s="25"/>
    </row>
    <row r="740">
      <c r="A740" s="25"/>
      <c r="B740" s="25"/>
      <c r="C740" s="25"/>
      <c r="D740" s="25"/>
      <c r="E740" s="25"/>
      <c r="F740" s="25"/>
      <c r="G740" s="25"/>
      <c r="H740" s="25"/>
      <c r="I740" s="25"/>
      <c r="J740" s="25"/>
      <c r="K740" s="25"/>
      <c r="L740" s="25"/>
      <c r="M740" s="25"/>
    </row>
    <row r="741">
      <c r="A741" s="25"/>
      <c r="B741" s="25"/>
      <c r="C741" s="25"/>
      <c r="D741" s="25"/>
      <c r="E741" s="25"/>
      <c r="F741" s="25"/>
      <c r="G741" s="25"/>
      <c r="H741" s="25"/>
      <c r="I741" s="25"/>
      <c r="J741" s="25"/>
      <c r="K741" s="25"/>
      <c r="L741" s="25"/>
      <c r="M741" s="25"/>
    </row>
    <row r="742">
      <c r="A742" s="25"/>
      <c r="B742" s="25"/>
      <c r="C742" s="25"/>
      <c r="D742" s="25"/>
      <c r="E742" s="25"/>
      <c r="F742" s="25"/>
      <c r="G742" s="25"/>
      <c r="H742" s="25"/>
      <c r="I742" s="25"/>
      <c r="J742" s="25"/>
      <c r="K742" s="25"/>
      <c r="L742" s="25"/>
      <c r="M742" s="25"/>
    </row>
    <row r="743">
      <c r="A743" s="25"/>
      <c r="B743" s="25"/>
      <c r="C743" s="25"/>
      <c r="D743" s="25"/>
      <c r="E743" s="25"/>
      <c r="F743" s="25"/>
      <c r="G743" s="25"/>
      <c r="H743" s="25"/>
      <c r="I743" s="25"/>
      <c r="J743" s="25"/>
      <c r="K743" s="25"/>
      <c r="L743" s="25"/>
      <c r="M743" s="25"/>
    </row>
    <row r="744">
      <c r="A744" s="25"/>
      <c r="B744" s="25"/>
      <c r="C744" s="25"/>
      <c r="D744" s="25"/>
      <c r="E744" s="25"/>
      <c r="F744" s="25"/>
      <c r="G744" s="25"/>
      <c r="H744" s="25"/>
      <c r="I744" s="25"/>
      <c r="J744" s="25"/>
      <c r="K744" s="25"/>
      <c r="L744" s="25"/>
      <c r="M744" s="25"/>
    </row>
    <row r="745">
      <c r="A745" s="25"/>
      <c r="B745" s="25"/>
      <c r="C745" s="25"/>
      <c r="D745" s="25"/>
      <c r="E745" s="25"/>
      <c r="F745" s="25"/>
      <c r="G745" s="25"/>
      <c r="H745" s="25"/>
      <c r="I745" s="25"/>
      <c r="J745" s="25"/>
      <c r="K745" s="25"/>
      <c r="L745" s="25"/>
      <c r="M745" s="25"/>
    </row>
    <row r="746">
      <c r="A746" s="25"/>
      <c r="B746" s="25"/>
      <c r="C746" s="25"/>
      <c r="D746" s="25"/>
      <c r="E746" s="25"/>
      <c r="F746" s="25"/>
      <c r="G746" s="25"/>
      <c r="H746" s="25"/>
      <c r="I746" s="25"/>
      <c r="J746" s="25"/>
      <c r="K746" s="25"/>
      <c r="L746" s="25"/>
      <c r="M746" s="25"/>
    </row>
    <row r="747">
      <c r="A747" s="25"/>
      <c r="B747" s="25"/>
      <c r="C747" s="25"/>
      <c r="D747" s="25"/>
      <c r="E747" s="25"/>
      <c r="F747" s="25"/>
      <c r="G747" s="25"/>
      <c r="H747" s="25"/>
      <c r="I747" s="25"/>
      <c r="J747" s="25"/>
      <c r="K747" s="25"/>
      <c r="L747" s="25"/>
      <c r="M747" s="25"/>
    </row>
    <row r="748">
      <c r="A748" s="25"/>
      <c r="B748" s="25"/>
      <c r="C748" s="25"/>
      <c r="D748" s="25"/>
      <c r="E748" s="25"/>
      <c r="F748" s="25"/>
      <c r="G748" s="25"/>
      <c r="H748" s="25"/>
      <c r="I748" s="25"/>
      <c r="J748" s="25"/>
      <c r="K748" s="25"/>
      <c r="L748" s="25"/>
      <c r="M748" s="25"/>
    </row>
    <row r="749">
      <c r="A749" s="25"/>
      <c r="B749" s="25"/>
      <c r="C749" s="25"/>
      <c r="D749" s="25"/>
      <c r="E749" s="25"/>
      <c r="F749" s="25"/>
      <c r="G749" s="25"/>
      <c r="H749" s="25"/>
      <c r="I749" s="25"/>
      <c r="J749" s="25"/>
      <c r="K749" s="25"/>
      <c r="L749" s="25"/>
      <c r="M749" s="25"/>
    </row>
    <row r="750">
      <c r="A750" s="25"/>
      <c r="B750" s="25"/>
      <c r="C750" s="25"/>
      <c r="D750" s="25"/>
      <c r="E750" s="25"/>
      <c r="F750" s="25"/>
      <c r="G750" s="25"/>
      <c r="H750" s="25"/>
      <c r="I750" s="25"/>
      <c r="J750" s="25"/>
      <c r="K750" s="25"/>
      <c r="L750" s="25"/>
      <c r="M750" s="25"/>
    </row>
    <row r="751">
      <c r="A751" s="25"/>
      <c r="B751" s="25"/>
      <c r="C751" s="25"/>
      <c r="D751" s="25"/>
      <c r="E751" s="25"/>
      <c r="F751" s="25"/>
      <c r="G751" s="25"/>
      <c r="H751" s="25"/>
      <c r="I751" s="25"/>
      <c r="J751" s="25"/>
      <c r="K751" s="25"/>
      <c r="L751" s="25"/>
      <c r="M751" s="25"/>
    </row>
    <row r="752">
      <c r="A752" s="25"/>
      <c r="B752" s="25"/>
      <c r="C752" s="25"/>
      <c r="D752" s="25"/>
      <c r="E752" s="25"/>
      <c r="F752" s="25"/>
      <c r="G752" s="25"/>
      <c r="H752" s="25"/>
      <c r="I752" s="25"/>
      <c r="J752" s="25"/>
      <c r="K752" s="25"/>
      <c r="L752" s="25"/>
      <c r="M752" s="25"/>
    </row>
    <row r="753">
      <c r="A753" s="25"/>
      <c r="B753" s="25"/>
      <c r="C753" s="25"/>
      <c r="D753" s="25"/>
      <c r="E753" s="25"/>
      <c r="F753" s="25"/>
      <c r="G753" s="25"/>
      <c r="H753" s="25"/>
      <c r="I753" s="25"/>
      <c r="J753" s="25"/>
      <c r="K753" s="25"/>
      <c r="L753" s="25"/>
      <c r="M753" s="25"/>
    </row>
    <row r="754">
      <c r="A754" s="25"/>
      <c r="B754" s="25"/>
      <c r="C754" s="25"/>
      <c r="D754" s="25"/>
      <c r="E754" s="25"/>
      <c r="F754" s="25"/>
      <c r="G754" s="25"/>
      <c r="H754" s="25"/>
      <c r="I754" s="25"/>
      <c r="J754" s="25"/>
      <c r="K754" s="25"/>
      <c r="L754" s="25"/>
      <c r="M754" s="25"/>
    </row>
    <row r="755">
      <c r="A755" s="25"/>
      <c r="B755" s="25"/>
      <c r="C755" s="25"/>
      <c r="D755" s="25"/>
      <c r="E755" s="25"/>
      <c r="F755" s="25"/>
      <c r="G755" s="25"/>
      <c r="H755" s="25"/>
      <c r="I755" s="25"/>
      <c r="J755" s="25"/>
      <c r="K755" s="25"/>
      <c r="L755" s="25"/>
      <c r="M755" s="25"/>
    </row>
    <row r="756">
      <c r="A756" s="25"/>
      <c r="B756" s="25"/>
      <c r="C756" s="25"/>
      <c r="D756" s="25"/>
      <c r="E756" s="25"/>
      <c r="F756" s="25"/>
      <c r="G756" s="25"/>
      <c r="H756" s="25"/>
      <c r="I756" s="25"/>
      <c r="J756" s="25"/>
      <c r="K756" s="25"/>
      <c r="L756" s="25"/>
      <c r="M756" s="25"/>
    </row>
    <row r="757">
      <c r="A757" s="25"/>
      <c r="B757" s="25"/>
      <c r="C757" s="25"/>
      <c r="D757" s="25"/>
      <c r="E757" s="25"/>
      <c r="F757" s="25"/>
      <c r="G757" s="25"/>
      <c r="H757" s="25"/>
      <c r="I757" s="25"/>
      <c r="J757" s="25"/>
      <c r="K757" s="25"/>
      <c r="L757" s="25"/>
      <c r="M757" s="25"/>
    </row>
    <row r="758">
      <c r="A758" s="25"/>
      <c r="B758" s="25"/>
      <c r="C758" s="25"/>
      <c r="D758" s="25"/>
      <c r="E758" s="25"/>
      <c r="F758" s="25"/>
      <c r="G758" s="25"/>
      <c r="H758" s="25"/>
      <c r="I758" s="25"/>
      <c r="J758" s="25"/>
      <c r="K758" s="25"/>
      <c r="L758" s="25"/>
      <c r="M758" s="25"/>
    </row>
    <row r="759">
      <c r="A759" s="25"/>
      <c r="B759" s="25"/>
      <c r="C759" s="25"/>
      <c r="D759" s="25"/>
      <c r="E759" s="25"/>
      <c r="F759" s="25"/>
      <c r="G759" s="25"/>
      <c r="H759" s="25"/>
      <c r="I759" s="25"/>
      <c r="J759" s="25"/>
      <c r="K759" s="25"/>
      <c r="L759" s="25"/>
      <c r="M759" s="25"/>
    </row>
    <row r="760">
      <c r="A760" s="25"/>
      <c r="B760" s="25"/>
      <c r="C760" s="25"/>
      <c r="D760" s="25"/>
      <c r="E760" s="25"/>
      <c r="F760" s="25"/>
      <c r="G760" s="25"/>
      <c r="H760" s="25"/>
      <c r="I760" s="25"/>
      <c r="J760" s="25"/>
      <c r="K760" s="25"/>
      <c r="L760" s="25"/>
      <c r="M760" s="25"/>
    </row>
    <row r="761">
      <c r="A761" s="25"/>
      <c r="B761" s="25"/>
      <c r="C761" s="25"/>
      <c r="D761" s="25"/>
      <c r="E761" s="25"/>
      <c r="F761" s="25"/>
      <c r="G761" s="25"/>
      <c r="H761" s="25"/>
      <c r="I761" s="25"/>
      <c r="J761" s="25"/>
      <c r="K761" s="25"/>
      <c r="L761" s="25"/>
      <c r="M761" s="25"/>
    </row>
    <row r="762">
      <c r="A762" s="25"/>
      <c r="B762" s="25"/>
      <c r="C762" s="25"/>
      <c r="D762" s="25"/>
      <c r="E762" s="25"/>
      <c r="F762" s="25"/>
      <c r="G762" s="25"/>
      <c r="H762" s="25"/>
      <c r="I762" s="25"/>
      <c r="J762" s="25"/>
      <c r="K762" s="25"/>
      <c r="L762" s="25"/>
      <c r="M762" s="25"/>
    </row>
    <row r="763">
      <c r="A763" s="25"/>
      <c r="B763" s="25"/>
      <c r="C763" s="25"/>
      <c r="D763" s="25"/>
      <c r="E763" s="25"/>
      <c r="F763" s="25"/>
      <c r="G763" s="25"/>
      <c r="H763" s="25"/>
      <c r="I763" s="25"/>
      <c r="J763" s="25"/>
      <c r="K763" s="25"/>
      <c r="L763" s="25"/>
      <c r="M763" s="25"/>
    </row>
    <row r="764">
      <c r="A764" s="25"/>
      <c r="B764" s="25"/>
      <c r="C764" s="25"/>
      <c r="D764" s="25"/>
      <c r="E764" s="25"/>
      <c r="F764" s="25"/>
      <c r="G764" s="25"/>
      <c r="H764" s="25"/>
      <c r="I764" s="25"/>
      <c r="J764" s="25"/>
      <c r="K764" s="25"/>
      <c r="L764" s="25"/>
      <c r="M764" s="25"/>
    </row>
    <row r="765">
      <c r="A765" s="25"/>
      <c r="B765" s="25"/>
      <c r="C765" s="25"/>
      <c r="D765" s="25"/>
      <c r="E765" s="25"/>
      <c r="F765" s="25"/>
      <c r="G765" s="25"/>
      <c r="H765" s="25"/>
      <c r="I765" s="25"/>
      <c r="J765" s="25"/>
      <c r="K765" s="25"/>
      <c r="L765" s="25"/>
      <c r="M765" s="25"/>
    </row>
    <row r="766">
      <c r="A766" s="25"/>
      <c r="B766" s="25"/>
      <c r="C766" s="25"/>
      <c r="D766" s="25"/>
      <c r="E766" s="25"/>
      <c r="F766" s="25"/>
      <c r="G766" s="25"/>
      <c r="H766" s="25"/>
      <c r="I766" s="25"/>
      <c r="J766" s="25"/>
      <c r="K766" s="25"/>
      <c r="L766" s="25"/>
      <c r="M766" s="25"/>
    </row>
    <row r="767">
      <c r="A767" s="25"/>
      <c r="B767" s="25"/>
      <c r="C767" s="25"/>
      <c r="D767" s="25"/>
      <c r="E767" s="25"/>
      <c r="F767" s="25"/>
      <c r="G767" s="25"/>
      <c r="H767" s="25"/>
      <c r="I767" s="25"/>
      <c r="J767" s="25"/>
      <c r="K767" s="25"/>
      <c r="L767" s="25"/>
      <c r="M767" s="25"/>
    </row>
    <row r="768">
      <c r="A768" s="25"/>
      <c r="B768" s="25"/>
      <c r="C768" s="25"/>
      <c r="D768" s="25"/>
      <c r="E768" s="25"/>
      <c r="F768" s="25"/>
      <c r="G768" s="25"/>
      <c r="H768" s="25"/>
      <c r="I768" s="25"/>
      <c r="J768" s="25"/>
      <c r="K768" s="25"/>
      <c r="L768" s="25"/>
      <c r="M768" s="25"/>
    </row>
    <row r="769">
      <c r="A769" s="25"/>
      <c r="B769" s="25"/>
      <c r="C769" s="25"/>
      <c r="D769" s="25"/>
      <c r="E769" s="25"/>
      <c r="F769" s="25"/>
      <c r="G769" s="25"/>
      <c r="H769" s="25"/>
      <c r="I769" s="25"/>
      <c r="J769" s="25"/>
      <c r="K769" s="25"/>
      <c r="L769" s="25"/>
      <c r="M769" s="25"/>
    </row>
    <row r="770">
      <c r="A770" s="25"/>
      <c r="B770" s="25"/>
      <c r="C770" s="25"/>
      <c r="D770" s="25"/>
      <c r="E770" s="25"/>
      <c r="F770" s="25"/>
      <c r="G770" s="25"/>
      <c r="H770" s="25"/>
      <c r="I770" s="25"/>
      <c r="J770" s="25"/>
      <c r="K770" s="25"/>
      <c r="L770" s="25"/>
      <c r="M770" s="25"/>
    </row>
    <row r="771">
      <c r="A771" s="25"/>
      <c r="B771" s="25"/>
      <c r="C771" s="25"/>
      <c r="D771" s="25"/>
      <c r="E771" s="25"/>
      <c r="F771" s="25"/>
      <c r="G771" s="25"/>
      <c r="H771" s="25"/>
      <c r="I771" s="25"/>
      <c r="J771" s="25"/>
      <c r="K771" s="25"/>
      <c r="L771" s="25"/>
      <c r="M771" s="25"/>
    </row>
    <row r="772">
      <c r="A772" s="25"/>
      <c r="B772" s="25"/>
      <c r="C772" s="25"/>
      <c r="D772" s="25"/>
      <c r="E772" s="25"/>
      <c r="F772" s="25"/>
      <c r="G772" s="25"/>
      <c r="H772" s="25"/>
      <c r="I772" s="25"/>
      <c r="J772" s="25"/>
      <c r="K772" s="25"/>
      <c r="L772" s="25"/>
      <c r="M772" s="25"/>
    </row>
    <row r="773">
      <c r="A773" s="25"/>
      <c r="B773" s="25"/>
      <c r="C773" s="25"/>
      <c r="D773" s="25"/>
      <c r="E773" s="25"/>
      <c r="F773" s="25"/>
      <c r="G773" s="25"/>
      <c r="H773" s="25"/>
      <c r="I773" s="25"/>
      <c r="J773" s="25"/>
      <c r="K773" s="25"/>
      <c r="L773" s="25"/>
      <c r="M773" s="25"/>
    </row>
    <row r="774">
      <c r="A774" s="25"/>
      <c r="B774" s="25"/>
      <c r="C774" s="25"/>
      <c r="D774" s="25"/>
      <c r="E774" s="25"/>
      <c r="F774" s="25"/>
      <c r="G774" s="25"/>
      <c r="H774" s="25"/>
      <c r="I774" s="25"/>
      <c r="J774" s="25"/>
      <c r="K774" s="25"/>
      <c r="L774" s="25"/>
      <c r="M774" s="25"/>
    </row>
    <row r="775">
      <c r="A775" s="25"/>
      <c r="B775" s="25"/>
      <c r="C775" s="25"/>
      <c r="D775" s="25"/>
      <c r="E775" s="25"/>
      <c r="F775" s="25"/>
      <c r="G775" s="25"/>
      <c r="H775" s="25"/>
      <c r="I775" s="25"/>
      <c r="J775" s="25"/>
      <c r="K775" s="25"/>
      <c r="L775" s="25"/>
      <c r="M775" s="25"/>
    </row>
    <row r="776">
      <c r="A776" s="25"/>
      <c r="B776" s="25"/>
      <c r="C776" s="25"/>
      <c r="D776" s="25"/>
      <c r="E776" s="25"/>
      <c r="F776" s="25"/>
      <c r="G776" s="25"/>
      <c r="H776" s="25"/>
      <c r="I776" s="25"/>
      <c r="J776" s="25"/>
      <c r="K776" s="25"/>
      <c r="L776" s="25"/>
      <c r="M776" s="25"/>
    </row>
    <row r="777">
      <c r="A777" s="25"/>
      <c r="B777" s="25"/>
      <c r="C777" s="25"/>
      <c r="D777" s="25"/>
      <c r="E777" s="25"/>
      <c r="F777" s="25"/>
      <c r="G777" s="25"/>
      <c r="H777" s="25"/>
      <c r="I777" s="25"/>
      <c r="J777" s="25"/>
      <c r="K777" s="25"/>
      <c r="L777" s="25"/>
      <c r="M777" s="25"/>
    </row>
    <row r="778">
      <c r="A778" s="25"/>
      <c r="B778" s="25"/>
      <c r="C778" s="25"/>
      <c r="D778" s="25"/>
      <c r="E778" s="25"/>
      <c r="F778" s="25"/>
      <c r="G778" s="25"/>
      <c r="H778" s="25"/>
      <c r="I778" s="25"/>
      <c r="J778" s="25"/>
      <c r="K778" s="25"/>
      <c r="L778" s="25"/>
      <c r="M778" s="25"/>
    </row>
    <row r="779">
      <c r="A779" s="25"/>
      <c r="B779" s="25"/>
      <c r="C779" s="25"/>
      <c r="D779" s="25"/>
      <c r="E779" s="25"/>
      <c r="F779" s="25"/>
      <c r="G779" s="25"/>
      <c r="H779" s="25"/>
      <c r="I779" s="25"/>
      <c r="J779" s="25"/>
      <c r="K779" s="25"/>
      <c r="L779" s="25"/>
      <c r="M779" s="25"/>
    </row>
    <row r="780">
      <c r="A780" s="25"/>
      <c r="B780" s="25"/>
      <c r="C780" s="25"/>
      <c r="D780" s="25"/>
      <c r="E780" s="25"/>
      <c r="F780" s="25"/>
      <c r="G780" s="25"/>
      <c r="H780" s="25"/>
      <c r="I780" s="25"/>
      <c r="J780" s="25"/>
      <c r="K780" s="25"/>
      <c r="L780" s="25"/>
      <c r="M780" s="25"/>
    </row>
    <row r="781">
      <c r="A781" s="25"/>
      <c r="B781" s="25"/>
      <c r="C781" s="25"/>
      <c r="D781" s="25"/>
      <c r="E781" s="25"/>
      <c r="F781" s="25"/>
      <c r="G781" s="25"/>
      <c r="H781" s="25"/>
      <c r="I781" s="25"/>
      <c r="J781" s="25"/>
      <c r="K781" s="25"/>
      <c r="L781" s="25"/>
      <c r="M781" s="25"/>
    </row>
    <row r="782">
      <c r="A782" s="25"/>
      <c r="B782" s="25"/>
      <c r="C782" s="25"/>
      <c r="D782" s="25"/>
      <c r="E782" s="25"/>
      <c r="F782" s="25"/>
      <c r="G782" s="25"/>
      <c r="H782" s="25"/>
      <c r="I782" s="25"/>
      <c r="J782" s="25"/>
      <c r="K782" s="25"/>
      <c r="L782" s="25"/>
      <c r="M782" s="25"/>
    </row>
    <row r="783">
      <c r="A783" s="25"/>
      <c r="B783" s="25"/>
      <c r="C783" s="25"/>
      <c r="D783" s="25"/>
      <c r="E783" s="25"/>
      <c r="F783" s="25"/>
      <c r="G783" s="25"/>
      <c r="H783" s="25"/>
      <c r="I783" s="25"/>
      <c r="J783" s="25"/>
      <c r="K783" s="25"/>
      <c r="L783" s="25"/>
      <c r="M783" s="25"/>
    </row>
    <row r="784">
      <c r="A784" s="25"/>
      <c r="B784" s="25"/>
      <c r="C784" s="25"/>
      <c r="D784" s="25"/>
      <c r="E784" s="25"/>
      <c r="F784" s="25"/>
      <c r="G784" s="25"/>
      <c r="H784" s="25"/>
      <c r="I784" s="25"/>
      <c r="J784" s="25"/>
      <c r="K784" s="25"/>
      <c r="L784" s="25"/>
      <c r="M784" s="25"/>
    </row>
    <row r="785">
      <c r="A785" s="25"/>
      <c r="B785" s="25"/>
      <c r="C785" s="25"/>
      <c r="D785" s="25"/>
      <c r="E785" s="25"/>
      <c r="F785" s="25"/>
      <c r="G785" s="25"/>
      <c r="H785" s="25"/>
      <c r="I785" s="25"/>
      <c r="J785" s="25"/>
      <c r="K785" s="25"/>
      <c r="L785" s="25"/>
      <c r="M785" s="25"/>
    </row>
    <row r="786">
      <c r="A786" s="25"/>
      <c r="B786" s="25"/>
      <c r="C786" s="25"/>
      <c r="D786" s="25"/>
      <c r="E786" s="25"/>
      <c r="F786" s="25"/>
      <c r="G786" s="25"/>
      <c r="H786" s="25"/>
      <c r="I786" s="25"/>
      <c r="J786" s="25"/>
      <c r="K786" s="25"/>
      <c r="L786" s="25"/>
      <c r="M786" s="25"/>
    </row>
    <row r="787">
      <c r="A787" s="25"/>
      <c r="B787" s="25"/>
      <c r="C787" s="25"/>
      <c r="D787" s="25"/>
      <c r="E787" s="25"/>
      <c r="F787" s="25"/>
      <c r="G787" s="25"/>
      <c r="H787" s="25"/>
      <c r="I787" s="25"/>
      <c r="J787" s="25"/>
      <c r="K787" s="25"/>
      <c r="L787" s="25"/>
      <c r="M787" s="25"/>
    </row>
    <row r="788">
      <c r="A788" s="25"/>
      <c r="B788" s="25"/>
      <c r="C788" s="25"/>
      <c r="D788" s="25"/>
      <c r="E788" s="25"/>
      <c r="F788" s="25"/>
      <c r="G788" s="25"/>
      <c r="H788" s="25"/>
      <c r="I788" s="25"/>
      <c r="J788" s="25"/>
      <c r="K788" s="25"/>
      <c r="L788" s="25"/>
      <c r="M788" s="25"/>
    </row>
    <row r="789">
      <c r="A789" s="25"/>
      <c r="B789" s="25"/>
      <c r="C789" s="25"/>
      <c r="D789" s="25"/>
      <c r="E789" s="25"/>
      <c r="F789" s="25"/>
      <c r="G789" s="25"/>
      <c r="H789" s="25"/>
      <c r="I789" s="25"/>
      <c r="J789" s="25"/>
      <c r="K789" s="25"/>
      <c r="L789" s="25"/>
      <c r="M789" s="25"/>
    </row>
    <row r="790">
      <c r="A790" s="25"/>
      <c r="B790" s="25"/>
      <c r="C790" s="25"/>
      <c r="D790" s="25"/>
      <c r="E790" s="25"/>
      <c r="F790" s="25"/>
      <c r="G790" s="25"/>
      <c r="H790" s="25"/>
      <c r="I790" s="25"/>
      <c r="J790" s="25"/>
      <c r="K790" s="25"/>
      <c r="L790" s="25"/>
      <c r="M790" s="25"/>
    </row>
    <row r="791">
      <c r="A791" s="25"/>
      <c r="B791" s="25"/>
      <c r="C791" s="25"/>
      <c r="D791" s="25"/>
      <c r="E791" s="25"/>
      <c r="F791" s="25"/>
      <c r="G791" s="25"/>
      <c r="H791" s="25"/>
      <c r="I791" s="25"/>
      <c r="J791" s="25"/>
      <c r="K791" s="25"/>
      <c r="L791" s="25"/>
      <c r="M791" s="25"/>
    </row>
    <row r="792">
      <c r="A792" s="25"/>
      <c r="B792" s="25"/>
      <c r="C792" s="25"/>
      <c r="D792" s="25"/>
      <c r="E792" s="25"/>
      <c r="F792" s="25"/>
      <c r="G792" s="25"/>
      <c r="H792" s="25"/>
      <c r="I792" s="25"/>
      <c r="J792" s="25"/>
      <c r="K792" s="25"/>
      <c r="L792" s="25"/>
      <c r="M792" s="25"/>
    </row>
    <row r="793">
      <c r="A793" s="25"/>
      <c r="B793" s="25"/>
      <c r="C793" s="25"/>
      <c r="D793" s="25"/>
      <c r="E793" s="25"/>
      <c r="F793" s="25"/>
      <c r="G793" s="25"/>
      <c r="H793" s="25"/>
      <c r="I793" s="25"/>
      <c r="J793" s="25"/>
      <c r="K793" s="25"/>
      <c r="L793" s="25"/>
      <c r="M793" s="25"/>
    </row>
    <row r="794">
      <c r="A794" s="25"/>
      <c r="B794" s="25"/>
      <c r="C794" s="25"/>
      <c r="D794" s="25"/>
      <c r="E794" s="25"/>
      <c r="F794" s="25"/>
      <c r="G794" s="25"/>
      <c r="H794" s="25"/>
      <c r="I794" s="25"/>
      <c r="J794" s="25"/>
      <c r="K794" s="25"/>
      <c r="L794" s="25"/>
      <c r="M794" s="25"/>
    </row>
    <row r="795">
      <c r="A795" s="25"/>
      <c r="B795" s="25"/>
      <c r="C795" s="25"/>
      <c r="D795" s="25"/>
      <c r="E795" s="25"/>
      <c r="F795" s="25"/>
      <c r="G795" s="25"/>
      <c r="H795" s="25"/>
      <c r="I795" s="25"/>
      <c r="J795" s="25"/>
      <c r="K795" s="25"/>
      <c r="L795" s="25"/>
      <c r="M795" s="25"/>
    </row>
    <row r="796">
      <c r="A796" s="25"/>
      <c r="B796" s="25"/>
      <c r="C796" s="25"/>
      <c r="D796" s="25"/>
      <c r="E796" s="25"/>
      <c r="F796" s="25"/>
      <c r="G796" s="25"/>
      <c r="H796" s="25"/>
      <c r="I796" s="25"/>
      <c r="J796" s="25"/>
      <c r="K796" s="25"/>
      <c r="L796" s="25"/>
      <c r="M796" s="25"/>
    </row>
    <row r="797">
      <c r="A797" s="25"/>
      <c r="B797" s="25"/>
      <c r="C797" s="25"/>
      <c r="D797" s="25"/>
      <c r="E797" s="25"/>
      <c r="F797" s="25"/>
      <c r="G797" s="25"/>
      <c r="H797" s="25"/>
      <c r="I797" s="25"/>
      <c r="J797" s="25"/>
      <c r="K797" s="25"/>
      <c r="L797" s="25"/>
      <c r="M797" s="25"/>
    </row>
    <row r="798">
      <c r="A798" s="25"/>
      <c r="B798" s="25"/>
      <c r="C798" s="25"/>
      <c r="D798" s="25"/>
      <c r="E798" s="25"/>
      <c r="F798" s="25"/>
      <c r="G798" s="25"/>
      <c r="H798" s="25"/>
      <c r="I798" s="25"/>
      <c r="J798" s="25"/>
      <c r="K798" s="25"/>
      <c r="L798" s="25"/>
      <c r="M798" s="25"/>
    </row>
    <row r="799">
      <c r="A799" s="25"/>
      <c r="B799" s="25"/>
      <c r="C799" s="25"/>
      <c r="D799" s="25"/>
      <c r="E799" s="25"/>
      <c r="F799" s="25"/>
      <c r="G799" s="25"/>
      <c r="H799" s="25"/>
      <c r="I799" s="25"/>
      <c r="J799" s="25"/>
      <c r="K799" s="25"/>
      <c r="L799" s="25"/>
      <c r="M799" s="25"/>
    </row>
    <row r="800">
      <c r="A800" s="25"/>
      <c r="B800" s="25"/>
      <c r="C800" s="25"/>
      <c r="D800" s="25"/>
      <c r="E800" s="25"/>
      <c r="F800" s="25"/>
      <c r="G800" s="25"/>
      <c r="H800" s="25"/>
      <c r="I800" s="25"/>
      <c r="J800" s="25"/>
      <c r="K800" s="25"/>
      <c r="L800" s="25"/>
      <c r="M800" s="25"/>
    </row>
    <row r="801">
      <c r="A801" s="25"/>
      <c r="B801" s="25"/>
      <c r="C801" s="25"/>
      <c r="D801" s="25"/>
      <c r="E801" s="25"/>
      <c r="F801" s="25"/>
      <c r="G801" s="25"/>
      <c r="H801" s="25"/>
      <c r="I801" s="25"/>
      <c r="J801" s="25"/>
      <c r="K801" s="25"/>
      <c r="L801" s="25"/>
      <c r="M801" s="25"/>
    </row>
    <row r="802">
      <c r="A802" s="25"/>
      <c r="B802" s="25"/>
      <c r="C802" s="25"/>
      <c r="D802" s="25"/>
      <c r="E802" s="25"/>
      <c r="F802" s="25"/>
      <c r="G802" s="25"/>
      <c r="H802" s="25"/>
      <c r="I802" s="25"/>
      <c r="J802" s="25"/>
      <c r="K802" s="25"/>
      <c r="L802" s="25"/>
      <c r="M802" s="25"/>
    </row>
    <row r="803">
      <c r="A803" s="25"/>
      <c r="B803" s="25"/>
      <c r="C803" s="25"/>
      <c r="D803" s="25"/>
      <c r="E803" s="25"/>
      <c r="F803" s="25"/>
      <c r="G803" s="25"/>
      <c r="H803" s="25"/>
      <c r="I803" s="25"/>
      <c r="J803" s="25"/>
      <c r="K803" s="25"/>
      <c r="L803" s="25"/>
      <c r="M803" s="25"/>
    </row>
    <row r="804">
      <c r="A804" s="25"/>
      <c r="B804" s="25"/>
      <c r="C804" s="25"/>
      <c r="D804" s="25"/>
      <c r="E804" s="25"/>
      <c r="F804" s="25"/>
      <c r="G804" s="25"/>
      <c r="H804" s="25"/>
      <c r="I804" s="25"/>
      <c r="J804" s="25"/>
      <c r="K804" s="25"/>
      <c r="L804" s="25"/>
      <c r="M804" s="25"/>
    </row>
    <row r="805">
      <c r="A805" s="25"/>
      <c r="B805" s="25"/>
      <c r="C805" s="25"/>
      <c r="D805" s="25"/>
      <c r="E805" s="25"/>
      <c r="F805" s="25"/>
      <c r="G805" s="25"/>
      <c r="H805" s="25"/>
      <c r="I805" s="25"/>
      <c r="J805" s="25"/>
      <c r="K805" s="25"/>
      <c r="L805" s="25"/>
      <c r="M805" s="25"/>
    </row>
    <row r="806">
      <c r="A806" s="25"/>
      <c r="B806" s="25"/>
      <c r="C806" s="25"/>
      <c r="D806" s="25"/>
      <c r="E806" s="25"/>
      <c r="F806" s="25"/>
      <c r="G806" s="25"/>
      <c r="H806" s="25"/>
      <c r="I806" s="25"/>
      <c r="J806" s="25"/>
      <c r="K806" s="25"/>
      <c r="L806" s="25"/>
      <c r="M806" s="25"/>
    </row>
    <row r="807">
      <c r="A807" s="25"/>
      <c r="B807" s="25"/>
      <c r="C807" s="25"/>
      <c r="D807" s="25"/>
      <c r="E807" s="25"/>
      <c r="F807" s="25"/>
      <c r="G807" s="25"/>
      <c r="H807" s="25"/>
      <c r="I807" s="25"/>
      <c r="J807" s="25"/>
      <c r="K807" s="25"/>
      <c r="L807" s="25"/>
      <c r="M807" s="25"/>
    </row>
    <row r="808">
      <c r="A808" s="25"/>
      <c r="B808" s="25"/>
      <c r="C808" s="25"/>
      <c r="D808" s="25"/>
      <c r="E808" s="25"/>
      <c r="F808" s="25"/>
      <c r="G808" s="25"/>
      <c r="H808" s="25"/>
      <c r="I808" s="25"/>
      <c r="J808" s="25"/>
      <c r="K808" s="25"/>
      <c r="L808" s="25"/>
      <c r="M808" s="25"/>
    </row>
    <row r="809">
      <c r="A809" s="25"/>
      <c r="B809" s="25"/>
      <c r="C809" s="25"/>
      <c r="D809" s="25"/>
      <c r="E809" s="25"/>
      <c r="F809" s="25"/>
      <c r="G809" s="25"/>
      <c r="H809" s="25"/>
      <c r="I809" s="25"/>
      <c r="J809" s="25"/>
      <c r="K809" s="25"/>
      <c r="L809" s="25"/>
      <c r="M809" s="25"/>
    </row>
    <row r="810">
      <c r="A810" s="25"/>
      <c r="B810" s="25"/>
      <c r="C810" s="25"/>
      <c r="D810" s="25"/>
      <c r="E810" s="25"/>
      <c r="F810" s="25"/>
      <c r="G810" s="25"/>
      <c r="H810" s="25"/>
      <c r="I810" s="25"/>
      <c r="J810" s="25"/>
      <c r="K810" s="25"/>
      <c r="L810" s="25"/>
      <c r="M810" s="25"/>
    </row>
    <row r="811">
      <c r="A811" s="25"/>
      <c r="B811" s="25"/>
      <c r="C811" s="25"/>
      <c r="D811" s="25"/>
      <c r="E811" s="25"/>
      <c r="F811" s="25"/>
      <c r="G811" s="25"/>
      <c r="H811" s="25"/>
      <c r="I811" s="25"/>
      <c r="J811" s="25"/>
      <c r="K811" s="25"/>
      <c r="L811" s="25"/>
      <c r="M811" s="25"/>
    </row>
    <row r="812">
      <c r="A812" s="25"/>
      <c r="B812" s="25"/>
      <c r="C812" s="25"/>
      <c r="D812" s="25"/>
      <c r="E812" s="25"/>
      <c r="F812" s="25"/>
      <c r="G812" s="25"/>
      <c r="H812" s="25"/>
      <c r="I812" s="25"/>
      <c r="J812" s="25"/>
      <c r="K812" s="25"/>
      <c r="L812" s="25"/>
      <c r="M812" s="25"/>
    </row>
    <row r="813">
      <c r="A813" s="25"/>
      <c r="B813" s="25"/>
      <c r="C813" s="25"/>
      <c r="D813" s="25"/>
      <c r="E813" s="25"/>
      <c r="F813" s="25"/>
      <c r="G813" s="25"/>
      <c r="H813" s="25"/>
      <c r="I813" s="25"/>
      <c r="J813" s="25"/>
      <c r="K813" s="25"/>
      <c r="L813" s="25"/>
      <c r="M813" s="25"/>
    </row>
    <row r="814">
      <c r="A814" s="25"/>
      <c r="B814" s="25"/>
      <c r="C814" s="25"/>
      <c r="D814" s="25"/>
      <c r="E814" s="25"/>
      <c r="F814" s="25"/>
      <c r="G814" s="25"/>
      <c r="H814" s="25"/>
      <c r="I814" s="25"/>
      <c r="J814" s="25"/>
      <c r="K814" s="25"/>
      <c r="L814" s="25"/>
      <c r="M814" s="25"/>
    </row>
    <row r="815">
      <c r="A815" s="25"/>
      <c r="B815" s="25"/>
      <c r="C815" s="25"/>
      <c r="D815" s="25"/>
      <c r="E815" s="25"/>
      <c r="F815" s="25"/>
      <c r="G815" s="25"/>
      <c r="H815" s="25"/>
      <c r="I815" s="25"/>
      <c r="J815" s="25"/>
      <c r="K815" s="25"/>
      <c r="L815" s="25"/>
      <c r="M815" s="25"/>
    </row>
    <row r="816">
      <c r="A816" s="25"/>
      <c r="B816" s="25"/>
      <c r="C816" s="25"/>
      <c r="D816" s="25"/>
      <c r="E816" s="25"/>
      <c r="F816" s="25"/>
      <c r="G816" s="25"/>
      <c r="H816" s="25"/>
      <c r="I816" s="25"/>
      <c r="J816" s="25"/>
      <c r="K816" s="25"/>
      <c r="L816" s="25"/>
      <c r="M816" s="25"/>
    </row>
    <row r="817">
      <c r="A817" s="25"/>
      <c r="B817" s="25"/>
      <c r="C817" s="25"/>
      <c r="D817" s="25"/>
      <c r="E817" s="25"/>
      <c r="F817" s="25"/>
      <c r="G817" s="25"/>
      <c r="H817" s="25"/>
      <c r="I817" s="25"/>
      <c r="J817" s="25"/>
      <c r="K817" s="25"/>
      <c r="L817" s="25"/>
      <c r="M817" s="25"/>
    </row>
    <row r="818">
      <c r="A818" s="25"/>
      <c r="B818" s="25"/>
      <c r="C818" s="25"/>
      <c r="D818" s="25"/>
      <c r="E818" s="25"/>
      <c r="F818" s="25"/>
      <c r="G818" s="25"/>
      <c r="H818" s="25"/>
      <c r="I818" s="25"/>
      <c r="J818" s="25"/>
      <c r="K818" s="25"/>
      <c r="L818" s="25"/>
      <c r="M818" s="25"/>
    </row>
    <row r="819">
      <c r="A819" s="25"/>
      <c r="B819" s="25"/>
      <c r="C819" s="25"/>
      <c r="D819" s="25"/>
      <c r="E819" s="25"/>
      <c r="F819" s="25"/>
      <c r="G819" s="25"/>
      <c r="H819" s="25"/>
      <c r="I819" s="25"/>
      <c r="J819" s="25"/>
      <c r="K819" s="25"/>
      <c r="L819" s="25"/>
      <c r="M819" s="25"/>
    </row>
    <row r="820">
      <c r="A820" s="25"/>
      <c r="B820" s="25"/>
      <c r="C820" s="25"/>
      <c r="D820" s="25"/>
      <c r="E820" s="25"/>
      <c r="F820" s="25"/>
      <c r="G820" s="25"/>
      <c r="H820" s="25"/>
      <c r="I820" s="25"/>
      <c r="J820" s="25"/>
      <c r="K820" s="25"/>
      <c r="L820" s="25"/>
      <c r="M820" s="25"/>
    </row>
    <row r="821">
      <c r="A821" s="25"/>
      <c r="B821" s="25"/>
      <c r="C821" s="25"/>
      <c r="D821" s="25"/>
      <c r="E821" s="25"/>
      <c r="F821" s="25"/>
      <c r="G821" s="25"/>
      <c r="H821" s="25"/>
      <c r="I821" s="25"/>
      <c r="J821" s="25"/>
      <c r="K821" s="25"/>
      <c r="L821" s="25"/>
      <c r="M821" s="25"/>
    </row>
    <row r="822">
      <c r="A822" s="25"/>
      <c r="B822" s="25"/>
      <c r="C822" s="25"/>
      <c r="D822" s="25"/>
      <c r="E822" s="25"/>
      <c r="F822" s="25"/>
      <c r="G822" s="25"/>
      <c r="H822" s="25"/>
      <c r="I822" s="25"/>
      <c r="J822" s="25"/>
      <c r="K822" s="25"/>
      <c r="L822" s="25"/>
      <c r="M822" s="25"/>
    </row>
    <row r="823">
      <c r="A823" s="25"/>
      <c r="B823" s="25"/>
      <c r="C823" s="25"/>
      <c r="D823" s="25"/>
      <c r="E823" s="25"/>
      <c r="F823" s="25"/>
      <c r="G823" s="25"/>
      <c r="H823" s="25"/>
      <c r="I823" s="25"/>
      <c r="J823" s="25"/>
      <c r="K823" s="25"/>
      <c r="L823" s="25"/>
      <c r="M823" s="25"/>
    </row>
    <row r="824">
      <c r="A824" s="25"/>
      <c r="B824" s="25"/>
      <c r="C824" s="25"/>
      <c r="D824" s="25"/>
      <c r="E824" s="25"/>
      <c r="F824" s="25"/>
      <c r="G824" s="25"/>
      <c r="H824" s="25"/>
      <c r="I824" s="25"/>
      <c r="J824" s="25"/>
      <c r="K824" s="25"/>
      <c r="L824" s="25"/>
      <c r="M824" s="25"/>
    </row>
    <row r="825">
      <c r="A825" s="25"/>
      <c r="B825" s="25"/>
      <c r="C825" s="25"/>
      <c r="D825" s="25"/>
      <c r="E825" s="25"/>
      <c r="F825" s="25"/>
      <c r="G825" s="25"/>
      <c r="H825" s="25"/>
      <c r="I825" s="25"/>
      <c r="J825" s="25"/>
      <c r="K825" s="25"/>
      <c r="L825" s="25"/>
      <c r="M825" s="25"/>
    </row>
    <row r="826">
      <c r="A826" s="25"/>
      <c r="B826" s="25"/>
      <c r="C826" s="25"/>
      <c r="D826" s="25"/>
      <c r="E826" s="25"/>
      <c r="F826" s="25"/>
      <c r="G826" s="25"/>
      <c r="H826" s="25"/>
      <c r="I826" s="25"/>
      <c r="J826" s="25"/>
      <c r="K826" s="25"/>
      <c r="L826" s="25"/>
      <c r="M826" s="25"/>
    </row>
    <row r="827">
      <c r="A827" s="25"/>
      <c r="B827" s="25"/>
      <c r="C827" s="25"/>
      <c r="D827" s="25"/>
      <c r="E827" s="25"/>
      <c r="F827" s="25"/>
      <c r="G827" s="25"/>
      <c r="H827" s="25"/>
      <c r="I827" s="25"/>
      <c r="J827" s="25"/>
      <c r="K827" s="25"/>
      <c r="L827" s="25"/>
      <c r="M827" s="25"/>
    </row>
    <row r="828">
      <c r="A828" s="25"/>
      <c r="B828" s="25"/>
      <c r="C828" s="25"/>
      <c r="D828" s="25"/>
      <c r="E828" s="25"/>
      <c r="F828" s="25"/>
      <c r="G828" s="25"/>
      <c r="H828" s="25"/>
      <c r="I828" s="25"/>
      <c r="J828" s="25"/>
      <c r="K828" s="25"/>
      <c r="L828" s="25"/>
      <c r="M828" s="25"/>
    </row>
    <row r="829">
      <c r="A829" s="25"/>
      <c r="B829" s="25"/>
      <c r="C829" s="25"/>
      <c r="D829" s="25"/>
      <c r="E829" s="25"/>
      <c r="F829" s="25"/>
      <c r="G829" s="25"/>
      <c r="H829" s="25"/>
      <c r="I829" s="25"/>
      <c r="J829" s="25"/>
      <c r="K829" s="25"/>
      <c r="L829" s="25"/>
      <c r="M829" s="25"/>
    </row>
    <row r="830">
      <c r="A830" s="25"/>
      <c r="B830" s="25"/>
      <c r="C830" s="25"/>
      <c r="D830" s="25"/>
      <c r="E830" s="25"/>
      <c r="F830" s="25"/>
      <c r="G830" s="25"/>
      <c r="H830" s="25"/>
      <c r="I830" s="25"/>
      <c r="J830" s="25"/>
      <c r="K830" s="25"/>
      <c r="L830" s="25"/>
      <c r="M830" s="25"/>
    </row>
    <row r="831">
      <c r="A831" s="25"/>
      <c r="B831" s="25"/>
      <c r="C831" s="25"/>
      <c r="D831" s="25"/>
      <c r="E831" s="25"/>
      <c r="F831" s="25"/>
      <c r="G831" s="25"/>
      <c r="H831" s="25"/>
      <c r="I831" s="25"/>
      <c r="J831" s="25"/>
      <c r="K831" s="25"/>
      <c r="L831" s="25"/>
      <c r="M831" s="25"/>
    </row>
    <row r="832">
      <c r="A832" s="25"/>
      <c r="B832" s="25"/>
      <c r="C832" s="25"/>
      <c r="D832" s="25"/>
      <c r="E832" s="25"/>
      <c r="F832" s="25"/>
      <c r="G832" s="25"/>
      <c r="H832" s="25"/>
      <c r="I832" s="25"/>
      <c r="J832" s="25"/>
      <c r="K832" s="25"/>
      <c r="L832" s="25"/>
      <c r="M832" s="25"/>
    </row>
    <row r="833">
      <c r="A833" s="25"/>
      <c r="B833" s="25"/>
      <c r="C833" s="25"/>
      <c r="D833" s="25"/>
      <c r="E833" s="25"/>
      <c r="F833" s="25"/>
      <c r="G833" s="25"/>
      <c r="H833" s="25"/>
      <c r="I833" s="25"/>
      <c r="J833" s="25"/>
      <c r="K833" s="25"/>
      <c r="L833" s="25"/>
      <c r="M833" s="25"/>
    </row>
    <row r="834">
      <c r="A834" s="25"/>
      <c r="B834" s="25"/>
      <c r="C834" s="25"/>
      <c r="D834" s="25"/>
      <c r="E834" s="25"/>
      <c r="F834" s="25"/>
      <c r="G834" s="25"/>
      <c r="H834" s="25"/>
      <c r="I834" s="25"/>
      <c r="J834" s="25"/>
      <c r="K834" s="25"/>
      <c r="L834" s="25"/>
      <c r="M834" s="25"/>
    </row>
    <row r="835">
      <c r="A835" s="25"/>
      <c r="B835" s="25"/>
      <c r="C835" s="25"/>
      <c r="D835" s="25"/>
      <c r="E835" s="25"/>
      <c r="F835" s="25"/>
      <c r="G835" s="25"/>
      <c r="H835" s="25"/>
      <c r="I835" s="25"/>
      <c r="J835" s="25"/>
      <c r="K835" s="25"/>
      <c r="L835" s="25"/>
      <c r="M835" s="25"/>
    </row>
    <row r="836">
      <c r="A836" s="25"/>
      <c r="B836" s="25"/>
      <c r="C836" s="25"/>
      <c r="D836" s="25"/>
      <c r="E836" s="25"/>
      <c r="F836" s="25"/>
      <c r="G836" s="25"/>
      <c r="H836" s="25"/>
      <c r="I836" s="25"/>
      <c r="J836" s="25"/>
      <c r="K836" s="25"/>
      <c r="L836" s="25"/>
      <c r="M836" s="25"/>
    </row>
    <row r="837">
      <c r="A837" s="25"/>
      <c r="B837" s="25"/>
      <c r="C837" s="25"/>
      <c r="D837" s="25"/>
      <c r="E837" s="25"/>
      <c r="F837" s="25"/>
      <c r="G837" s="25"/>
      <c r="H837" s="25"/>
      <c r="I837" s="25"/>
      <c r="J837" s="25"/>
      <c r="K837" s="25"/>
      <c r="L837" s="25"/>
      <c r="M837" s="25"/>
    </row>
    <row r="838">
      <c r="A838" s="25"/>
      <c r="B838" s="25"/>
      <c r="C838" s="25"/>
      <c r="D838" s="25"/>
      <c r="E838" s="25"/>
      <c r="F838" s="25"/>
      <c r="G838" s="25"/>
      <c r="H838" s="25"/>
      <c r="I838" s="25"/>
      <c r="J838" s="25"/>
      <c r="K838" s="25"/>
      <c r="L838" s="25"/>
      <c r="M838" s="25"/>
    </row>
    <row r="839">
      <c r="A839" s="25"/>
      <c r="B839" s="25"/>
      <c r="C839" s="25"/>
      <c r="D839" s="25"/>
      <c r="E839" s="25"/>
      <c r="F839" s="25"/>
      <c r="G839" s="25"/>
      <c r="H839" s="25"/>
      <c r="I839" s="25"/>
      <c r="J839" s="25"/>
      <c r="K839" s="25"/>
      <c r="L839" s="25"/>
      <c r="M839" s="25"/>
    </row>
    <row r="840">
      <c r="A840" s="25"/>
      <c r="B840" s="25"/>
      <c r="C840" s="25"/>
      <c r="D840" s="25"/>
      <c r="E840" s="25"/>
      <c r="F840" s="25"/>
      <c r="G840" s="25"/>
      <c r="H840" s="25"/>
      <c r="I840" s="25"/>
      <c r="J840" s="25"/>
      <c r="K840" s="25"/>
      <c r="L840" s="25"/>
      <c r="M840" s="25"/>
    </row>
    <row r="841">
      <c r="A841" s="25"/>
      <c r="B841" s="25"/>
      <c r="C841" s="25"/>
      <c r="D841" s="25"/>
      <c r="E841" s="25"/>
      <c r="F841" s="25"/>
      <c r="G841" s="25"/>
      <c r="H841" s="25"/>
      <c r="I841" s="25"/>
      <c r="J841" s="25"/>
      <c r="K841" s="25"/>
      <c r="L841" s="25"/>
      <c r="M841" s="25"/>
    </row>
    <row r="842">
      <c r="A842" s="25"/>
      <c r="B842" s="25"/>
      <c r="C842" s="25"/>
      <c r="D842" s="25"/>
      <c r="E842" s="25"/>
      <c r="F842" s="25"/>
      <c r="G842" s="25"/>
      <c r="H842" s="25"/>
      <c r="I842" s="25"/>
      <c r="J842" s="25"/>
      <c r="K842" s="25"/>
      <c r="L842" s="25"/>
      <c r="M842" s="25"/>
    </row>
    <row r="843">
      <c r="A843" s="25"/>
      <c r="B843" s="25"/>
      <c r="C843" s="25"/>
      <c r="D843" s="25"/>
      <c r="E843" s="25"/>
      <c r="F843" s="25"/>
      <c r="G843" s="25"/>
      <c r="H843" s="25"/>
      <c r="I843" s="25"/>
      <c r="J843" s="25"/>
      <c r="K843" s="25"/>
      <c r="L843" s="25"/>
      <c r="M843" s="25"/>
    </row>
    <row r="844">
      <c r="A844" s="25"/>
      <c r="B844" s="25"/>
      <c r="C844" s="25"/>
      <c r="D844" s="25"/>
      <c r="E844" s="25"/>
      <c r="F844" s="25"/>
      <c r="G844" s="25"/>
      <c r="H844" s="25"/>
      <c r="I844" s="25"/>
      <c r="J844" s="25"/>
      <c r="K844" s="25"/>
      <c r="L844" s="25"/>
      <c r="M844" s="25"/>
    </row>
    <row r="845">
      <c r="A845" s="25"/>
      <c r="B845" s="25"/>
      <c r="C845" s="25"/>
      <c r="D845" s="25"/>
      <c r="E845" s="25"/>
      <c r="F845" s="25"/>
      <c r="G845" s="25"/>
      <c r="H845" s="25"/>
      <c r="I845" s="25"/>
      <c r="J845" s="25"/>
      <c r="K845" s="25"/>
      <c r="L845" s="25"/>
      <c r="M845" s="25"/>
    </row>
    <row r="846">
      <c r="A846" s="25"/>
      <c r="B846" s="25"/>
      <c r="C846" s="25"/>
      <c r="D846" s="25"/>
      <c r="E846" s="25"/>
      <c r="F846" s="25"/>
      <c r="G846" s="25"/>
      <c r="H846" s="25"/>
      <c r="I846" s="25"/>
      <c r="J846" s="25"/>
      <c r="K846" s="25"/>
      <c r="L846" s="25"/>
      <c r="M846" s="25"/>
    </row>
    <row r="847">
      <c r="A847" s="25"/>
      <c r="B847" s="25"/>
      <c r="C847" s="25"/>
      <c r="D847" s="25"/>
      <c r="E847" s="25"/>
      <c r="F847" s="25"/>
      <c r="G847" s="25"/>
      <c r="H847" s="25"/>
      <c r="I847" s="25"/>
      <c r="J847" s="25"/>
      <c r="K847" s="25"/>
      <c r="L847" s="25"/>
      <c r="M847" s="25"/>
    </row>
    <row r="848">
      <c r="A848" s="25"/>
      <c r="B848" s="25"/>
      <c r="C848" s="25"/>
      <c r="D848" s="25"/>
      <c r="E848" s="25"/>
      <c r="F848" s="25"/>
      <c r="G848" s="25"/>
      <c r="H848" s="25"/>
      <c r="I848" s="25"/>
      <c r="J848" s="25"/>
      <c r="K848" s="25"/>
      <c r="L848" s="25"/>
      <c r="M848" s="25"/>
    </row>
    <row r="849">
      <c r="A849" s="25"/>
      <c r="B849" s="25"/>
      <c r="C849" s="25"/>
      <c r="D849" s="25"/>
      <c r="E849" s="25"/>
      <c r="F849" s="25"/>
      <c r="G849" s="25"/>
      <c r="H849" s="25"/>
      <c r="I849" s="25"/>
      <c r="J849" s="25"/>
      <c r="K849" s="25"/>
      <c r="L849" s="25"/>
      <c r="M849" s="25"/>
    </row>
    <row r="850">
      <c r="A850" s="25"/>
      <c r="B850" s="25"/>
      <c r="C850" s="25"/>
      <c r="D850" s="25"/>
      <c r="E850" s="25"/>
      <c r="F850" s="25"/>
      <c r="G850" s="25"/>
      <c r="H850" s="25"/>
      <c r="I850" s="25"/>
      <c r="J850" s="25"/>
      <c r="K850" s="25"/>
      <c r="L850" s="25"/>
      <c r="M850" s="25"/>
    </row>
    <row r="851">
      <c r="A851" s="25"/>
      <c r="B851" s="25"/>
      <c r="C851" s="25"/>
      <c r="D851" s="25"/>
      <c r="E851" s="25"/>
      <c r="F851" s="25"/>
      <c r="G851" s="25"/>
      <c r="H851" s="25"/>
      <c r="I851" s="25"/>
      <c r="J851" s="25"/>
      <c r="K851" s="25"/>
      <c r="L851" s="25"/>
      <c r="M851" s="25"/>
    </row>
    <row r="852">
      <c r="A852" s="25"/>
      <c r="B852" s="25"/>
      <c r="C852" s="25"/>
      <c r="D852" s="25"/>
      <c r="E852" s="25"/>
      <c r="F852" s="25"/>
      <c r="G852" s="25"/>
      <c r="H852" s="25"/>
      <c r="I852" s="25"/>
      <c r="J852" s="25"/>
      <c r="K852" s="25"/>
      <c r="L852" s="25"/>
      <c r="M852" s="25"/>
    </row>
    <row r="853">
      <c r="A853" s="25"/>
      <c r="B853" s="25"/>
      <c r="C853" s="25"/>
      <c r="D853" s="25"/>
      <c r="E853" s="25"/>
      <c r="F853" s="25"/>
      <c r="G853" s="25"/>
      <c r="H853" s="25"/>
      <c r="I853" s="25"/>
      <c r="J853" s="25"/>
      <c r="K853" s="25"/>
      <c r="L853" s="25"/>
      <c r="M853" s="25"/>
    </row>
    <row r="854">
      <c r="A854" s="25"/>
      <c r="B854" s="25"/>
      <c r="C854" s="25"/>
      <c r="D854" s="25"/>
      <c r="E854" s="25"/>
      <c r="F854" s="25"/>
      <c r="G854" s="25"/>
      <c r="H854" s="25"/>
      <c r="I854" s="25"/>
      <c r="J854" s="25"/>
      <c r="K854" s="25"/>
      <c r="L854" s="25"/>
      <c r="M854" s="25"/>
    </row>
    <row r="855">
      <c r="A855" s="25"/>
      <c r="B855" s="25"/>
      <c r="C855" s="25"/>
      <c r="D855" s="25"/>
      <c r="E855" s="25"/>
      <c r="F855" s="25"/>
      <c r="G855" s="25"/>
      <c r="H855" s="25"/>
      <c r="I855" s="25"/>
      <c r="J855" s="25"/>
      <c r="K855" s="25"/>
      <c r="L855" s="25"/>
      <c r="M855" s="25"/>
    </row>
    <row r="856">
      <c r="A856" s="25"/>
      <c r="B856" s="25"/>
      <c r="C856" s="25"/>
      <c r="D856" s="25"/>
      <c r="E856" s="25"/>
      <c r="F856" s="25"/>
      <c r="G856" s="25"/>
      <c r="H856" s="25"/>
      <c r="I856" s="25"/>
      <c r="J856" s="25"/>
      <c r="K856" s="25"/>
      <c r="L856" s="25"/>
      <c r="M856" s="25"/>
    </row>
    <row r="857">
      <c r="A857" s="25"/>
      <c r="B857" s="25"/>
      <c r="C857" s="25"/>
      <c r="D857" s="25"/>
      <c r="E857" s="25"/>
      <c r="F857" s="25"/>
      <c r="G857" s="25"/>
      <c r="H857" s="25"/>
      <c r="I857" s="25"/>
      <c r="J857" s="25"/>
      <c r="K857" s="25"/>
      <c r="L857" s="25"/>
      <c r="M857" s="25"/>
    </row>
    <row r="858">
      <c r="A858" s="25"/>
      <c r="B858" s="25"/>
      <c r="C858" s="25"/>
      <c r="D858" s="25"/>
      <c r="E858" s="25"/>
      <c r="F858" s="25"/>
      <c r="G858" s="25"/>
      <c r="H858" s="25"/>
      <c r="I858" s="25"/>
      <c r="J858" s="25"/>
      <c r="K858" s="25"/>
      <c r="L858" s="25"/>
      <c r="M858" s="25"/>
    </row>
    <row r="859">
      <c r="A859" s="25"/>
      <c r="B859" s="25"/>
      <c r="C859" s="25"/>
      <c r="D859" s="25"/>
      <c r="E859" s="25"/>
      <c r="F859" s="25"/>
      <c r="G859" s="25"/>
      <c r="H859" s="25"/>
      <c r="I859" s="25"/>
      <c r="J859" s="25"/>
      <c r="K859" s="25"/>
      <c r="L859" s="25"/>
      <c r="M859" s="25"/>
    </row>
    <row r="860">
      <c r="A860" s="25"/>
      <c r="B860" s="25"/>
      <c r="C860" s="25"/>
      <c r="D860" s="25"/>
      <c r="E860" s="25"/>
      <c r="F860" s="25"/>
      <c r="G860" s="25"/>
      <c r="H860" s="25"/>
      <c r="I860" s="25"/>
      <c r="J860" s="25"/>
      <c r="K860" s="25"/>
      <c r="L860" s="25"/>
      <c r="M860" s="25"/>
    </row>
    <row r="861">
      <c r="A861" s="25"/>
      <c r="B861" s="25"/>
      <c r="C861" s="25"/>
      <c r="D861" s="25"/>
      <c r="E861" s="25"/>
      <c r="F861" s="25"/>
      <c r="G861" s="25"/>
      <c r="H861" s="25"/>
      <c r="I861" s="25"/>
      <c r="J861" s="25"/>
      <c r="K861" s="25"/>
      <c r="L861" s="25"/>
      <c r="M861" s="25"/>
    </row>
    <row r="862">
      <c r="A862" s="25"/>
      <c r="B862" s="25"/>
      <c r="C862" s="25"/>
      <c r="D862" s="25"/>
      <c r="E862" s="25"/>
      <c r="F862" s="25"/>
      <c r="G862" s="25"/>
      <c r="H862" s="25"/>
      <c r="I862" s="25"/>
      <c r="J862" s="25"/>
      <c r="K862" s="25"/>
      <c r="L862" s="25"/>
      <c r="M862" s="25"/>
    </row>
    <row r="863">
      <c r="A863" s="25"/>
      <c r="B863" s="25"/>
      <c r="C863" s="25"/>
      <c r="D863" s="25"/>
      <c r="E863" s="25"/>
      <c r="F863" s="25"/>
      <c r="G863" s="25"/>
      <c r="H863" s="25"/>
      <c r="I863" s="25"/>
      <c r="J863" s="25"/>
      <c r="K863" s="25"/>
      <c r="L863" s="25"/>
      <c r="M863" s="25"/>
    </row>
    <row r="864">
      <c r="A864" s="25"/>
      <c r="B864" s="25"/>
      <c r="C864" s="25"/>
      <c r="D864" s="25"/>
      <c r="E864" s="25"/>
      <c r="F864" s="25"/>
      <c r="G864" s="25"/>
      <c r="H864" s="25"/>
      <c r="I864" s="25"/>
      <c r="J864" s="25"/>
      <c r="K864" s="25"/>
      <c r="L864" s="25"/>
      <c r="M864" s="25"/>
    </row>
    <row r="865">
      <c r="A865" s="25"/>
      <c r="B865" s="25"/>
      <c r="C865" s="25"/>
      <c r="D865" s="25"/>
      <c r="E865" s="25"/>
      <c r="F865" s="25"/>
      <c r="G865" s="25"/>
      <c r="H865" s="25"/>
      <c r="I865" s="25"/>
      <c r="J865" s="25"/>
      <c r="K865" s="25"/>
      <c r="L865" s="25"/>
      <c r="M865" s="25"/>
    </row>
    <row r="866">
      <c r="A866" s="25"/>
      <c r="B866" s="25"/>
      <c r="C866" s="25"/>
      <c r="D866" s="25"/>
      <c r="E866" s="25"/>
      <c r="F866" s="25"/>
      <c r="G866" s="25"/>
      <c r="H866" s="25"/>
      <c r="I866" s="25"/>
      <c r="J866" s="25"/>
      <c r="K866" s="25"/>
      <c r="L866" s="25"/>
      <c r="M866" s="25"/>
    </row>
    <row r="867">
      <c r="A867" s="25"/>
      <c r="B867" s="25"/>
      <c r="C867" s="25"/>
      <c r="D867" s="25"/>
      <c r="E867" s="25"/>
      <c r="F867" s="25"/>
      <c r="G867" s="25"/>
      <c r="H867" s="25"/>
      <c r="I867" s="25"/>
      <c r="J867" s="25"/>
      <c r="K867" s="25"/>
      <c r="L867" s="25"/>
      <c r="M867" s="25"/>
    </row>
    <row r="868">
      <c r="A868" s="25"/>
      <c r="B868" s="25"/>
      <c r="C868" s="25"/>
      <c r="D868" s="25"/>
      <c r="E868" s="25"/>
      <c r="F868" s="25"/>
      <c r="G868" s="25"/>
      <c r="H868" s="25"/>
      <c r="I868" s="25"/>
      <c r="J868" s="25"/>
      <c r="K868" s="25"/>
      <c r="L868" s="25"/>
      <c r="M868" s="25"/>
    </row>
    <row r="869">
      <c r="A869" s="25"/>
      <c r="B869" s="25"/>
      <c r="C869" s="25"/>
      <c r="D869" s="25"/>
      <c r="E869" s="25"/>
      <c r="F869" s="25"/>
      <c r="G869" s="25"/>
      <c r="H869" s="25"/>
      <c r="I869" s="25"/>
      <c r="J869" s="25"/>
      <c r="K869" s="25"/>
      <c r="L869" s="25"/>
      <c r="M869" s="25"/>
    </row>
    <row r="870">
      <c r="A870" s="25"/>
      <c r="B870" s="25"/>
      <c r="C870" s="25"/>
      <c r="D870" s="25"/>
      <c r="E870" s="25"/>
      <c r="F870" s="25"/>
      <c r="G870" s="25"/>
      <c r="H870" s="25"/>
      <c r="I870" s="25"/>
      <c r="J870" s="25"/>
      <c r="K870" s="25"/>
      <c r="L870" s="25"/>
      <c r="M870" s="25"/>
    </row>
    <row r="871">
      <c r="A871" s="25"/>
      <c r="B871" s="25"/>
      <c r="C871" s="25"/>
      <c r="D871" s="25"/>
      <c r="E871" s="25"/>
      <c r="F871" s="25"/>
      <c r="G871" s="25"/>
      <c r="H871" s="25"/>
      <c r="I871" s="25"/>
      <c r="J871" s="25"/>
      <c r="K871" s="25"/>
      <c r="L871" s="25"/>
      <c r="M871" s="25"/>
    </row>
    <row r="872">
      <c r="A872" s="25"/>
      <c r="B872" s="25"/>
      <c r="C872" s="25"/>
      <c r="D872" s="25"/>
      <c r="E872" s="25"/>
      <c r="F872" s="25"/>
      <c r="G872" s="25"/>
      <c r="H872" s="25"/>
      <c r="I872" s="25"/>
      <c r="J872" s="25"/>
      <c r="K872" s="25"/>
      <c r="L872" s="25"/>
      <c r="M872" s="25"/>
    </row>
    <row r="873">
      <c r="A873" s="25"/>
      <c r="B873" s="25"/>
      <c r="C873" s="25"/>
      <c r="D873" s="25"/>
      <c r="E873" s="25"/>
      <c r="F873" s="25"/>
      <c r="G873" s="25"/>
      <c r="H873" s="25"/>
      <c r="I873" s="25"/>
      <c r="J873" s="25"/>
      <c r="K873" s="25"/>
      <c r="L873" s="25"/>
      <c r="M873" s="25"/>
    </row>
    <row r="874">
      <c r="A874" s="25"/>
      <c r="B874" s="25"/>
      <c r="C874" s="25"/>
      <c r="D874" s="25"/>
      <c r="E874" s="25"/>
      <c r="F874" s="25"/>
      <c r="G874" s="25"/>
      <c r="H874" s="25"/>
      <c r="I874" s="25"/>
      <c r="J874" s="25"/>
      <c r="K874" s="25"/>
      <c r="L874" s="25"/>
      <c r="M874" s="25"/>
    </row>
    <row r="875">
      <c r="A875" s="25"/>
      <c r="B875" s="25"/>
      <c r="C875" s="25"/>
      <c r="D875" s="25"/>
      <c r="E875" s="25"/>
      <c r="F875" s="25"/>
      <c r="G875" s="25"/>
      <c r="H875" s="25"/>
      <c r="I875" s="25"/>
      <c r="J875" s="25"/>
      <c r="K875" s="25"/>
      <c r="L875" s="25"/>
      <c r="M875" s="25"/>
    </row>
    <row r="876">
      <c r="A876" s="25"/>
      <c r="B876" s="25"/>
      <c r="C876" s="25"/>
      <c r="D876" s="25"/>
      <c r="E876" s="25"/>
      <c r="F876" s="25"/>
      <c r="G876" s="25"/>
      <c r="H876" s="25"/>
      <c r="I876" s="25"/>
      <c r="J876" s="25"/>
      <c r="K876" s="25"/>
      <c r="L876" s="25"/>
      <c r="M876" s="25"/>
    </row>
    <row r="877">
      <c r="A877" s="25"/>
      <c r="B877" s="25"/>
      <c r="C877" s="25"/>
      <c r="D877" s="25"/>
      <c r="E877" s="25"/>
      <c r="F877" s="25"/>
      <c r="G877" s="25"/>
      <c r="H877" s="25"/>
      <c r="I877" s="25"/>
      <c r="J877" s="25"/>
      <c r="K877" s="25"/>
      <c r="L877" s="25"/>
      <c r="M877" s="25"/>
    </row>
    <row r="878">
      <c r="A878" s="25"/>
      <c r="B878" s="25"/>
      <c r="C878" s="25"/>
      <c r="D878" s="25"/>
      <c r="E878" s="25"/>
      <c r="F878" s="25"/>
      <c r="G878" s="25"/>
      <c r="H878" s="25"/>
      <c r="I878" s="25"/>
      <c r="J878" s="25"/>
      <c r="K878" s="25"/>
      <c r="L878" s="25"/>
      <c r="M878" s="25"/>
    </row>
    <row r="879">
      <c r="A879" s="25"/>
      <c r="B879" s="25"/>
      <c r="C879" s="25"/>
      <c r="D879" s="25"/>
      <c r="E879" s="25"/>
      <c r="F879" s="25"/>
      <c r="G879" s="25"/>
      <c r="H879" s="25"/>
      <c r="I879" s="25"/>
      <c r="J879" s="25"/>
      <c r="K879" s="25"/>
      <c r="L879" s="25"/>
      <c r="M879" s="25"/>
    </row>
    <row r="880">
      <c r="A880" s="25"/>
      <c r="B880" s="25"/>
      <c r="C880" s="25"/>
      <c r="D880" s="25"/>
      <c r="E880" s="25"/>
      <c r="F880" s="25"/>
      <c r="G880" s="25"/>
      <c r="H880" s="25"/>
      <c r="I880" s="25"/>
      <c r="J880" s="25"/>
      <c r="K880" s="25"/>
      <c r="L880" s="25"/>
      <c r="M880" s="25"/>
    </row>
    <row r="881">
      <c r="A881" s="25"/>
      <c r="B881" s="25"/>
      <c r="C881" s="25"/>
      <c r="D881" s="25"/>
      <c r="E881" s="25"/>
      <c r="F881" s="25"/>
      <c r="G881" s="25"/>
      <c r="H881" s="25"/>
      <c r="I881" s="25"/>
      <c r="J881" s="25"/>
      <c r="K881" s="25"/>
      <c r="L881" s="25"/>
      <c r="M881" s="25"/>
    </row>
    <row r="882">
      <c r="A882" s="25"/>
      <c r="B882" s="25"/>
      <c r="C882" s="25"/>
      <c r="D882" s="25"/>
      <c r="E882" s="25"/>
      <c r="F882" s="25"/>
      <c r="G882" s="25"/>
      <c r="H882" s="25"/>
      <c r="I882" s="25"/>
      <c r="J882" s="25"/>
      <c r="K882" s="25"/>
      <c r="L882" s="25"/>
      <c r="M882" s="25"/>
    </row>
    <row r="883">
      <c r="A883" s="25"/>
      <c r="B883" s="25"/>
      <c r="C883" s="25"/>
      <c r="D883" s="25"/>
      <c r="E883" s="25"/>
      <c r="F883" s="25"/>
      <c r="G883" s="25"/>
      <c r="H883" s="25"/>
      <c r="I883" s="25"/>
      <c r="J883" s="25"/>
      <c r="K883" s="25"/>
      <c r="L883" s="25"/>
      <c r="M883" s="25"/>
    </row>
    <row r="884">
      <c r="A884" s="25"/>
      <c r="B884" s="25"/>
      <c r="C884" s="25"/>
      <c r="D884" s="25"/>
      <c r="E884" s="25"/>
      <c r="F884" s="25"/>
      <c r="G884" s="25"/>
      <c r="H884" s="25"/>
      <c r="I884" s="25"/>
      <c r="J884" s="25"/>
      <c r="K884" s="25"/>
      <c r="L884" s="25"/>
      <c r="M884" s="25"/>
    </row>
    <row r="885">
      <c r="A885" s="25"/>
      <c r="B885" s="25"/>
      <c r="C885" s="25"/>
      <c r="D885" s="25"/>
      <c r="E885" s="25"/>
      <c r="F885" s="25"/>
      <c r="G885" s="25"/>
      <c r="H885" s="25"/>
      <c r="I885" s="25"/>
      <c r="J885" s="25"/>
      <c r="K885" s="25"/>
      <c r="L885" s="25"/>
      <c r="M885" s="25"/>
    </row>
    <row r="886">
      <c r="A886" s="25"/>
      <c r="B886" s="25"/>
      <c r="C886" s="25"/>
      <c r="D886" s="25"/>
      <c r="E886" s="25"/>
      <c r="F886" s="25"/>
      <c r="G886" s="25"/>
      <c r="H886" s="25"/>
      <c r="I886" s="25"/>
      <c r="J886" s="25"/>
      <c r="K886" s="25"/>
      <c r="L886" s="25"/>
      <c r="M886" s="25"/>
    </row>
    <row r="887">
      <c r="A887" s="25"/>
      <c r="B887" s="25"/>
      <c r="C887" s="25"/>
      <c r="D887" s="25"/>
      <c r="E887" s="25"/>
      <c r="F887" s="25"/>
      <c r="G887" s="25"/>
      <c r="H887" s="25"/>
      <c r="I887" s="25"/>
      <c r="J887" s="25"/>
      <c r="K887" s="25"/>
      <c r="L887" s="25"/>
      <c r="M887" s="25"/>
    </row>
    <row r="888">
      <c r="A888" s="25"/>
      <c r="B888" s="25"/>
      <c r="C888" s="25"/>
      <c r="D888" s="25"/>
      <c r="E888" s="25"/>
      <c r="F888" s="25"/>
      <c r="G888" s="25"/>
      <c r="H888" s="25"/>
      <c r="I888" s="25"/>
      <c r="J888" s="25"/>
      <c r="K888" s="25"/>
      <c r="L888" s="25"/>
      <c r="M888" s="25"/>
    </row>
    <row r="889">
      <c r="A889" s="25"/>
      <c r="B889" s="25"/>
      <c r="C889" s="25"/>
      <c r="D889" s="25"/>
      <c r="E889" s="25"/>
      <c r="F889" s="25"/>
      <c r="G889" s="25"/>
      <c r="H889" s="25"/>
      <c r="I889" s="25"/>
      <c r="J889" s="25"/>
      <c r="K889" s="25"/>
      <c r="L889" s="25"/>
      <c r="M889" s="25"/>
    </row>
    <row r="890">
      <c r="A890" s="25"/>
      <c r="B890" s="25"/>
      <c r="C890" s="25"/>
      <c r="D890" s="25"/>
      <c r="E890" s="25"/>
      <c r="F890" s="25"/>
      <c r="G890" s="25"/>
      <c r="H890" s="25"/>
      <c r="I890" s="25"/>
      <c r="J890" s="25"/>
      <c r="K890" s="25"/>
      <c r="L890" s="25"/>
      <c r="M890" s="25"/>
    </row>
    <row r="891">
      <c r="A891" s="25"/>
      <c r="B891" s="25"/>
      <c r="C891" s="25"/>
      <c r="D891" s="25"/>
      <c r="E891" s="25"/>
      <c r="F891" s="25"/>
      <c r="G891" s="25"/>
      <c r="H891" s="25"/>
      <c r="I891" s="25"/>
      <c r="J891" s="25"/>
      <c r="K891" s="25"/>
      <c r="L891" s="25"/>
      <c r="M891" s="25"/>
    </row>
    <row r="892">
      <c r="A892" s="25"/>
      <c r="B892" s="25"/>
      <c r="C892" s="25"/>
      <c r="D892" s="25"/>
      <c r="E892" s="25"/>
      <c r="F892" s="25"/>
      <c r="G892" s="25"/>
      <c r="H892" s="25"/>
      <c r="I892" s="25"/>
      <c r="J892" s="25"/>
      <c r="K892" s="25"/>
      <c r="L892" s="25"/>
      <c r="M892" s="25"/>
    </row>
    <row r="893">
      <c r="A893" s="25"/>
      <c r="B893" s="25"/>
      <c r="C893" s="25"/>
      <c r="D893" s="25"/>
      <c r="E893" s="25"/>
      <c r="F893" s="25"/>
      <c r="G893" s="25"/>
      <c r="H893" s="25"/>
      <c r="I893" s="25"/>
      <c r="J893" s="25"/>
      <c r="K893" s="25"/>
      <c r="L893" s="25"/>
      <c r="M893" s="25"/>
    </row>
    <row r="894">
      <c r="A894" s="25"/>
      <c r="B894" s="25"/>
      <c r="C894" s="25"/>
      <c r="D894" s="25"/>
      <c r="E894" s="25"/>
      <c r="F894" s="25"/>
      <c r="G894" s="25"/>
      <c r="H894" s="25"/>
      <c r="I894" s="25"/>
      <c r="J894" s="25"/>
      <c r="K894" s="25"/>
      <c r="L894" s="25"/>
      <c r="M894" s="25"/>
    </row>
    <row r="895">
      <c r="A895" s="25"/>
      <c r="B895" s="25"/>
      <c r="C895" s="25"/>
      <c r="D895" s="25"/>
      <c r="E895" s="25"/>
      <c r="F895" s="25"/>
      <c r="G895" s="25"/>
      <c r="H895" s="25"/>
      <c r="I895" s="25"/>
      <c r="J895" s="25"/>
      <c r="K895" s="25"/>
      <c r="L895" s="25"/>
      <c r="M895" s="25"/>
    </row>
    <row r="896">
      <c r="A896" s="25"/>
      <c r="B896" s="25"/>
      <c r="C896" s="25"/>
      <c r="D896" s="25"/>
      <c r="E896" s="25"/>
      <c r="F896" s="25"/>
      <c r="G896" s="25"/>
      <c r="H896" s="25"/>
      <c r="I896" s="25"/>
      <c r="J896" s="25"/>
      <c r="K896" s="25"/>
      <c r="L896" s="25"/>
      <c r="M896" s="25"/>
    </row>
    <row r="897">
      <c r="A897" s="25"/>
      <c r="B897" s="25"/>
      <c r="C897" s="25"/>
      <c r="D897" s="25"/>
      <c r="E897" s="25"/>
      <c r="F897" s="25"/>
      <c r="G897" s="25"/>
      <c r="H897" s="25"/>
      <c r="I897" s="25"/>
      <c r="J897" s="25"/>
      <c r="K897" s="25"/>
      <c r="L897" s="25"/>
      <c r="M897" s="25"/>
    </row>
    <row r="898">
      <c r="A898" s="25"/>
      <c r="B898" s="25"/>
      <c r="C898" s="25"/>
      <c r="D898" s="25"/>
      <c r="E898" s="25"/>
      <c r="F898" s="25"/>
      <c r="G898" s="25"/>
      <c r="H898" s="25"/>
      <c r="I898" s="25"/>
      <c r="J898" s="25"/>
      <c r="K898" s="25"/>
      <c r="L898" s="25"/>
      <c r="M898" s="25"/>
    </row>
    <row r="899">
      <c r="A899" s="25"/>
      <c r="B899" s="25"/>
      <c r="C899" s="25"/>
      <c r="D899" s="25"/>
      <c r="E899" s="25"/>
      <c r="F899" s="25"/>
      <c r="G899" s="25"/>
      <c r="H899" s="25"/>
      <c r="I899" s="25"/>
      <c r="J899" s="25"/>
      <c r="K899" s="25"/>
      <c r="L899" s="25"/>
      <c r="M899" s="25"/>
    </row>
    <row r="900">
      <c r="A900" s="25"/>
      <c r="B900" s="25"/>
      <c r="C900" s="25"/>
      <c r="D900" s="25"/>
      <c r="E900" s="25"/>
      <c r="F900" s="25"/>
      <c r="G900" s="25"/>
      <c r="H900" s="25"/>
      <c r="I900" s="25"/>
      <c r="J900" s="25"/>
      <c r="K900" s="25"/>
      <c r="L900" s="25"/>
      <c r="M900" s="25"/>
    </row>
    <row r="901">
      <c r="A901" s="25"/>
      <c r="B901" s="25"/>
      <c r="C901" s="25"/>
      <c r="D901" s="25"/>
      <c r="E901" s="25"/>
      <c r="F901" s="25"/>
      <c r="G901" s="25"/>
      <c r="H901" s="25"/>
      <c r="I901" s="25"/>
      <c r="J901" s="25"/>
      <c r="K901" s="25"/>
      <c r="L901" s="25"/>
      <c r="M901" s="25"/>
    </row>
    <row r="902">
      <c r="A902" s="25"/>
      <c r="B902" s="25"/>
      <c r="C902" s="25"/>
      <c r="D902" s="25"/>
      <c r="E902" s="25"/>
      <c r="F902" s="25"/>
      <c r="G902" s="25"/>
      <c r="H902" s="25"/>
      <c r="I902" s="25"/>
      <c r="J902" s="25"/>
      <c r="K902" s="25"/>
      <c r="L902" s="25"/>
      <c r="M902" s="25"/>
    </row>
    <row r="903">
      <c r="A903" s="25"/>
      <c r="B903" s="25"/>
      <c r="C903" s="25"/>
      <c r="D903" s="25"/>
      <c r="E903" s="25"/>
      <c r="F903" s="25"/>
      <c r="G903" s="25"/>
      <c r="H903" s="25"/>
      <c r="I903" s="25"/>
      <c r="J903" s="25"/>
      <c r="K903" s="25"/>
      <c r="L903" s="25"/>
      <c r="M903" s="25"/>
    </row>
    <row r="904">
      <c r="A904" s="25"/>
      <c r="B904" s="25"/>
      <c r="C904" s="25"/>
      <c r="D904" s="25"/>
      <c r="E904" s="25"/>
      <c r="F904" s="25"/>
      <c r="G904" s="25"/>
      <c r="H904" s="25"/>
      <c r="I904" s="25"/>
      <c r="J904" s="25"/>
      <c r="K904" s="25"/>
      <c r="L904" s="25"/>
      <c r="M904" s="25"/>
    </row>
    <row r="905">
      <c r="A905" s="25"/>
      <c r="B905" s="25"/>
      <c r="C905" s="25"/>
      <c r="D905" s="25"/>
      <c r="E905" s="25"/>
      <c r="F905" s="25"/>
      <c r="G905" s="25"/>
      <c r="H905" s="25"/>
      <c r="I905" s="25"/>
      <c r="J905" s="25"/>
      <c r="K905" s="25"/>
      <c r="L905" s="25"/>
      <c r="M905" s="25"/>
    </row>
    <row r="906">
      <c r="A906" s="25"/>
      <c r="B906" s="25"/>
      <c r="C906" s="25"/>
      <c r="D906" s="25"/>
      <c r="E906" s="25"/>
      <c r="F906" s="25"/>
      <c r="G906" s="25"/>
      <c r="H906" s="25"/>
      <c r="I906" s="25"/>
      <c r="J906" s="25"/>
      <c r="K906" s="25"/>
      <c r="L906" s="25"/>
      <c r="M906" s="25"/>
    </row>
    <row r="907">
      <c r="A907" s="25"/>
      <c r="B907" s="25"/>
      <c r="C907" s="25"/>
      <c r="D907" s="25"/>
      <c r="E907" s="25"/>
      <c r="F907" s="25"/>
      <c r="G907" s="25"/>
      <c r="H907" s="25"/>
      <c r="I907" s="25"/>
      <c r="J907" s="25"/>
      <c r="K907" s="25"/>
      <c r="L907" s="25"/>
      <c r="M907" s="25"/>
    </row>
    <row r="908">
      <c r="A908" s="25"/>
      <c r="B908" s="25"/>
      <c r="C908" s="25"/>
      <c r="D908" s="25"/>
      <c r="E908" s="25"/>
      <c r="F908" s="25"/>
      <c r="G908" s="25"/>
      <c r="H908" s="25"/>
      <c r="I908" s="25"/>
      <c r="J908" s="25"/>
      <c r="K908" s="25"/>
      <c r="L908" s="25"/>
      <c r="M908" s="25"/>
    </row>
    <row r="909">
      <c r="A909" s="25"/>
      <c r="B909" s="25"/>
      <c r="C909" s="25"/>
      <c r="D909" s="25"/>
      <c r="E909" s="25"/>
      <c r="F909" s="25"/>
      <c r="G909" s="25"/>
      <c r="H909" s="25"/>
      <c r="I909" s="25"/>
      <c r="J909" s="25"/>
      <c r="K909" s="25"/>
      <c r="L909" s="25"/>
      <c r="M909" s="25"/>
    </row>
    <row r="910">
      <c r="A910" s="25"/>
      <c r="B910" s="25"/>
      <c r="C910" s="25"/>
      <c r="D910" s="25"/>
      <c r="E910" s="25"/>
      <c r="F910" s="25"/>
      <c r="G910" s="25"/>
      <c r="H910" s="25"/>
      <c r="I910" s="25"/>
      <c r="J910" s="25"/>
      <c r="K910" s="25"/>
      <c r="L910" s="25"/>
      <c r="M910" s="25"/>
    </row>
    <row r="911">
      <c r="A911" s="25"/>
      <c r="B911" s="25"/>
      <c r="C911" s="25"/>
      <c r="D911" s="25"/>
      <c r="E911" s="25"/>
      <c r="F911" s="25"/>
      <c r="G911" s="25"/>
      <c r="H911" s="25"/>
      <c r="I911" s="25"/>
      <c r="J911" s="25"/>
      <c r="K911" s="25"/>
      <c r="L911" s="25"/>
      <c r="M911" s="25"/>
    </row>
    <row r="912">
      <c r="A912" s="25"/>
      <c r="B912" s="25"/>
      <c r="C912" s="25"/>
      <c r="D912" s="25"/>
      <c r="E912" s="25"/>
      <c r="F912" s="25"/>
      <c r="G912" s="25"/>
      <c r="H912" s="25"/>
      <c r="I912" s="25"/>
      <c r="J912" s="25"/>
      <c r="K912" s="25"/>
      <c r="L912" s="25"/>
      <c r="M912" s="25"/>
    </row>
    <row r="913">
      <c r="A913" s="25"/>
      <c r="B913" s="25"/>
      <c r="C913" s="25"/>
      <c r="D913" s="25"/>
      <c r="E913" s="25"/>
      <c r="F913" s="25"/>
      <c r="G913" s="25"/>
      <c r="H913" s="25"/>
      <c r="I913" s="25"/>
      <c r="J913" s="25"/>
      <c r="K913" s="25"/>
      <c r="L913" s="25"/>
      <c r="M913" s="25"/>
    </row>
    <row r="914">
      <c r="A914" s="25"/>
      <c r="B914" s="25"/>
      <c r="C914" s="25"/>
      <c r="D914" s="25"/>
      <c r="E914" s="25"/>
      <c r="F914" s="25"/>
      <c r="G914" s="25"/>
      <c r="H914" s="25"/>
      <c r="I914" s="25"/>
      <c r="J914" s="25"/>
      <c r="K914" s="25"/>
      <c r="L914" s="25"/>
      <c r="M914" s="25"/>
    </row>
    <row r="915">
      <c r="A915" s="25"/>
      <c r="B915" s="25"/>
      <c r="C915" s="25"/>
      <c r="D915" s="25"/>
      <c r="E915" s="25"/>
      <c r="F915" s="25"/>
      <c r="G915" s="25"/>
      <c r="H915" s="25"/>
      <c r="I915" s="25"/>
      <c r="J915" s="25"/>
      <c r="K915" s="25"/>
      <c r="L915" s="25"/>
      <c r="M915" s="25"/>
    </row>
    <row r="916">
      <c r="A916" s="25"/>
      <c r="B916" s="25"/>
      <c r="C916" s="25"/>
      <c r="D916" s="25"/>
      <c r="E916" s="25"/>
      <c r="F916" s="25"/>
      <c r="G916" s="25"/>
      <c r="H916" s="25"/>
      <c r="I916" s="25"/>
      <c r="J916" s="25"/>
      <c r="K916" s="25"/>
      <c r="L916" s="25"/>
      <c r="M916" s="25"/>
    </row>
    <row r="917">
      <c r="A917" s="25"/>
      <c r="B917" s="25"/>
      <c r="C917" s="25"/>
      <c r="D917" s="25"/>
      <c r="E917" s="25"/>
      <c r="F917" s="25"/>
      <c r="G917" s="25"/>
      <c r="H917" s="25"/>
      <c r="I917" s="25"/>
      <c r="J917" s="25"/>
      <c r="K917" s="25"/>
      <c r="L917" s="25"/>
      <c r="M917" s="25"/>
    </row>
    <row r="918">
      <c r="A918" s="25"/>
      <c r="B918" s="25"/>
      <c r="C918" s="25"/>
      <c r="D918" s="25"/>
      <c r="E918" s="25"/>
      <c r="F918" s="25"/>
      <c r="G918" s="25"/>
      <c r="H918" s="25"/>
      <c r="I918" s="25"/>
      <c r="J918" s="25"/>
      <c r="K918" s="25"/>
      <c r="L918" s="25"/>
      <c r="M918" s="25"/>
    </row>
    <row r="919">
      <c r="A919" s="25"/>
      <c r="B919" s="25"/>
      <c r="C919" s="25"/>
      <c r="D919" s="25"/>
      <c r="E919" s="25"/>
      <c r="F919" s="25"/>
      <c r="G919" s="25"/>
      <c r="H919" s="25"/>
      <c r="I919" s="25"/>
      <c r="J919" s="25"/>
      <c r="K919" s="25"/>
      <c r="L919" s="25"/>
      <c r="M919" s="25"/>
    </row>
    <row r="920">
      <c r="A920" s="25"/>
      <c r="B920" s="25"/>
      <c r="C920" s="25"/>
      <c r="D920" s="25"/>
      <c r="E920" s="25"/>
      <c r="F920" s="25"/>
      <c r="G920" s="25"/>
      <c r="H920" s="25"/>
      <c r="I920" s="25"/>
      <c r="J920" s="25"/>
      <c r="K920" s="25"/>
      <c r="L920" s="25"/>
      <c r="M920" s="25"/>
    </row>
    <row r="921">
      <c r="A921" s="25"/>
      <c r="B921" s="25"/>
      <c r="C921" s="25"/>
      <c r="D921" s="25"/>
      <c r="E921" s="25"/>
      <c r="F921" s="25"/>
      <c r="G921" s="25"/>
      <c r="H921" s="25"/>
      <c r="I921" s="25"/>
      <c r="J921" s="25"/>
      <c r="K921" s="25"/>
      <c r="L921" s="25"/>
      <c r="M921" s="25"/>
    </row>
    <row r="922">
      <c r="A922" s="25"/>
      <c r="B922" s="25"/>
      <c r="C922" s="25"/>
      <c r="D922" s="25"/>
      <c r="E922" s="25"/>
      <c r="F922" s="25"/>
      <c r="G922" s="25"/>
      <c r="H922" s="25"/>
      <c r="I922" s="25"/>
      <c r="J922" s="25"/>
      <c r="K922" s="25"/>
      <c r="L922" s="25"/>
      <c r="M922" s="25"/>
    </row>
    <row r="923">
      <c r="A923" s="25"/>
      <c r="B923" s="25"/>
      <c r="C923" s="25"/>
      <c r="D923" s="25"/>
      <c r="E923" s="25"/>
      <c r="F923" s="25"/>
      <c r="G923" s="25"/>
      <c r="H923" s="25"/>
      <c r="I923" s="25"/>
      <c r="J923" s="25"/>
      <c r="K923" s="25"/>
      <c r="L923" s="25"/>
      <c r="M923" s="25"/>
    </row>
    <row r="924">
      <c r="A924" s="25"/>
      <c r="B924" s="25"/>
      <c r="C924" s="25"/>
      <c r="D924" s="25"/>
      <c r="E924" s="25"/>
      <c r="F924" s="25"/>
      <c r="G924" s="25"/>
      <c r="H924" s="25"/>
      <c r="I924" s="25"/>
      <c r="J924" s="25"/>
      <c r="K924" s="25"/>
      <c r="L924" s="25"/>
      <c r="M924" s="25"/>
    </row>
    <row r="925">
      <c r="A925" s="25"/>
      <c r="B925" s="25"/>
      <c r="C925" s="25"/>
      <c r="D925" s="25"/>
      <c r="E925" s="25"/>
      <c r="F925" s="25"/>
      <c r="G925" s="25"/>
      <c r="H925" s="25"/>
      <c r="I925" s="25"/>
      <c r="J925" s="25"/>
      <c r="K925" s="25"/>
      <c r="L925" s="25"/>
      <c r="M925" s="25"/>
    </row>
    <row r="926">
      <c r="A926" s="25"/>
      <c r="B926" s="25"/>
      <c r="C926" s="25"/>
      <c r="D926" s="25"/>
      <c r="E926" s="25"/>
      <c r="F926" s="25"/>
      <c r="G926" s="25"/>
      <c r="H926" s="25"/>
      <c r="I926" s="25"/>
      <c r="J926" s="25"/>
      <c r="K926" s="25"/>
      <c r="L926" s="25"/>
      <c r="M926" s="25"/>
    </row>
    <row r="927">
      <c r="A927" s="25"/>
      <c r="B927" s="25"/>
      <c r="C927" s="25"/>
      <c r="D927" s="25"/>
      <c r="E927" s="25"/>
      <c r="F927" s="25"/>
      <c r="G927" s="25"/>
      <c r="H927" s="25"/>
      <c r="I927" s="25"/>
      <c r="J927" s="25"/>
      <c r="K927" s="25"/>
      <c r="L927" s="25"/>
      <c r="M927" s="25"/>
    </row>
    <row r="928">
      <c r="A928" s="25"/>
      <c r="B928" s="25"/>
      <c r="C928" s="25"/>
      <c r="D928" s="25"/>
      <c r="E928" s="25"/>
      <c r="F928" s="25"/>
      <c r="G928" s="25"/>
      <c r="H928" s="25"/>
      <c r="I928" s="25"/>
      <c r="J928" s="25"/>
      <c r="K928" s="25"/>
      <c r="L928" s="25"/>
      <c r="M928" s="25"/>
    </row>
    <row r="929">
      <c r="A929" s="25"/>
      <c r="B929" s="25"/>
      <c r="C929" s="25"/>
      <c r="D929" s="25"/>
      <c r="E929" s="25"/>
      <c r="F929" s="25"/>
      <c r="G929" s="25"/>
      <c r="H929" s="25"/>
      <c r="I929" s="25"/>
      <c r="J929" s="25"/>
      <c r="K929" s="25"/>
      <c r="L929" s="25"/>
      <c r="M929" s="25"/>
    </row>
    <row r="930">
      <c r="A930" s="25"/>
      <c r="B930" s="25"/>
      <c r="C930" s="25"/>
      <c r="D930" s="25"/>
      <c r="E930" s="25"/>
      <c r="F930" s="25"/>
      <c r="G930" s="25"/>
      <c r="H930" s="25"/>
      <c r="I930" s="25"/>
      <c r="J930" s="25"/>
      <c r="K930" s="25"/>
      <c r="L930" s="25"/>
      <c r="M930" s="25"/>
    </row>
    <row r="931">
      <c r="A931" s="25"/>
      <c r="B931" s="25"/>
      <c r="C931" s="25"/>
      <c r="D931" s="25"/>
      <c r="E931" s="25"/>
      <c r="F931" s="25"/>
      <c r="G931" s="25"/>
      <c r="H931" s="25"/>
      <c r="I931" s="25"/>
      <c r="J931" s="25"/>
      <c r="K931" s="25"/>
      <c r="L931" s="25"/>
      <c r="M931" s="25"/>
    </row>
    <row r="932">
      <c r="A932" s="25"/>
      <c r="B932" s="25"/>
      <c r="C932" s="25"/>
      <c r="D932" s="25"/>
      <c r="E932" s="25"/>
      <c r="F932" s="25"/>
      <c r="G932" s="25"/>
      <c r="H932" s="25"/>
      <c r="I932" s="25"/>
      <c r="J932" s="25"/>
      <c r="K932" s="25"/>
      <c r="L932" s="25"/>
      <c r="M932" s="25"/>
    </row>
    <row r="933">
      <c r="A933" s="25"/>
      <c r="B933" s="25"/>
      <c r="C933" s="25"/>
      <c r="D933" s="25"/>
      <c r="E933" s="25"/>
      <c r="F933" s="25"/>
      <c r="G933" s="25"/>
      <c r="H933" s="25"/>
      <c r="I933" s="25"/>
      <c r="J933" s="25"/>
      <c r="K933" s="25"/>
      <c r="L933" s="25"/>
      <c r="M933" s="25"/>
    </row>
    <row r="934">
      <c r="A934" s="25"/>
      <c r="B934" s="25"/>
      <c r="C934" s="25"/>
      <c r="D934" s="25"/>
      <c r="E934" s="25"/>
      <c r="F934" s="25"/>
      <c r="G934" s="25"/>
      <c r="H934" s="25"/>
      <c r="I934" s="25"/>
      <c r="J934" s="25"/>
      <c r="K934" s="25"/>
      <c r="L934" s="25"/>
      <c r="M934" s="25"/>
    </row>
    <row r="935">
      <c r="A935" s="25"/>
      <c r="B935" s="25"/>
      <c r="C935" s="25"/>
      <c r="D935" s="25"/>
      <c r="E935" s="25"/>
      <c r="F935" s="25"/>
      <c r="G935" s="25"/>
      <c r="H935" s="25"/>
      <c r="I935" s="25"/>
      <c r="J935" s="25"/>
      <c r="K935" s="25"/>
      <c r="L935" s="25"/>
      <c r="M935" s="25"/>
    </row>
    <row r="936">
      <c r="A936" s="25"/>
      <c r="B936" s="25"/>
      <c r="C936" s="25"/>
      <c r="D936" s="25"/>
      <c r="E936" s="25"/>
      <c r="F936" s="25"/>
      <c r="G936" s="25"/>
      <c r="H936" s="25"/>
      <c r="I936" s="25"/>
      <c r="J936" s="25"/>
      <c r="K936" s="25"/>
      <c r="L936" s="25"/>
      <c r="M936" s="25"/>
    </row>
    <row r="937">
      <c r="A937" s="25"/>
      <c r="B937" s="25"/>
      <c r="C937" s="25"/>
      <c r="D937" s="25"/>
      <c r="E937" s="25"/>
      <c r="F937" s="25"/>
      <c r="G937" s="25"/>
      <c r="H937" s="25"/>
      <c r="I937" s="25"/>
      <c r="J937" s="25"/>
      <c r="K937" s="25"/>
      <c r="L937" s="25"/>
      <c r="M937" s="25"/>
    </row>
    <row r="938">
      <c r="A938" s="25"/>
      <c r="B938" s="25"/>
      <c r="C938" s="25"/>
      <c r="D938" s="25"/>
      <c r="E938" s="25"/>
      <c r="F938" s="25"/>
      <c r="G938" s="25"/>
      <c r="H938" s="25"/>
      <c r="I938" s="25"/>
      <c r="J938" s="25"/>
      <c r="K938" s="25"/>
      <c r="L938" s="25"/>
      <c r="M938" s="25"/>
    </row>
    <row r="939">
      <c r="A939" s="25"/>
      <c r="B939" s="25"/>
      <c r="C939" s="25"/>
      <c r="D939" s="25"/>
      <c r="E939" s="25"/>
      <c r="F939" s="25"/>
      <c r="G939" s="25"/>
      <c r="H939" s="25"/>
      <c r="I939" s="25"/>
      <c r="J939" s="25"/>
      <c r="K939" s="25"/>
      <c r="L939" s="25"/>
      <c r="M939" s="25"/>
    </row>
    <row r="940">
      <c r="A940" s="25"/>
      <c r="B940" s="25"/>
      <c r="C940" s="25"/>
      <c r="D940" s="25"/>
      <c r="E940" s="25"/>
      <c r="F940" s="25"/>
      <c r="G940" s="25"/>
      <c r="H940" s="25"/>
      <c r="I940" s="25"/>
      <c r="J940" s="25"/>
      <c r="K940" s="25"/>
      <c r="L940" s="25"/>
      <c r="M940" s="25"/>
    </row>
    <row r="941">
      <c r="A941" s="25"/>
      <c r="B941" s="25"/>
      <c r="C941" s="25"/>
      <c r="D941" s="25"/>
      <c r="E941" s="25"/>
      <c r="F941" s="25"/>
      <c r="G941" s="25"/>
      <c r="H941" s="25"/>
      <c r="I941" s="25"/>
      <c r="J941" s="25"/>
      <c r="K941" s="25"/>
      <c r="L941" s="25"/>
      <c r="M941" s="25"/>
    </row>
    <row r="942">
      <c r="A942" s="25"/>
      <c r="B942" s="25"/>
      <c r="C942" s="25"/>
      <c r="D942" s="25"/>
      <c r="E942" s="25"/>
      <c r="F942" s="25"/>
      <c r="G942" s="25"/>
      <c r="H942" s="25"/>
      <c r="I942" s="25"/>
      <c r="J942" s="25"/>
      <c r="K942" s="25"/>
      <c r="L942" s="25"/>
      <c r="M942" s="25"/>
    </row>
    <row r="943">
      <c r="A943" s="25"/>
      <c r="B943" s="25"/>
      <c r="C943" s="25"/>
      <c r="D943" s="25"/>
      <c r="E943" s="25"/>
      <c r="F943" s="25"/>
      <c r="G943" s="25"/>
      <c r="H943" s="25"/>
      <c r="I943" s="25"/>
      <c r="J943" s="25"/>
      <c r="K943" s="25"/>
      <c r="L943" s="25"/>
      <c r="M943" s="25"/>
    </row>
    <row r="944">
      <c r="A944" s="25"/>
      <c r="B944" s="25"/>
      <c r="C944" s="25"/>
      <c r="D944" s="25"/>
      <c r="E944" s="25"/>
      <c r="F944" s="25"/>
      <c r="G944" s="25"/>
      <c r="H944" s="25"/>
      <c r="I944" s="25"/>
      <c r="J944" s="25"/>
      <c r="K944" s="25"/>
      <c r="L944" s="25"/>
      <c r="M944" s="25"/>
    </row>
    <row r="945">
      <c r="A945" s="25"/>
      <c r="B945" s="25"/>
      <c r="C945" s="25"/>
      <c r="D945" s="25"/>
      <c r="E945" s="25"/>
      <c r="F945" s="25"/>
      <c r="G945" s="25"/>
      <c r="H945" s="25"/>
      <c r="I945" s="25"/>
      <c r="J945" s="25"/>
      <c r="K945" s="25"/>
      <c r="L945" s="25"/>
      <c r="M945" s="25"/>
    </row>
    <row r="946">
      <c r="A946" s="25"/>
      <c r="B946" s="25"/>
      <c r="C946" s="25"/>
      <c r="D946" s="25"/>
      <c r="E946" s="25"/>
      <c r="F946" s="25"/>
      <c r="G946" s="25"/>
      <c r="H946" s="25"/>
      <c r="I946" s="25"/>
      <c r="J946" s="25"/>
      <c r="K946" s="25"/>
      <c r="L946" s="25"/>
      <c r="M946" s="25"/>
    </row>
    <row r="947">
      <c r="A947" s="25"/>
      <c r="B947" s="25"/>
      <c r="C947" s="25"/>
      <c r="D947" s="25"/>
      <c r="E947" s="25"/>
      <c r="F947" s="25"/>
      <c r="G947" s="25"/>
      <c r="H947" s="25"/>
      <c r="I947" s="25"/>
      <c r="J947" s="25"/>
      <c r="K947" s="25"/>
      <c r="L947" s="25"/>
      <c r="M947" s="25"/>
    </row>
    <row r="948">
      <c r="A948" s="25"/>
      <c r="B948" s="25"/>
      <c r="C948" s="25"/>
      <c r="D948" s="25"/>
      <c r="E948" s="25"/>
      <c r="F948" s="25"/>
      <c r="G948" s="25"/>
      <c r="H948" s="25"/>
      <c r="I948" s="25"/>
      <c r="J948" s="25"/>
      <c r="K948" s="25"/>
      <c r="L948" s="25"/>
      <c r="M948" s="25"/>
    </row>
    <row r="949">
      <c r="A949" s="25"/>
      <c r="B949" s="25"/>
      <c r="C949" s="25"/>
      <c r="D949" s="25"/>
      <c r="E949" s="25"/>
      <c r="F949" s="25"/>
      <c r="G949" s="25"/>
      <c r="H949" s="25"/>
      <c r="I949" s="25"/>
      <c r="J949" s="25"/>
      <c r="K949" s="25"/>
      <c r="L949" s="25"/>
      <c r="M949" s="25"/>
    </row>
    <row r="950">
      <c r="A950" s="25"/>
      <c r="B950" s="25"/>
      <c r="C950" s="25"/>
      <c r="D950" s="25"/>
      <c r="E950" s="25"/>
      <c r="F950" s="25"/>
      <c r="G950" s="25"/>
      <c r="H950" s="25"/>
      <c r="I950" s="25"/>
      <c r="J950" s="25"/>
      <c r="K950" s="25"/>
      <c r="L950" s="25"/>
      <c r="M950" s="25"/>
    </row>
    <row r="951">
      <c r="A951" s="25"/>
      <c r="B951" s="25"/>
      <c r="C951" s="25"/>
      <c r="D951" s="25"/>
      <c r="E951" s="25"/>
      <c r="F951" s="25"/>
      <c r="G951" s="25"/>
      <c r="H951" s="25"/>
      <c r="I951" s="25"/>
      <c r="J951" s="25"/>
      <c r="K951" s="25"/>
      <c r="L951" s="25"/>
      <c r="M951" s="25"/>
    </row>
    <row r="952">
      <c r="A952" s="25"/>
      <c r="B952" s="25"/>
      <c r="C952" s="25"/>
      <c r="D952" s="25"/>
      <c r="E952" s="25"/>
      <c r="F952" s="25"/>
      <c r="G952" s="25"/>
      <c r="H952" s="25"/>
      <c r="I952" s="25"/>
      <c r="J952" s="25"/>
      <c r="K952" s="25"/>
      <c r="L952" s="25"/>
      <c r="M952" s="25"/>
    </row>
    <row r="953">
      <c r="A953" s="25"/>
      <c r="B953" s="25"/>
      <c r="C953" s="25"/>
      <c r="D953" s="25"/>
      <c r="E953" s="25"/>
      <c r="F953" s="25"/>
      <c r="G953" s="25"/>
      <c r="H953" s="25"/>
      <c r="I953" s="25"/>
      <c r="J953" s="25"/>
      <c r="K953" s="25"/>
      <c r="L953" s="25"/>
      <c r="M953" s="25"/>
    </row>
    <row r="954">
      <c r="A954" s="25"/>
      <c r="B954" s="25"/>
      <c r="C954" s="25"/>
      <c r="D954" s="25"/>
      <c r="E954" s="25"/>
      <c r="F954" s="25"/>
      <c r="G954" s="25"/>
      <c r="H954" s="25"/>
      <c r="I954" s="25"/>
      <c r="J954" s="25"/>
      <c r="K954" s="25"/>
      <c r="L954" s="25"/>
      <c r="M954" s="25"/>
    </row>
    <row r="955">
      <c r="A955" s="25"/>
      <c r="B955" s="25"/>
      <c r="C955" s="25"/>
      <c r="D955" s="25"/>
      <c r="E955" s="25"/>
      <c r="F955" s="25"/>
      <c r="G955" s="25"/>
      <c r="H955" s="25"/>
      <c r="I955" s="25"/>
      <c r="J955" s="25"/>
      <c r="K955" s="25"/>
      <c r="L955" s="25"/>
      <c r="M955" s="25"/>
    </row>
    <row r="956">
      <c r="A956" s="25"/>
      <c r="B956" s="25"/>
      <c r="C956" s="25"/>
      <c r="D956" s="25"/>
      <c r="E956" s="25"/>
      <c r="F956" s="25"/>
      <c r="G956" s="25"/>
      <c r="H956" s="25"/>
      <c r="I956" s="25"/>
      <c r="J956" s="25"/>
      <c r="K956" s="25"/>
      <c r="L956" s="25"/>
      <c r="M956" s="25"/>
    </row>
    <row r="957">
      <c r="A957" s="25"/>
      <c r="B957" s="25"/>
      <c r="C957" s="25"/>
      <c r="D957" s="25"/>
      <c r="E957" s="25"/>
      <c r="F957" s="25"/>
      <c r="G957" s="25"/>
      <c r="H957" s="25"/>
      <c r="I957" s="25"/>
      <c r="J957" s="25"/>
      <c r="K957" s="25"/>
      <c r="L957" s="25"/>
      <c r="M957" s="25"/>
    </row>
    <row r="958">
      <c r="A958" s="25"/>
      <c r="B958" s="25"/>
      <c r="C958" s="25"/>
      <c r="D958" s="25"/>
      <c r="E958" s="25"/>
      <c r="F958" s="25"/>
      <c r="G958" s="25"/>
      <c r="H958" s="25"/>
      <c r="I958" s="25"/>
      <c r="J958" s="25"/>
      <c r="K958" s="25"/>
      <c r="L958" s="25"/>
      <c r="M958" s="25"/>
    </row>
    <row r="959">
      <c r="A959" s="25"/>
      <c r="B959" s="25"/>
      <c r="C959" s="25"/>
      <c r="D959" s="25"/>
      <c r="E959" s="25"/>
      <c r="F959" s="25"/>
      <c r="G959" s="25"/>
      <c r="H959" s="25"/>
      <c r="I959" s="25"/>
      <c r="J959" s="25"/>
      <c r="K959" s="25"/>
      <c r="L959" s="25"/>
      <c r="M959" s="25"/>
    </row>
    <row r="960">
      <c r="A960" s="25"/>
      <c r="B960" s="25"/>
      <c r="C960" s="25"/>
      <c r="D960" s="25"/>
      <c r="E960" s="25"/>
      <c r="F960" s="25"/>
      <c r="G960" s="25"/>
      <c r="H960" s="25"/>
      <c r="I960" s="25"/>
      <c r="J960" s="25"/>
      <c r="K960" s="25"/>
      <c r="L960" s="25"/>
      <c r="M960" s="25"/>
    </row>
    <row r="961">
      <c r="A961" s="25"/>
      <c r="B961" s="25"/>
      <c r="C961" s="25"/>
      <c r="D961" s="25"/>
      <c r="E961" s="25"/>
      <c r="F961" s="25"/>
      <c r="G961" s="25"/>
      <c r="H961" s="25"/>
      <c r="I961" s="25"/>
      <c r="J961" s="25"/>
      <c r="K961" s="25"/>
      <c r="L961" s="25"/>
      <c r="M961" s="25"/>
    </row>
    <row r="962">
      <c r="A962" s="25"/>
      <c r="B962" s="25"/>
      <c r="C962" s="25"/>
      <c r="D962" s="25"/>
      <c r="E962" s="25"/>
      <c r="F962" s="25"/>
      <c r="G962" s="25"/>
      <c r="H962" s="25"/>
      <c r="I962" s="25"/>
      <c r="J962" s="25"/>
      <c r="K962" s="25"/>
      <c r="L962" s="25"/>
      <c r="M962" s="25"/>
    </row>
    <row r="963">
      <c r="A963" s="25"/>
      <c r="B963" s="25"/>
      <c r="C963" s="25"/>
      <c r="D963" s="25"/>
      <c r="E963" s="25"/>
      <c r="F963" s="25"/>
      <c r="G963" s="25"/>
      <c r="H963" s="25"/>
      <c r="I963" s="25"/>
      <c r="J963" s="25"/>
      <c r="K963" s="25"/>
      <c r="L963" s="25"/>
      <c r="M963" s="25"/>
    </row>
    <row r="964">
      <c r="A964" s="25"/>
      <c r="B964" s="25"/>
      <c r="C964" s="25"/>
      <c r="D964" s="25"/>
      <c r="E964" s="25"/>
      <c r="F964" s="25"/>
      <c r="G964" s="25"/>
      <c r="H964" s="25"/>
      <c r="I964" s="25"/>
      <c r="J964" s="25"/>
      <c r="K964" s="25"/>
      <c r="L964" s="25"/>
      <c r="M964" s="25"/>
    </row>
    <row r="965">
      <c r="A965" s="25"/>
      <c r="B965" s="25"/>
      <c r="C965" s="25"/>
      <c r="D965" s="25"/>
      <c r="E965" s="25"/>
      <c r="F965" s="25"/>
      <c r="G965" s="25"/>
      <c r="H965" s="25"/>
      <c r="I965" s="25"/>
      <c r="J965" s="25"/>
      <c r="K965" s="25"/>
      <c r="L965" s="25"/>
      <c r="M965" s="25"/>
    </row>
    <row r="966">
      <c r="A966" s="25"/>
      <c r="B966" s="25"/>
      <c r="C966" s="25"/>
      <c r="D966" s="25"/>
      <c r="E966" s="25"/>
      <c r="F966" s="25"/>
      <c r="G966" s="25"/>
      <c r="H966" s="25"/>
      <c r="I966" s="25"/>
      <c r="J966" s="25"/>
      <c r="K966" s="25"/>
      <c r="L966" s="25"/>
      <c r="M966" s="25"/>
    </row>
    <row r="967">
      <c r="A967" s="25"/>
      <c r="B967" s="25"/>
      <c r="C967" s="25"/>
      <c r="D967" s="25"/>
      <c r="E967" s="25"/>
      <c r="F967" s="25"/>
      <c r="G967" s="25"/>
      <c r="H967" s="25"/>
      <c r="I967" s="25"/>
      <c r="J967" s="25"/>
      <c r="K967" s="25"/>
      <c r="L967" s="25"/>
      <c r="M967" s="25"/>
    </row>
    <row r="968">
      <c r="A968" s="25"/>
      <c r="B968" s="25"/>
      <c r="C968" s="25"/>
      <c r="D968" s="25"/>
      <c r="E968" s="25"/>
      <c r="F968" s="25"/>
      <c r="G968" s="25"/>
      <c r="H968" s="25"/>
      <c r="I968" s="25"/>
      <c r="J968" s="25"/>
      <c r="K968" s="25"/>
      <c r="L968" s="25"/>
      <c r="M968" s="25"/>
    </row>
    <row r="969">
      <c r="A969" s="25"/>
      <c r="B969" s="25"/>
      <c r="C969" s="25"/>
      <c r="D969" s="25"/>
      <c r="E969" s="25"/>
      <c r="F969" s="25"/>
      <c r="G969" s="25"/>
      <c r="H969" s="25"/>
      <c r="I969" s="25"/>
      <c r="J969" s="25"/>
      <c r="K969" s="25"/>
      <c r="L969" s="25"/>
      <c r="M969" s="25"/>
    </row>
    <row r="970">
      <c r="A970" s="25"/>
      <c r="B970" s="25"/>
      <c r="C970" s="25"/>
      <c r="D970" s="25"/>
      <c r="E970" s="25"/>
      <c r="F970" s="25"/>
      <c r="G970" s="25"/>
      <c r="H970" s="25"/>
      <c r="I970" s="25"/>
      <c r="J970" s="25"/>
      <c r="K970" s="25"/>
      <c r="L970" s="25"/>
      <c r="M970" s="25"/>
    </row>
    <row r="971">
      <c r="A971" s="25"/>
      <c r="B971" s="25"/>
      <c r="C971" s="25"/>
      <c r="D971" s="25"/>
      <c r="E971" s="25"/>
      <c r="F971" s="25"/>
      <c r="G971" s="25"/>
      <c r="H971" s="25"/>
      <c r="I971" s="25"/>
      <c r="J971" s="25"/>
      <c r="K971" s="25"/>
      <c r="L971" s="25"/>
      <c r="M971" s="25"/>
    </row>
    <row r="972">
      <c r="A972" s="25"/>
      <c r="B972" s="25"/>
      <c r="C972" s="25"/>
      <c r="D972" s="25"/>
      <c r="E972" s="25"/>
      <c r="F972" s="25"/>
      <c r="G972" s="25"/>
      <c r="H972" s="25"/>
      <c r="I972" s="25"/>
      <c r="J972" s="25"/>
      <c r="K972" s="25"/>
      <c r="L972" s="25"/>
      <c r="M972" s="25"/>
    </row>
    <row r="973">
      <c r="A973" s="25"/>
      <c r="B973" s="25"/>
      <c r="C973" s="25"/>
      <c r="D973" s="25"/>
      <c r="E973" s="25"/>
      <c r="F973" s="25"/>
      <c r="G973" s="25"/>
      <c r="H973" s="25"/>
      <c r="I973" s="25"/>
      <c r="J973" s="25"/>
      <c r="K973" s="25"/>
      <c r="L973" s="25"/>
      <c r="M973" s="25"/>
    </row>
    <row r="974">
      <c r="A974" s="25"/>
      <c r="B974" s="25"/>
      <c r="C974" s="25"/>
      <c r="D974" s="25"/>
      <c r="E974" s="25"/>
      <c r="F974" s="25"/>
      <c r="G974" s="25"/>
      <c r="H974" s="25"/>
      <c r="I974" s="25"/>
      <c r="J974" s="25"/>
      <c r="K974" s="25"/>
      <c r="L974" s="25"/>
      <c r="M974" s="25"/>
    </row>
    <row r="975">
      <c r="A975" s="25"/>
      <c r="B975" s="25"/>
      <c r="C975" s="25"/>
      <c r="D975" s="25"/>
      <c r="E975" s="25"/>
      <c r="F975" s="25"/>
      <c r="G975" s="25"/>
      <c r="H975" s="25"/>
      <c r="I975" s="25"/>
      <c r="J975" s="25"/>
      <c r="K975" s="25"/>
      <c r="L975" s="25"/>
      <c r="M975" s="25"/>
    </row>
    <row r="976">
      <c r="A976" s="25"/>
      <c r="B976" s="25"/>
      <c r="C976" s="25"/>
      <c r="D976" s="25"/>
      <c r="E976" s="25"/>
      <c r="F976" s="25"/>
      <c r="G976" s="25"/>
      <c r="H976" s="25"/>
      <c r="I976" s="25"/>
      <c r="J976" s="25"/>
      <c r="K976" s="25"/>
      <c r="L976" s="25"/>
      <c r="M976" s="25"/>
    </row>
    <row r="977">
      <c r="A977" s="25"/>
      <c r="B977" s="25"/>
      <c r="C977" s="25"/>
      <c r="D977" s="25"/>
      <c r="E977" s="25"/>
      <c r="F977" s="25"/>
      <c r="G977" s="25"/>
      <c r="H977" s="25"/>
      <c r="I977" s="25"/>
      <c r="J977" s="25"/>
      <c r="K977" s="25"/>
      <c r="L977" s="25"/>
      <c r="M977" s="25"/>
    </row>
    <row r="978">
      <c r="A978" s="25"/>
      <c r="B978" s="25"/>
      <c r="C978" s="25"/>
      <c r="D978" s="25"/>
      <c r="E978" s="25"/>
      <c r="F978" s="25"/>
      <c r="G978" s="25"/>
      <c r="H978" s="25"/>
      <c r="I978" s="25"/>
      <c r="J978" s="25"/>
      <c r="K978" s="25"/>
      <c r="L978" s="25"/>
      <c r="M978" s="25"/>
    </row>
    <row r="979">
      <c r="A979" s="25"/>
      <c r="B979" s="25"/>
      <c r="C979" s="25"/>
      <c r="D979" s="25"/>
      <c r="E979" s="25"/>
      <c r="F979" s="25"/>
      <c r="G979" s="25"/>
      <c r="H979" s="25"/>
      <c r="I979" s="25"/>
      <c r="J979" s="25"/>
      <c r="K979" s="25"/>
      <c r="L979" s="25"/>
      <c r="M979" s="25"/>
    </row>
    <row r="980">
      <c r="A980" s="25"/>
      <c r="B980" s="25"/>
      <c r="C980" s="25"/>
      <c r="D980" s="25"/>
      <c r="E980" s="25"/>
      <c r="F980" s="25"/>
      <c r="G980" s="25"/>
      <c r="H980" s="25"/>
      <c r="I980" s="25"/>
      <c r="J980" s="25"/>
      <c r="K980" s="25"/>
      <c r="L980" s="25"/>
      <c r="M980" s="25"/>
    </row>
    <row r="981">
      <c r="A981" s="25"/>
      <c r="B981" s="25"/>
      <c r="C981" s="25"/>
      <c r="D981" s="25"/>
      <c r="E981" s="25"/>
      <c r="F981" s="25"/>
      <c r="G981" s="25"/>
      <c r="H981" s="25"/>
      <c r="I981" s="25"/>
      <c r="J981" s="25"/>
      <c r="K981" s="25"/>
      <c r="L981" s="25"/>
      <c r="M981" s="25"/>
    </row>
    <row r="982">
      <c r="A982" s="25"/>
      <c r="B982" s="25"/>
      <c r="C982" s="25"/>
      <c r="D982" s="25"/>
      <c r="E982" s="25"/>
      <c r="F982" s="25"/>
      <c r="G982" s="25"/>
      <c r="H982" s="25"/>
      <c r="I982" s="25"/>
      <c r="J982" s="25"/>
      <c r="K982" s="25"/>
      <c r="L982" s="25"/>
      <c r="M982" s="25"/>
    </row>
    <row r="983">
      <c r="A983" s="25"/>
      <c r="B983" s="25"/>
      <c r="C983" s="25"/>
      <c r="D983" s="25"/>
      <c r="E983" s="25"/>
      <c r="F983" s="25"/>
      <c r="G983" s="25"/>
      <c r="H983" s="25"/>
      <c r="I983" s="25"/>
      <c r="J983" s="25"/>
      <c r="K983" s="25"/>
      <c r="L983" s="25"/>
      <c r="M983" s="25"/>
    </row>
    <row r="984">
      <c r="A984" s="25"/>
      <c r="B984" s="25"/>
      <c r="C984" s="25"/>
      <c r="D984" s="25"/>
      <c r="E984" s="25"/>
      <c r="F984" s="25"/>
      <c r="G984" s="25"/>
      <c r="H984" s="25"/>
      <c r="I984" s="25"/>
      <c r="J984" s="25"/>
      <c r="K984" s="25"/>
      <c r="L984" s="25"/>
      <c r="M984" s="25"/>
    </row>
    <row r="985">
      <c r="A985" s="25"/>
      <c r="B985" s="25"/>
      <c r="C985" s="25"/>
      <c r="D985" s="25"/>
      <c r="E985" s="25"/>
      <c r="F985" s="25"/>
      <c r="G985" s="25"/>
      <c r="H985" s="25"/>
      <c r="I985" s="25"/>
      <c r="J985" s="25"/>
      <c r="K985" s="25"/>
      <c r="L985" s="25"/>
      <c r="M985" s="25"/>
    </row>
    <row r="986">
      <c r="A986" s="25"/>
      <c r="B986" s="25"/>
      <c r="C986" s="25"/>
      <c r="D986" s="25"/>
      <c r="E986" s="25"/>
      <c r="F986" s="25"/>
      <c r="G986" s="25"/>
      <c r="H986" s="25"/>
      <c r="I986" s="25"/>
      <c r="J986" s="25"/>
      <c r="K986" s="25"/>
      <c r="L986" s="25"/>
      <c r="M986" s="25"/>
    </row>
    <row r="987">
      <c r="A987" s="25"/>
      <c r="B987" s="25"/>
      <c r="C987" s="25"/>
      <c r="D987" s="25"/>
      <c r="E987" s="25"/>
      <c r="F987" s="25"/>
      <c r="G987" s="25"/>
      <c r="H987" s="25"/>
      <c r="I987" s="25"/>
      <c r="J987" s="25"/>
      <c r="K987" s="25"/>
      <c r="L987" s="25"/>
      <c r="M987" s="25"/>
    </row>
    <row r="988">
      <c r="A988" s="25"/>
      <c r="B988" s="25"/>
      <c r="C988" s="25"/>
      <c r="D988" s="25"/>
      <c r="E988" s="25"/>
      <c r="F988" s="25"/>
      <c r="G988" s="25"/>
      <c r="H988" s="25"/>
      <c r="I988" s="25"/>
      <c r="J988" s="25"/>
      <c r="K988" s="25"/>
      <c r="L988" s="25"/>
      <c r="M988" s="25"/>
    </row>
    <row r="989">
      <c r="A989" s="25"/>
      <c r="B989" s="25"/>
      <c r="C989" s="25"/>
      <c r="D989" s="25"/>
      <c r="E989" s="25"/>
      <c r="F989" s="25"/>
      <c r="G989" s="25"/>
      <c r="H989" s="25"/>
      <c r="I989" s="25"/>
      <c r="J989" s="25"/>
      <c r="K989" s="25"/>
      <c r="L989" s="25"/>
      <c r="M989" s="25"/>
    </row>
    <row r="990">
      <c r="A990" s="25"/>
      <c r="B990" s="25"/>
      <c r="C990" s="25"/>
      <c r="D990" s="25"/>
      <c r="E990" s="25"/>
      <c r="F990" s="25"/>
      <c r="G990" s="25"/>
      <c r="H990" s="25"/>
      <c r="I990" s="25"/>
      <c r="J990" s="25"/>
      <c r="K990" s="25"/>
      <c r="L990" s="25"/>
      <c r="M990" s="25"/>
    </row>
    <row r="991">
      <c r="A991" s="25"/>
      <c r="B991" s="25"/>
      <c r="C991" s="25"/>
      <c r="D991" s="25"/>
      <c r="E991" s="25"/>
      <c r="F991" s="25"/>
      <c r="G991" s="25"/>
      <c r="H991" s="25"/>
      <c r="I991" s="25"/>
      <c r="J991" s="25"/>
      <c r="K991" s="25"/>
      <c r="L991" s="25"/>
      <c r="M991" s="25"/>
    </row>
    <row r="992">
      <c r="A992" s="25"/>
      <c r="B992" s="25"/>
      <c r="C992" s="25"/>
      <c r="D992" s="25"/>
      <c r="E992" s="25"/>
      <c r="F992" s="25"/>
      <c r="G992" s="25"/>
      <c r="H992" s="25"/>
      <c r="I992" s="25"/>
      <c r="J992" s="25"/>
      <c r="K992" s="25"/>
      <c r="L992" s="25"/>
      <c r="M992" s="25"/>
    </row>
    <row r="993">
      <c r="A993" s="25"/>
      <c r="B993" s="25"/>
      <c r="C993" s="25"/>
      <c r="D993" s="25"/>
      <c r="E993" s="25"/>
      <c r="F993" s="25"/>
      <c r="G993" s="25"/>
      <c r="H993" s="25"/>
      <c r="I993" s="25"/>
      <c r="J993" s="25"/>
      <c r="K993" s="25"/>
      <c r="L993" s="25"/>
      <c r="M993" s="25"/>
    </row>
    <row r="994">
      <c r="A994" s="25"/>
      <c r="B994" s="25"/>
      <c r="C994" s="25"/>
      <c r="D994" s="25"/>
      <c r="E994" s="25"/>
      <c r="F994" s="25"/>
      <c r="G994" s="25"/>
      <c r="H994" s="25"/>
      <c r="I994" s="25"/>
      <c r="J994" s="25"/>
      <c r="K994" s="25"/>
      <c r="L994" s="25"/>
      <c r="M994" s="25"/>
    </row>
    <row r="995">
      <c r="A995" s="25"/>
      <c r="B995" s="25"/>
      <c r="C995" s="25"/>
      <c r="D995" s="25"/>
      <c r="E995" s="25"/>
      <c r="F995" s="25"/>
      <c r="G995" s="25"/>
      <c r="H995" s="25"/>
      <c r="I995" s="25"/>
      <c r="J995" s="25"/>
      <c r="K995" s="25"/>
      <c r="L995" s="25"/>
      <c r="M995" s="25"/>
    </row>
    <row r="996">
      <c r="A996" s="25"/>
      <c r="B996" s="25"/>
      <c r="C996" s="25"/>
      <c r="D996" s="25"/>
      <c r="E996" s="25"/>
      <c r="F996" s="25"/>
      <c r="G996" s="25"/>
      <c r="H996" s="25"/>
      <c r="I996" s="25"/>
      <c r="J996" s="25"/>
      <c r="K996" s="25"/>
      <c r="L996" s="25"/>
      <c r="M996" s="25"/>
    </row>
    <row r="997">
      <c r="A997" s="25"/>
      <c r="B997" s="25"/>
      <c r="C997" s="25"/>
      <c r="D997" s="25"/>
      <c r="E997" s="25"/>
      <c r="F997" s="25"/>
      <c r="G997" s="25"/>
      <c r="H997" s="25"/>
      <c r="I997" s="25"/>
      <c r="J997" s="25"/>
      <c r="K997" s="25"/>
      <c r="L997" s="25"/>
      <c r="M997" s="25"/>
    </row>
    <row r="998">
      <c r="A998" s="25"/>
      <c r="B998" s="25"/>
      <c r="C998" s="25"/>
      <c r="D998" s="25"/>
      <c r="E998" s="25"/>
      <c r="F998" s="25"/>
      <c r="G998" s="25"/>
      <c r="H998" s="25"/>
      <c r="I998" s="25"/>
      <c r="J998" s="25"/>
      <c r="K998" s="25"/>
      <c r="L998" s="25"/>
      <c r="M998" s="25"/>
    </row>
    <row r="999">
      <c r="A999" s="25"/>
      <c r="B999" s="25"/>
      <c r="C999" s="25"/>
      <c r="D999" s="25"/>
      <c r="E999" s="25"/>
      <c r="F999" s="25"/>
      <c r="G999" s="25"/>
      <c r="H999" s="25"/>
      <c r="I999" s="25"/>
      <c r="J999" s="25"/>
      <c r="K999" s="25"/>
      <c r="L999" s="25"/>
      <c r="M999" s="25"/>
    </row>
    <row r="1000">
      <c r="A1000" s="25"/>
      <c r="B1000" s="25"/>
      <c r="C1000" s="25"/>
      <c r="D1000" s="25"/>
      <c r="E1000" s="25"/>
      <c r="F1000" s="25"/>
      <c r="G1000" s="25"/>
      <c r="H1000" s="25"/>
      <c r="I1000" s="25"/>
      <c r="J1000" s="25"/>
      <c r="K1000" s="25"/>
      <c r="L1000" s="25"/>
      <c r="M1000"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3.0"/>
    <col customWidth="1" min="2" max="2" width="22.25"/>
    <col customWidth="1" min="3" max="3" width="11.13"/>
    <col customWidth="1" min="4" max="4" width="12.63"/>
    <col customWidth="1" min="5" max="5" width="12.88"/>
    <col customWidth="1" min="6" max="6" width="18.75"/>
    <col customWidth="1" min="7" max="7" width="15.0"/>
    <col customWidth="1" min="8" max="8" width="14.0"/>
    <col customWidth="1" min="9" max="9" width="16.0"/>
    <col customWidth="1" min="10" max="10" width="15.88"/>
    <col customWidth="1" min="11" max="11" width="15.13"/>
    <col customWidth="1" min="12" max="12" width="14.88"/>
    <col customWidth="1" min="13" max="13" width="11.13"/>
    <col customWidth="1" min="14" max="14" width="20.63"/>
    <col customWidth="1" min="15" max="19" width="33.0"/>
    <col customWidth="1" min="20" max="39" width="25.13"/>
    <col customWidth="1" min="40" max="40" width="20.0"/>
    <col customWidth="1" min="41" max="41" width="21.13"/>
    <col customWidth="1" min="42" max="42" width="20.13"/>
    <col customWidth="1" min="43" max="43" width="17.13"/>
    <col customWidth="1" min="44" max="44" width="19.38"/>
    <col customWidth="1" min="45" max="45" width="16.25"/>
    <col customWidth="1" min="46" max="46" width="14.38"/>
    <col customWidth="1" min="47" max="48" width="17.75"/>
    <col customWidth="1" min="49" max="49" width="16.0"/>
    <col customWidth="1" min="50" max="50" width="26.5"/>
    <col customWidth="1" min="51" max="51" width="16.75"/>
    <col customWidth="1" min="52" max="52" width="16.25"/>
    <col customWidth="1" min="53" max="53" width="25.63"/>
    <col customWidth="1" min="54" max="54" width="29.13"/>
    <col customWidth="1" min="55" max="56" width="25.38"/>
  </cols>
  <sheetData>
    <row r="1" ht="63.75" customHeight="1">
      <c r="A1" s="28" t="s">
        <v>146</v>
      </c>
      <c r="B1" s="28" t="s">
        <v>147</v>
      </c>
      <c r="C1" s="28" t="s">
        <v>0</v>
      </c>
      <c r="D1" s="28" t="s">
        <v>1</v>
      </c>
      <c r="E1" s="28" t="s">
        <v>148</v>
      </c>
      <c r="F1" s="28" t="s">
        <v>149</v>
      </c>
      <c r="G1" s="28" t="s">
        <v>150</v>
      </c>
      <c r="H1" s="28" t="s">
        <v>151</v>
      </c>
      <c r="I1" s="28" t="s">
        <v>152</v>
      </c>
      <c r="J1" s="28" t="s">
        <v>153</v>
      </c>
      <c r="K1" s="28" t="s">
        <v>154</v>
      </c>
      <c r="L1" s="28" t="s">
        <v>155</v>
      </c>
      <c r="M1" s="29" t="s">
        <v>4</v>
      </c>
      <c r="N1" s="29" t="s">
        <v>156</v>
      </c>
      <c r="O1" s="28" t="s">
        <v>157</v>
      </c>
      <c r="P1" s="28" t="s">
        <v>158</v>
      </c>
      <c r="Q1" s="28" t="s">
        <v>159</v>
      </c>
      <c r="R1" s="28" t="s">
        <v>160</v>
      </c>
      <c r="S1" s="28" t="s">
        <v>161</v>
      </c>
      <c r="T1" s="28" t="s">
        <v>162</v>
      </c>
      <c r="U1" s="28" t="s">
        <v>163</v>
      </c>
      <c r="V1" s="28" t="s">
        <v>164</v>
      </c>
      <c r="W1" s="28" t="s">
        <v>165</v>
      </c>
      <c r="X1" s="28" t="s">
        <v>166</v>
      </c>
      <c r="Y1" s="28" t="s">
        <v>167</v>
      </c>
      <c r="Z1" s="28" t="s">
        <v>168</v>
      </c>
      <c r="AA1" s="28" t="s">
        <v>169</v>
      </c>
      <c r="AB1" s="28" t="s">
        <v>170</v>
      </c>
      <c r="AC1" s="28" t="s">
        <v>171</v>
      </c>
      <c r="AD1" s="28" t="s">
        <v>172</v>
      </c>
      <c r="AE1" s="28" t="s">
        <v>173</v>
      </c>
      <c r="AF1" s="28" t="s">
        <v>174</v>
      </c>
      <c r="AG1" s="28" t="s">
        <v>175</v>
      </c>
      <c r="AH1" s="28" t="s">
        <v>176</v>
      </c>
      <c r="AI1" s="28" t="s">
        <v>177</v>
      </c>
      <c r="AJ1" s="28" t="s">
        <v>178</v>
      </c>
      <c r="AK1" s="28" t="s">
        <v>179</v>
      </c>
      <c r="AL1" s="28" t="s">
        <v>180</v>
      </c>
      <c r="AM1" s="28" t="s">
        <v>181</v>
      </c>
      <c r="AN1" s="30" t="s">
        <v>182</v>
      </c>
      <c r="AO1" s="30" t="s">
        <v>183</v>
      </c>
      <c r="AP1" s="30" t="s">
        <v>184</v>
      </c>
      <c r="AQ1" s="30" t="s">
        <v>185</v>
      </c>
      <c r="AR1" s="28" t="s">
        <v>7</v>
      </c>
      <c r="AS1" s="28" t="s">
        <v>8</v>
      </c>
      <c r="AT1" s="28" t="s">
        <v>9</v>
      </c>
      <c r="AU1" s="31" t="s">
        <v>186</v>
      </c>
      <c r="AV1" s="31" t="s">
        <v>187</v>
      </c>
      <c r="AW1" s="31" t="s">
        <v>188</v>
      </c>
      <c r="AX1" s="31" t="s">
        <v>189</v>
      </c>
      <c r="AY1" s="28" t="s">
        <v>10</v>
      </c>
      <c r="AZ1" s="29" t="s">
        <v>11</v>
      </c>
      <c r="BA1" s="28" t="s">
        <v>12</v>
      </c>
      <c r="BB1" s="31" t="s">
        <v>190</v>
      </c>
      <c r="BC1" s="31" t="s">
        <v>191</v>
      </c>
      <c r="BD1" s="32" t="s">
        <v>192</v>
      </c>
    </row>
    <row r="2" ht="45.0" customHeight="1">
      <c r="A2" s="33" t="s">
        <v>193</v>
      </c>
      <c r="B2" s="33" t="s">
        <v>194</v>
      </c>
      <c r="C2" s="33" t="s">
        <v>61</v>
      </c>
      <c r="D2" s="33" t="s">
        <v>52</v>
      </c>
      <c r="E2" s="33" t="s">
        <v>41</v>
      </c>
      <c r="F2" s="33" t="s">
        <v>53</v>
      </c>
      <c r="G2" s="33" t="s">
        <v>195</v>
      </c>
      <c r="H2" s="33" t="s">
        <v>103</v>
      </c>
      <c r="I2" s="33" t="s">
        <v>29</v>
      </c>
      <c r="J2" s="33" t="s">
        <v>81</v>
      </c>
      <c r="K2" s="33" t="s">
        <v>108</v>
      </c>
      <c r="L2" s="33" t="s">
        <v>195</v>
      </c>
      <c r="M2" s="33" t="s">
        <v>17</v>
      </c>
      <c r="N2" s="33" t="s">
        <v>119</v>
      </c>
      <c r="O2" s="33" t="s">
        <v>89</v>
      </c>
      <c r="P2" s="33" t="s">
        <v>104</v>
      </c>
      <c r="Q2" s="33" t="s">
        <v>99</v>
      </c>
      <c r="R2" s="33" t="s">
        <v>195</v>
      </c>
      <c r="S2" s="33" t="s">
        <v>195</v>
      </c>
      <c r="T2" s="33" t="s">
        <v>196</v>
      </c>
      <c r="U2" s="33" t="s">
        <v>197</v>
      </c>
      <c r="V2" s="33" t="s">
        <v>198</v>
      </c>
      <c r="W2" s="33" t="s">
        <v>199</v>
      </c>
      <c r="X2" s="33" t="s">
        <v>200</v>
      </c>
      <c r="Y2" s="33" t="s">
        <v>201</v>
      </c>
      <c r="Z2" s="33" t="s">
        <v>202</v>
      </c>
      <c r="AA2" s="33" t="s">
        <v>203</v>
      </c>
      <c r="AB2" s="33" t="s">
        <v>195</v>
      </c>
      <c r="AC2" s="33" t="s">
        <v>195</v>
      </c>
      <c r="AD2" s="33" t="s">
        <v>204</v>
      </c>
      <c r="AE2" s="33" t="s">
        <v>205</v>
      </c>
      <c r="AF2" s="33" t="s">
        <v>206</v>
      </c>
      <c r="AG2" s="33" t="s">
        <v>207</v>
      </c>
      <c r="AH2" s="33" t="s">
        <v>208</v>
      </c>
      <c r="AI2" s="33" t="s">
        <v>209</v>
      </c>
      <c r="AJ2" s="33" t="s">
        <v>210</v>
      </c>
      <c r="AK2" s="33" t="s">
        <v>211</v>
      </c>
      <c r="AL2" s="33" t="s">
        <v>212</v>
      </c>
      <c r="AM2" s="33" t="s">
        <v>213</v>
      </c>
      <c r="AN2" s="34" t="s">
        <v>75</v>
      </c>
      <c r="AO2" s="34" t="s">
        <v>195</v>
      </c>
      <c r="AP2" s="34" t="s">
        <v>195</v>
      </c>
      <c r="AQ2" s="34" t="s">
        <v>195</v>
      </c>
      <c r="AR2" s="33" t="s">
        <v>46</v>
      </c>
      <c r="AS2" s="33" t="s">
        <v>97</v>
      </c>
      <c r="AT2" s="33" t="s">
        <v>35</v>
      </c>
      <c r="AU2" s="35" t="s">
        <v>119</v>
      </c>
      <c r="AV2" s="35" t="s">
        <v>195</v>
      </c>
      <c r="AW2" s="35" t="s">
        <v>119</v>
      </c>
      <c r="AX2" s="36" t="str">
        <f>HYPERLINK("http://www.ascer-ascer.org/","http://www.ascer-ascer.org/")</f>
        <v>http://www.ascer-ascer.org/</v>
      </c>
      <c r="AY2" s="33" t="s">
        <v>36</v>
      </c>
      <c r="AZ2" s="33" t="s">
        <v>24</v>
      </c>
      <c r="BA2" s="33" t="s">
        <v>25</v>
      </c>
      <c r="BB2" s="35" t="s">
        <v>214</v>
      </c>
      <c r="BC2" s="36" t="str">
        <f>HYPERLINK("mailto:jpineda@uniandes.edu.co","jpineda@uniandes.edu.co")</f>
        <v>jpineda@uniandes.edu.co</v>
      </c>
      <c r="BD2" s="37" t="s">
        <v>195</v>
      </c>
    </row>
    <row r="3" ht="45.0" customHeight="1">
      <c r="A3" s="33" t="s">
        <v>215</v>
      </c>
      <c r="B3" s="33" t="s">
        <v>216</v>
      </c>
      <c r="C3" s="33" t="s">
        <v>51</v>
      </c>
      <c r="D3" s="33" t="s">
        <v>52</v>
      </c>
      <c r="E3" s="33" t="s">
        <v>28</v>
      </c>
      <c r="F3" s="33" t="s">
        <v>41</v>
      </c>
      <c r="G3" s="33" t="s">
        <v>195</v>
      </c>
      <c r="H3" s="33" t="s">
        <v>73</v>
      </c>
      <c r="I3" s="33" t="s">
        <v>108</v>
      </c>
      <c r="J3" s="33" t="s">
        <v>139</v>
      </c>
      <c r="K3" s="33" t="s">
        <v>195</v>
      </c>
      <c r="L3" s="33" t="s">
        <v>195</v>
      </c>
      <c r="M3" s="33" t="s">
        <v>30</v>
      </c>
      <c r="N3" s="33" t="s">
        <v>217</v>
      </c>
      <c r="O3" s="33" t="s">
        <v>94</v>
      </c>
      <c r="P3" s="33" t="s">
        <v>89</v>
      </c>
      <c r="Q3" s="33" t="s">
        <v>82</v>
      </c>
      <c r="R3" s="33" t="s">
        <v>218</v>
      </c>
      <c r="S3" s="33" t="s">
        <v>195</v>
      </c>
      <c r="T3" s="33" t="s">
        <v>219</v>
      </c>
      <c r="U3" s="33" t="s">
        <v>220</v>
      </c>
      <c r="V3" s="33" t="s">
        <v>221</v>
      </c>
      <c r="W3" s="33" t="s">
        <v>222</v>
      </c>
      <c r="X3" s="33" t="s">
        <v>223</v>
      </c>
      <c r="Y3" s="33" t="s">
        <v>224</v>
      </c>
      <c r="Z3" s="33" t="s">
        <v>225</v>
      </c>
      <c r="AA3" s="33" t="s">
        <v>226</v>
      </c>
      <c r="AB3" s="33" t="s">
        <v>227</v>
      </c>
      <c r="AC3" s="33" t="s">
        <v>228</v>
      </c>
      <c r="AD3" s="33" t="s">
        <v>229</v>
      </c>
      <c r="AE3" s="33" t="s">
        <v>195</v>
      </c>
      <c r="AF3" s="38" t="s">
        <v>195</v>
      </c>
      <c r="AG3" s="33" t="s">
        <v>195</v>
      </c>
      <c r="AH3" s="33" t="s">
        <v>195</v>
      </c>
      <c r="AI3" s="33" t="s">
        <v>195</v>
      </c>
      <c r="AJ3" s="33" t="s">
        <v>195</v>
      </c>
      <c r="AK3" s="33" t="s">
        <v>195</v>
      </c>
      <c r="AL3" s="33" t="s">
        <v>195</v>
      </c>
      <c r="AM3" s="33" t="s">
        <v>195</v>
      </c>
      <c r="AN3" s="34" t="s">
        <v>75</v>
      </c>
      <c r="AO3" s="34" t="s">
        <v>110</v>
      </c>
      <c r="AP3" s="34" t="s">
        <v>100</v>
      </c>
      <c r="AQ3" s="34" t="s">
        <v>195</v>
      </c>
      <c r="AR3" s="33" t="s">
        <v>46</v>
      </c>
      <c r="AS3" s="33" t="s">
        <v>97</v>
      </c>
      <c r="AT3" s="33" t="s">
        <v>35</v>
      </c>
      <c r="AU3" s="35" t="s">
        <v>230</v>
      </c>
      <c r="AV3" s="35" t="s">
        <v>231</v>
      </c>
      <c r="AW3" s="35">
        <v>5335187.0</v>
      </c>
      <c r="AX3" s="39" t="str">
        <f>HYPERLINK("http://www.azai.co/","http://www.azai.co/")</f>
        <v>http://www.azai.co/</v>
      </c>
      <c r="AY3" s="33" t="s">
        <v>23</v>
      </c>
      <c r="AZ3" s="33" t="s">
        <v>24</v>
      </c>
      <c r="BA3" s="33" t="s">
        <v>70</v>
      </c>
      <c r="BB3" s="35" t="s">
        <v>195</v>
      </c>
      <c r="BC3" s="35" t="s">
        <v>195</v>
      </c>
      <c r="BD3" s="40" t="s">
        <v>195</v>
      </c>
    </row>
    <row r="4" ht="90.0" customHeight="1">
      <c r="A4" s="33" t="s">
        <v>232</v>
      </c>
      <c r="B4" s="33" t="s">
        <v>233</v>
      </c>
      <c r="C4" s="33" t="s">
        <v>61</v>
      </c>
      <c r="D4" s="33" t="s">
        <v>14</v>
      </c>
      <c r="E4" s="33" t="s">
        <v>15</v>
      </c>
      <c r="F4" s="33" t="s">
        <v>41</v>
      </c>
      <c r="G4" s="33" t="s">
        <v>195</v>
      </c>
      <c r="H4" s="33" t="s">
        <v>81</v>
      </c>
      <c r="I4" s="33" t="s">
        <v>128</v>
      </c>
      <c r="J4" s="33" t="s">
        <v>123</v>
      </c>
      <c r="K4" s="33" t="s">
        <v>136</v>
      </c>
      <c r="L4" s="33" t="s">
        <v>195</v>
      </c>
      <c r="M4" s="33" t="s">
        <v>43</v>
      </c>
      <c r="N4" s="33" t="s">
        <v>234</v>
      </c>
      <c r="O4" s="33" t="s">
        <v>109</v>
      </c>
      <c r="P4" s="33" t="s">
        <v>99</v>
      </c>
      <c r="Q4" s="33" t="s">
        <v>195</v>
      </c>
      <c r="R4" s="33" t="s">
        <v>195</v>
      </c>
      <c r="S4" s="33" t="s">
        <v>195</v>
      </c>
      <c r="T4" s="33" t="s">
        <v>211</v>
      </c>
      <c r="U4" s="33" t="s">
        <v>235</v>
      </c>
      <c r="V4" s="33" t="s">
        <v>236</v>
      </c>
      <c r="W4" s="33" t="s">
        <v>195</v>
      </c>
      <c r="X4" s="33" t="s">
        <v>195</v>
      </c>
      <c r="Y4" s="33" t="s">
        <v>195</v>
      </c>
      <c r="Z4" s="33" t="s">
        <v>195</v>
      </c>
      <c r="AA4" s="33" t="s">
        <v>195</v>
      </c>
      <c r="AB4" s="33" t="s">
        <v>195</v>
      </c>
      <c r="AC4" s="33" t="s">
        <v>195</v>
      </c>
      <c r="AD4" s="33" t="s">
        <v>237</v>
      </c>
      <c r="AE4" s="33" t="s">
        <v>238</v>
      </c>
      <c r="AF4" s="33" t="s">
        <v>239</v>
      </c>
      <c r="AG4" s="33" t="s">
        <v>240</v>
      </c>
      <c r="AH4" s="33" t="s">
        <v>241</v>
      </c>
      <c r="AI4" s="33" t="s">
        <v>242</v>
      </c>
      <c r="AJ4" s="33" t="s">
        <v>195</v>
      </c>
      <c r="AK4" s="33" t="s">
        <v>195</v>
      </c>
      <c r="AL4" s="33" t="s">
        <v>195</v>
      </c>
      <c r="AM4" s="33" t="s">
        <v>195</v>
      </c>
      <c r="AN4" s="34" t="s">
        <v>130</v>
      </c>
      <c r="AO4" s="34" t="s">
        <v>195</v>
      </c>
      <c r="AP4" s="34" t="s">
        <v>195</v>
      </c>
      <c r="AQ4" s="34" t="s">
        <v>195</v>
      </c>
      <c r="AR4" s="33" t="s">
        <v>46</v>
      </c>
      <c r="AS4" s="33" t="s">
        <v>97</v>
      </c>
      <c r="AT4" s="33" t="s">
        <v>35</v>
      </c>
      <c r="AU4" s="35" t="s">
        <v>243</v>
      </c>
      <c r="AV4" s="35" t="s">
        <v>244</v>
      </c>
      <c r="AW4" s="35" t="s">
        <v>245</v>
      </c>
      <c r="AX4" s="36" t="str">
        <f>HYPERLINK("http://www.bioeticaunbosque.edu.co/Investigacion/grupoinvestigacion.htm","http://www.bioeticaunbosque.edu.co/Investigacion/grupoinvestigacion.htm
http://190.242.114.26:8080/gruplac/jsp/visualiza/visualizagr.jsp?nro=00000000000424")</f>
        <v>http://www.bioeticaunbosque.edu.co/Investigacion/grupoinvestigacion.htm
http://190.242.114.26:8080/gruplac/jsp/visualiza/visualizagr.jsp?nro=00000000000424</v>
      </c>
      <c r="AY4" s="33" t="s">
        <v>49</v>
      </c>
      <c r="AZ4" s="33" t="s">
        <v>24</v>
      </c>
      <c r="BA4" s="33" t="s">
        <v>70</v>
      </c>
      <c r="BB4" s="41" t="s">
        <v>246</v>
      </c>
      <c r="BC4" s="42" t="str">
        <f>HYPERLINK("mailto:doctoradobioetica@unbosque.edu.co","doctoradobioetica@unbosque.edu.co")</f>
        <v>doctoradobioetica@unbosque.edu.co</v>
      </c>
      <c r="BD4" s="40" t="s">
        <v>247</v>
      </c>
    </row>
    <row r="5" ht="60.0" customHeight="1">
      <c r="A5" s="33" t="s">
        <v>248</v>
      </c>
      <c r="B5" s="33" t="s">
        <v>249</v>
      </c>
      <c r="C5" s="33" t="s">
        <v>61</v>
      </c>
      <c r="D5" s="33" t="s">
        <v>27</v>
      </c>
      <c r="E5" s="33" t="s">
        <v>15</v>
      </c>
      <c r="F5" s="33" t="s">
        <v>28</v>
      </c>
      <c r="G5" s="33" t="s">
        <v>41</v>
      </c>
      <c r="H5" s="33" t="s">
        <v>54</v>
      </c>
      <c r="I5" s="33" t="s">
        <v>103</v>
      </c>
      <c r="J5" s="33" t="s">
        <v>195</v>
      </c>
      <c r="K5" s="33" t="s">
        <v>195</v>
      </c>
      <c r="L5" s="33" t="s">
        <v>195</v>
      </c>
      <c r="M5" s="33" t="s">
        <v>30</v>
      </c>
      <c r="N5" s="33" t="s">
        <v>119</v>
      </c>
      <c r="O5" s="33" t="s">
        <v>109</v>
      </c>
      <c r="P5" s="33" t="s">
        <v>250</v>
      </c>
      <c r="Q5" s="33" t="s">
        <v>82</v>
      </c>
      <c r="R5" s="33" t="s">
        <v>89</v>
      </c>
      <c r="S5" s="33" t="s">
        <v>104</v>
      </c>
      <c r="T5" s="33" t="s">
        <v>195</v>
      </c>
      <c r="U5" s="33" t="s">
        <v>195</v>
      </c>
      <c r="V5" s="33" t="s">
        <v>195</v>
      </c>
      <c r="W5" s="33" t="s">
        <v>195</v>
      </c>
      <c r="X5" s="33" t="s">
        <v>195</v>
      </c>
      <c r="Y5" s="33" t="s">
        <v>195</v>
      </c>
      <c r="Z5" s="33" t="s">
        <v>195</v>
      </c>
      <c r="AA5" s="33" t="s">
        <v>195</v>
      </c>
      <c r="AB5" s="33" t="s">
        <v>195</v>
      </c>
      <c r="AC5" s="33" t="s">
        <v>195</v>
      </c>
      <c r="AD5" s="33" t="s">
        <v>251</v>
      </c>
      <c r="AE5" s="33" t="s">
        <v>252</v>
      </c>
      <c r="AF5" s="33" t="s">
        <v>253</v>
      </c>
      <c r="AG5" s="33" t="s">
        <v>254</v>
      </c>
      <c r="AH5" s="33" t="s">
        <v>255</v>
      </c>
      <c r="AI5" s="33" t="s">
        <v>256</v>
      </c>
      <c r="AJ5" s="33" t="s">
        <v>257</v>
      </c>
      <c r="AK5" s="33" t="s">
        <v>258</v>
      </c>
      <c r="AL5" s="33" t="s">
        <v>259</v>
      </c>
      <c r="AM5" s="33" t="s">
        <v>195</v>
      </c>
      <c r="AN5" s="34" t="s">
        <v>130</v>
      </c>
      <c r="AO5" s="34" t="s">
        <v>32</v>
      </c>
      <c r="AP5" s="34" t="s">
        <v>195</v>
      </c>
      <c r="AQ5" s="34" t="s">
        <v>195</v>
      </c>
      <c r="AR5" s="33" t="s">
        <v>106</v>
      </c>
      <c r="AS5" s="33" t="s">
        <v>34</v>
      </c>
      <c r="AT5" s="33" t="s">
        <v>22</v>
      </c>
      <c r="AU5" s="35" t="s">
        <v>260</v>
      </c>
      <c r="AV5" s="35" t="s">
        <v>261</v>
      </c>
      <c r="AW5" s="35" t="s">
        <v>262</v>
      </c>
      <c r="AX5" s="39" t="str">
        <f>HYPERLINK("http://www.upb.edu.co/portal/page?_pageid=1054,37142041&amp;_dad=portal","http://www.upb.edu.co/portal/page?_pageid=1054,37142041&amp;_dad=portal")</f>
        <v>http://www.upb.edu.co/portal/page?_pageid=1054,37142041&amp;_dad=portal</v>
      </c>
      <c r="AY5" s="33" t="s">
        <v>36</v>
      </c>
      <c r="AZ5" s="33" t="s">
        <v>24</v>
      </c>
      <c r="BA5" s="33" t="s">
        <v>25</v>
      </c>
      <c r="BB5" s="35" t="s">
        <v>263</v>
      </c>
      <c r="BC5" s="35" t="s">
        <v>119</v>
      </c>
      <c r="BD5" s="40" t="s">
        <v>264</v>
      </c>
    </row>
    <row r="6" ht="45.0" customHeight="1">
      <c r="A6" s="33" t="s">
        <v>265</v>
      </c>
      <c r="B6" s="33" t="s">
        <v>266</v>
      </c>
      <c r="C6" s="33" t="s">
        <v>71</v>
      </c>
      <c r="D6" s="33" t="s">
        <v>52</v>
      </c>
      <c r="E6" s="33" t="s">
        <v>41</v>
      </c>
      <c r="F6" s="33" t="s">
        <v>28</v>
      </c>
      <c r="G6" s="33" t="s">
        <v>195</v>
      </c>
      <c r="H6" s="33" t="s">
        <v>113</v>
      </c>
      <c r="I6" s="33" t="s">
        <v>103</v>
      </c>
      <c r="J6" s="33" t="s">
        <v>118</v>
      </c>
      <c r="K6" s="33" t="s">
        <v>16</v>
      </c>
      <c r="L6" s="33" t="s">
        <v>195</v>
      </c>
      <c r="M6" s="33" t="s">
        <v>43</v>
      </c>
      <c r="N6" s="33" t="s">
        <v>119</v>
      </c>
      <c r="O6" s="33" t="s">
        <v>44</v>
      </c>
      <c r="P6" s="33" t="s">
        <v>218</v>
      </c>
      <c r="Q6" s="33" t="s">
        <v>94</v>
      </c>
      <c r="R6" s="33" t="s">
        <v>99</v>
      </c>
      <c r="S6" s="33" t="s">
        <v>89</v>
      </c>
      <c r="T6" s="33" t="s">
        <v>267</v>
      </c>
      <c r="U6" s="33" t="s">
        <v>195</v>
      </c>
      <c r="V6" s="33" t="s">
        <v>195</v>
      </c>
      <c r="W6" s="33" t="s">
        <v>195</v>
      </c>
      <c r="X6" s="33" t="s">
        <v>195</v>
      </c>
      <c r="Y6" s="33" t="s">
        <v>195</v>
      </c>
      <c r="Z6" s="33" t="s">
        <v>195</v>
      </c>
      <c r="AA6" s="33" t="s">
        <v>195</v>
      </c>
      <c r="AB6" s="33" t="s">
        <v>195</v>
      </c>
      <c r="AC6" s="33" t="s">
        <v>195</v>
      </c>
      <c r="AD6" s="33" t="s">
        <v>268</v>
      </c>
      <c r="AE6" s="33" t="s">
        <v>195</v>
      </c>
      <c r="AF6" s="33" t="s">
        <v>195</v>
      </c>
      <c r="AG6" s="33" t="s">
        <v>195</v>
      </c>
      <c r="AH6" s="33" t="s">
        <v>195</v>
      </c>
      <c r="AI6" s="33" t="s">
        <v>195</v>
      </c>
      <c r="AJ6" s="33" t="s">
        <v>195</v>
      </c>
      <c r="AK6" s="33" t="s">
        <v>195</v>
      </c>
      <c r="AL6" s="33" t="s">
        <v>195</v>
      </c>
      <c r="AM6" s="33" t="s">
        <v>195</v>
      </c>
      <c r="AN6" s="34" t="s">
        <v>32</v>
      </c>
      <c r="AO6" s="34" t="s">
        <v>195</v>
      </c>
      <c r="AP6" s="34" t="s">
        <v>195</v>
      </c>
      <c r="AQ6" s="34" t="s">
        <v>195</v>
      </c>
      <c r="AR6" s="33" t="s">
        <v>106</v>
      </c>
      <c r="AS6" s="33" t="s">
        <v>34</v>
      </c>
      <c r="AT6" s="33" t="s">
        <v>22</v>
      </c>
      <c r="AU6" s="35" t="s">
        <v>269</v>
      </c>
      <c r="AV6" s="35" t="s">
        <v>270</v>
      </c>
      <c r="AW6" s="35" t="s">
        <v>271</v>
      </c>
      <c r="AX6" s="39" t="str">
        <f>HYPERLINK("http://cienciashumanasyeconomicas.medellin.unal.edu.co/index.php/investigacion/ceaes","http://cienciashumanasyeconomicas.medellin.unal.edu.co/index.php/investigacion/ceaes")</f>
        <v>http://cienciashumanasyeconomicas.medellin.unal.edu.co/index.php/investigacion/ceaes</v>
      </c>
      <c r="AY6" s="33" t="s">
        <v>36</v>
      </c>
      <c r="AZ6" s="33" t="s">
        <v>24</v>
      </c>
      <c r="BA6" s="33" t="s">
        <v>25</v>
      </c>
      <c r="BB6" s="35" t="s">
        <v>272</v>
      </c>
      <c r="BC6" s="35" t="s">
        <v>119</v>
      </c>
      <c r="BD6" s="40" t="s">
        <v>273</v>
      </c>
    </row>
    <row r="7" ht="45.0" customHeight="1">
      <c r="A7" s="33" t="s">
        <v>274</v>
      </c>
      <c r="B7" s="33" t="s">
        <v>240</v>
      </c>
      <c r="C7" s="33" t="s">
        <v>71</v>
      </c>
      <c r="D7" s="43" t="s">
        <v>40</v>
      </c>
      <c r="E7" s="43" t="s">
        <v>15</v>
      </c>
      <c r="F7" s="43" t="s">
        <v>41</v>
      </c>
      <c r="G7" s="43" t="s">
        <v>195</v>
      </c>
      <c r="H7" s="43" t="s">
        <v>137</v>
      </c>
      <c r="I7" s="33" t="s">
        <v>15</v>
      </c>
      <c r="J7" s="33" t="s">
        <v>118</v>
      </c>
      <c r="K7" s="43" t="s">
        <v>108</v>
      </c>
      <c r="L7" s="43" t="s">
        <v>195</v>
      </c>
      <c r="M7" s="43" t="s">
        <v>30</v>
      </c>
      <c r="N7" s="33" t="s">
        <v>275</v>
      </c>
      <c r="O7" s="33" t="s">
        <v>44</v>
      </c>
      <c r="P7" s="33" t="s">
        <v>99</v>
      </c>
      <c r="Q7" s="33" t="s">
        <v>109</v>
      </c>
      <c r="R7" s="43" t="s">
        <v>89</v>
      </c>
      <c r="S7" s="33" t="s">
        <v>195</v>
      </c>
      <c r="T7" s="33" t="s">
        <v>276</v>
      </c>
      <c r="U7" s="33" t="s">
        <v>277</v>
      </c>
      <c r="V7" s="33" t="s">
        <v>268</v>
      </c>
      <c r="W7" s="33" t="s">
        <v>278</v>
      </c>
      <c r="X7" s="33" t="s">
        <v>279</v>
      </c>
      <c r="Y7" s="33" t="s">
        <v>280</v>
      </c>
      <c r="Z7" s="33" t="s">
        <v>195</v>
      </c>
      <c r="AA7" s="33" t="s">
        <v>195</v>
      </c>
      <c r="AB7" s="33" t="s">
        <v>195</v>
      </c>
      <c r="AC7" s="33" t="s">
        <v>195</v>
      </c>
      <c r="AD7" s="33" t="s">
        <v>195</v>
      </c>
      <c r="AE7" s="33" t="s">
        <v>195</v>
      </c>
      <c r="AF7" s="33" t="s">
        <v>195</v>
      </c>
      <c r="AG7" s="33" t="s">
        <v>195</v>
      </c>
      <c r="AH7" s="33" t="s">
        <v>195</v>
      </c>
      <c r="AI7" s="33" t="s">
        <v>195</v>
      </c>
      <c r="AJ7" s="33" t="s">
        <v>195</v>
      </c>
      <c r="AK7" s="33" t="s">
        <v>195</v>
      </c>
      <c r="AL7" s="33" t="s">
        <v>195</v>
      </c>
      <c r="AM7" s="33" t="s">
        <v>195</v>
      </c>
      <c r="AN7" s="34" t="s">
        <v>115</v>
      </c>
      <c r="AO7" s="34" t="s">
        <v>32</v>
      </c>
      <c r="AP7" s="34" t="s">
        <v>90</v>
      </c>
      <c r="AQ7" s="34" t="s">
        <v>195</v>
      </c>
      <c r="AR7" s="33" t="s">
        <v>101</v>
      </c>
      <c r="AS7" s="33" t="s">
        <v>68</v>
      </c>
      <c r="AT7" s="33" t="s">
        <v>22</v>
      </c>
      <c r="AU7" s="35" t="s">
        <v>281</v>
      </c>
      <c r="AV7" s="35" t="s">
        <v>282</v>
      </c>
      <c r="AW7" s="35" t="s">
        <v>283</v>
      </c>
      <c r="AX7" s="39" t="str">
        <f>HYPERLINK("http://ceanj.cinde.org.co/","http://ceanj.cinde.org.co/")</f>
        <v>http://ceanj.cinde.org.co/</v>
      </c>
      <c r="AY7" s="33" t="s">
        <v>23</v>
      </c>
      <c r="AZ7" s="33" t="s">
        <v>24</v>
      </c>
      <c r="BA7" s="33" t="s">
        <v>25</v>
      </c>
      <c r="BB7" s="35" t="s">
        <v>284</v>
      </c>
      <c r="BC7" s="36" t="str">
        <f>HYPERLINK("mailto:doctoradocinde@umanizales.edu.co","doctoradocinde@umanizales.edu.co")</f>
        <v>doctoradocinde@umanizales.edu.co</v>
      </c>
      <c r="BD7" s="40" t="s">
        <v>285</v>
      </c>
    </row>
    <row r="8" ht="30.0" customHeight="1">
      <c r="A8" s="33" t="s">
        <v>286</v>
      </c>
      <c r="B8" s="33" t="s">
        <v>216</v>
      </c>
      <c r="C8" s="33" t="s">
        <v>51</v>
      </c>
      <c r="D8" s="33" t="s">
        <v>62</v>
      </c>
      <c r="E8" s="33" t="s">
        <v>41</v>
      </c>
      <c r="F8" s="33" t="s">
        <v>28</v>
      </c>
      <c r="G8" s="33" t="s">
        <v>195</v>
      </c>
      <c r="H8" s="33" t="s">
        <v>136</v>
      </c>
      <c r="I8" s="33" t="s">
        <v>64</v>
      </c>
      <c r="J8" s="33" t="s">
        <v>16</v>
      </c>
      <c r="K8" s="33" t="s">
        <v>81</v>
      </c>
      <c r="L8" s="33" t="s">
        <v>108</v>
      </c>
      <c r="M8" s="33" t="s">
        <v>30</v>
      </c>
      <c r="N8" s="33" t="s">
        <v>287</v>
      </c>
      <c r="O8" s="33" t="s">
        <v>18</v>
      </c>
      <c r="P8" s="33" t="s">
        <v>55</v>
      </c>
      <c r="Q8" s="33" t="s">
        <v>114</v>
      </c>
      <c r="R8" s="33" t="s">
        <v>195</v>
      </c>
      <c r="S8" s="33" t="s">
        <v>195</v>
      </c>
      <c r="T8" s="33" t="s">
        <v>288</v>
      </c>
      <c r="U8" s="33" t="s">
        <v>289</v>
      </c>
      <c r="V8" s="33" t="s">
        <v>290</v>
      </c>
      <c r="W8" s="33" t="s">
        <v>291</v>
      </c>
      <c r="X8" s="33" t="s">
        <v>292</v>
      </c>
      <c r="Y8" s="33" t="s">
        <v>293</v>
      </c>
      <c r="Z8" s="33" t="s">
        <v>294</v>
      </c>
      <c r="AA8" s="33" t="s">
        <v>295</v>
      </c>
      <c r="AB8" s="33" t="s">
        <v>195</v>
      </c>
      <c r="AC8" s="33" t="s">
        <v>195</v>
      </c>
      <c r="AD8" s="33" t="s">
        <v>119</v>
      </c>
      <c r="AE8" s="33" t="s">
        <v>119</v>
      </c>
      <c r="AF8" s="33" t="s">
        <v>119</v>
      </c>
      <c r="AG8" s="33" t="s">
        <v>119</v>
      </c>
      <c r="AH8" s="33" t="s">
        <v>119</v>
      </c>
      <c r="AI8" s="33" t="s">
        <v>119</v>
      </c>
      <c r="AJ8" s="33" t="s">
        <v>119</v>
      </c>
      <c r="AK8" s="33" t="s">
        <v>119</v>
      </c>
      <c r="AL8" s="33" t="s">
        <v>119</v>
      </c>
      <c r="AM8" s="33" t="s">
        <v>119</v>
      </c>
      <c r="AN8" s="34" t="s">
        <v>83</v>
      </c>
      <c r="AO8" s="34" t="s">
        <v>105</v>
      </c>
      <c r="AP8" s="34" t="s">
        <v>19</v>
      </c>
      <c r="AQ8" s="34" t="s">
        <v>66</v>
      </c>
      <c r="AR8" s="33" t="s">
        <v>46</v>
      </c>
      <c r="AS8" s="33" t="s">
        <v>97</v>
      </c>
      <c r="AT8" s="33" t="s">
        <v>35</v>
      </c>
      <c r="AU8" s="35" t="s">
        <v>296</v>
      </c>
      <c r="AV8" s="35" t="s">
        <v>297</v>
      </c>
      <c r="AW8" s="35" t="s">
        <v>298</v>
      </c>
      <c r="AX8" s="35" t="s">
        <v>299</v>
      </c>
      <c r="AY8" s="33" t="s">
        <v>23</v>
      </c>
      <c r="AZ8" s="33" t="s">
        <v>37</v>
      </c>
      <c r="BA8" s="33" t="s">
        <v>25</v>
      </c>
      <c r="BB8" s="35" t="s">
        <v>300</v>
      </c>
      <c r="BC8" s="36" t="str">
        <f>HYPERLINK("mailto:vnewman@dejusticia.org","vnewman@dejusticia.org")</f>
        <v>vnewman@dejusticia.org</v>
      </c>
      <c r="BD8" s="40" t="s">
        <v>195</v>
      </c>
    </row>
    <row r="9" ht="75.0" customHeight="1">
      <c r="A9" s="33" t="s">
        <v>301</v>
      </c>
      <c r="B9" s="33" t="s">
        <v>302</v>
      </c>
      <c r="C9" s="33" t="s">
        <v>71</v>
      </c>
      <c r="D9" s="33" t="s">
        <v>52</v>
      </c>
      <c r="E9" s="33" t="s">
        <v>41</v>
      </c>
      <c r="F9" s="33" t="s">
        <v>15</v>
      </c>
      <c r="G9" s="33" t="s">
        <v>53</v>
      </c>
      <c r="H9" s="33" t="s">
        <v>16</v>
      </c>
      <c r="I9" s="33" t="s">
        <v>98</v>
      </c>
      <c r="J9" s="33" t="s">
        <v>195</v>
      </c>
      <c r="K9" s="33" t="s">
        <v>195</v>
      </c>
      <c r="L9" s="33" t="s">
        <v>195</v>
      </c>
      <c r="M9" s="33" t="s">
        <v>43</v>
      </c>
      <c r="N9" s="33" t="s">
        <v>303</v>
      </c>
      <c r="O9" s="33" t="s">
        <v>99</v>
      </c>
      <c r="P9" s="33" t="s">
        <v>109</v>
      </c>
      <c r="Q9" s="33" t="s">
        <v>104</v>
      </c>
      <c r="R9" s="33" t="s">
        <v>44</v>
      </c>
      <c r="S9" s="33" t="s">
        <v>195</v>
      </c>
      <c r="T9" s="33" t="s">
        <v>304</v>
      </c>
      <c r="U9" s="33" t="s">
        <v>305</v>
      </c>
      <c r="V9" s="33" t="s">
        <v>195</v>
      </c>
      <c r="W9" s="33" t="s">
        <v>195</v>
      </c>
      <c r="X9" s="33" t="s">
        <v>195</v>
      </c>
      <c r="Y9" s="33" t="s">
        <v>195</v>
      </c>
      <c r="Z9" s="33" t="s">
        <v>195</v>
      </c>
      <c r="AA9" s="33" t="s">
        <v>195</v>
      </c>
      <c r="AB9" s="33" t="s">
        <v>195</v>
      </c>
      <c r="AC9" s="33" t="s">
        <v>195</v>
      </c>
      <c r="AD9" s="33" t="s">
        <v>195</v>
      </c>
      <c r="AE9" s="33" t="s">
        <v>195</v>
      </c>
      <c r="AF9" s="33" t="s">
        <v>195</v>
      </c>
      <c r="AG9" s="33" t="s">
        <v>195</v>
      </c>
      <c r="AH9" s="33" t="s">
        <v>195</v>
      </c>
      <c r="AI9" s="33" t="s">
        <v>195</v>
      </c>
      <c r="AJ9" s="33" t="s">
        <v>195</v>
      </c>
      <c r="AK9" s="33" t="s">
        <v>195</v>
      </c>
      <c r="AL9" s="33" t="s">
        <v>195</v>
      </c>
      <c r="AM9" s="33" t="s">
        <v>195</v>
      </c>
      <c r="AN9" s="34" t="s">
        <v>32</v>
      </c>
      <c r="AO9" s="34" t="s">
        <v>195</v>
      </c>
      <c r="AP9" s="34" t="s">
        <v>195</v>
      </c>
      <c r="AQ9" s="34" t="s">
        <v>195</v>
      </c>
      <c r="AR9" s="33" t="s">
        <v>76</v>
      </c>
      <c r="AS9" s="33" t="s">
        <v>127</v>
      </c>
      <c r="AT9" s="33" t="s">
        <v>78</v>
      </c>
      <c r="AU9" s="35" t="s">
        <v>306</v>
      </c>
      <c r="AV9" s="35" t="s">
        <v>307</v>
      </c>
      <c r="AW9" s="35" t="s">
        <v>308</v>
      </c>
      <c r="AX9" s="39" t="str">
        <f>HYPERLINK("http://genero.univalle.edu.co/","http://genero.univalle.edu.co/")</f>
        <v>http://genero.univalle.edu.co/</v>
      </c>
      <c r="AY9" s="33" t="s">
        <v>23</v>
      </c>
      <c r="AZ9" s="33" t="s">
        <v>24</v>
      </c>
      <c r="BA9" s="33" t="s">
        <v>38</v>
      </c>
      <c r="BB9" s="35" t="s">
        <v>309</v>
      </c>
      <c r="BC9" s="35" t="s">
        <v>119</v>
      </c>
      <c r="BD9" s="40" t="s">
        <v>310</v>
      </c>
    </row>
    <row r="10" ht="45.0" customHeight="1">
      <c r="A10" s="33" t="s">
        <v>311</v>
      </c>
      <c r="B10" s="33" t="s">
        <v>216</v>
      </c>
      <c r="C10" s="33" t="s">
        <v>61</v>
      </c>
      <c r="D10" s="33" t="s">
        <v>52</v>
      </c>
      <c r="E10" s="33" t="s">
        <v>41</v>
      </c>
      <c r="F10" s="33" t="s">
        <v>28</v>
      </c>
      <c r="G10" s="33" t="s">
        <v>195</v>
      </c>
      <c r="H10" s="33" t="s">
        <v>29</v>
      </c>
      <c r="I10" s="33" t="s">
        <v>93</v>
      </c>
      <c r="J10" s="33" t="s">
        <v>103</v>
      </c>
      <c r="K10" s="33" t="s">
        <v>195</v>
      </c>
      <c r="L10" s="33" t="s">
        <v>195</v>
      </c>
      <c r="M10" s="33" t="s">
        <v>17</v>
      </c>
      <c r="N10" s="33" t="s">
        <v>312</v>
      </c>
      <c r="O10" s="33" t="s">
        <v>44</v>
      </c>
      <c r="P10" s="33" t="s">
        <v>94</v>
      </c>
      <c r="Q10" s="33" t="s">
        <v>82</v>
      </c>
      <c r="R10" s="33" t="s">
        <v>109</v>
      </c>
      <c r="S10" s="33" t="s">
        <v>99</v>
      </c>
      <c r="T10" s="33" t="s">
        <v>313</v>
      </c>
      <c r="U10" s="33" t="s">
        <v>314</v>
      </c>
      <c r="V10" s="33" t="s">
        <v>315</v>
      </c>
      <c r="W10" s="33" t="s">
        <v>316</v>
      </c>
      <c r="X10" s="33" t="s">
        <v>317</v>
      </c>
      <c r="Y10" s="33" t="s">
        <v>318</v>
      </c>
      <c r="Z10" s="33" t="s">
        <v>276</v>
      </c>
      <c r="AA10" s="33" t="s">
        <v>319</v>
      </c>
      <c r="AB10" s="33" t="s">
        <v>320</v>
      </c>
      <c r="AC10" s="33" t="s">
        <v>321</v>
      </c>
      <c r="AD10" s="33" t="s">
        <v>322</v>
      </c>
      <c r="AE10" s="33" t="s">
        <v>323</v>
      </c>
      <c r="AF10" s="33" t="s">
        <v>324</v>
      </c>
      <c r="AG10" s="33" t="s">
        <v>325</v>
      </c>
      <c r="AH10" s="33" t="s">
        <v>326</v>
      </c>
      <c r="AI10" s="33" t="s">
        <v>204</v>
      </c>
      <c r="AJ10" s="33" t="s">
        <v>327</v>
      </c>
      <c r="AK10" s="33" t="s">
        <v>328</v>
      </c>
      <c r="AL10" s="33" t="s">
        <v>329</v>
      </c>
      <c r="AM10" s="33" t="s">
        <v>211</v>
      </c>
      <c r="AN10" s="34" t="s">
        <v>32</v>
      </c>
      <c r="AO10" s="34" t="s">
        <v>195</v>
      </c>
      <c r="AP10" s="34" t="s">
        <v>195</v>
      </c>
      <c r="AQ10" s="34" t="s">
        <v>195</v>
      </c>
      <c r="AR10" s="33" t="s">
        <v>46</v>
      </c>
      <c r="AS10" s="33" t="s">
        <v>97</v>
      </c>
      <c r="AT10" s="33" t="s">
        <v>35</v>
      </c>
      <c r="AU10" s="35" t="s">
        <v>330</v>
      </c>
      <c r="AV10" s="35" t="s">
        <v>331</v>
      </c>
      <c r="AW10" s="35" t="s">
        <v>332</v>
      </c>
      <c r="AX10" s="36" t="str">
        <f>HYPERLINK("http://www.cenac.org.co/","http://www.cenac.org.co/")</f>
        <v>http://www.cenac.org.co/</v>
      </c>
      <c r="AY10" s="33" t="s">
        <v>36</v>
      </c>
      <c r="AZ10" s="33" t="s">
        <v>24</v>
      </c>
      <c r="BA10" s="33" t="s">
        <v>25</v>
      </c>
      <c r="BB10" s="35" t="s">
        <v>333</v>
      </c>
      <c r="BC10" s="36" t="s">
        <v>119</v>
      </c>
      <c r="BD10" s="40" t="s">
        <v>195</v>
      </c>
    </row>
    <row r="11" ht="45.0" customHeight="1">
      <c r="A11" s="33" t="s">
        <v>334</v>
      </c>
      <c r="B11" s="33" t="s">
        <v>327</v>
      </c>
      <c r="C11" s="33" t="s">
        <v>61</v>
      </c>
      <c r="D11" s="33" t="s">
        <v>40</v>
      </c>
      <c r="E11" s="33" t="s">
        <v>41</v>
      </c>
      <c r="F11" s="33" t="s">
        <v>28</v>
      </c>
      <c r="G11" s="33" t="s">
        <v>195</v>
      </c>
      <c r="H11" s="33" t="s">
        <v>108</v>
      </c>
      <c r="I11" s="33" t="s">
        <v>134</v>
      </c>
      <c r="J11" s="33" t="s">
        <v>15</v>
      </c>
      <c r="K11" s="33" t="s">
        <v>103</v>
      </c>
      <c r="L11" s="33" t="s">
        <v>81</v>
      </c>
      <c r="M11" s="33" t="s">
        <v>30</v>
      </c>
      <c r="N11" s="33" t="s">
        <v>335</v>
      </c>
      <c r="O11" s="33" t="s">
        <v>44</v>
      </c>
      <c r="P11" s="33" t="s">
        <v>104</v>
      </c>
      <c r="Q11" s="33" t="s">
        <v>89</v>
      </c>
      <c r="R11" s="33" t="s">
        <v>82</v>
      </c>
      <c r="S11" s="33" t="s">
        <v>99</v>
      </c>
      <c r="T11" s="33" t="s">
        <v>336</v>
      </c>
      <c r="U11" s="33" t="s">
        <v>337</v>
      </c>
      <c r="V11" s="33" t="s">
        <v>338</v>
      </c>
      <c r="W11" s="33" t="s">
        <v>339</v>
      </c>
      <c r="X11" s="33" t="s">
        <v>340</v>
      </c>
      <c r="Y11" s="33" t="s">
        <v>341</v>
      </c>
      <c r="Z11" s="33" t="s">
        <v>342</v>
      </c>
      <c r="AA11" s="33" t="s">
        <v>343</v>
      </c>
      <c r="AB11" s="33" t="s">
        <v>344</v>
      </c>
      <c r="AC11" s="33" t="s">
        <v>345</v>
      </c>
      <c r="AD11" s="33" t="s">
        <v>346</v>
      </c>
      <c r="AE11" s="33" t="s">
        <v>268</v>
      </c>
      <c r="AF11" s="33" t="s">
        <v>347</v>
      </c>
      <c r="AG11" s="33" t="s">
        <v>348</v>
      </c>
      <c r="AH11" s="33" t="s">
        <v>349</v>
      </c>
      <c r="AI11" s="33" t="s">
        <v>350</v>
      </c>
      <c r="AJ11" s="33" t="s">
        <v>195</v>
      </c>
      <c r="AK11" s="33" t="s">
        <v>195</v>
      </c>
      <c r="AL11" s="33" t="s">
        <v>195</v>
      </c>
      <c r="AM11" s="33" t="s">
        <v>195</v>
      </c>
      <c r="AN11" s="34" t="s">
        <v>120</v>
      </c>
      <c r="AO11" s="34" t="s">
        <v>125</v>
      </c>
      <c r="AP11" s="34" t="s">
        <v>56</v>
      </c>
      <c r="AQ11" s="34" t="s">
        <v>195</v>
      </c>
      <c r="AR11" s="33" t="s">
        <v>46</v>
      </c>
      <c r="AS11" s="33" t="s">
        <v>97</v>
      </c>
      <c r="AT11" s="33" t="s">
        <v>35</v>
      </c>
      <c r="AU11" s="35" t="s">
        <v>351</v>
      </c>
      <c r="AV11" s="35" t="s">
        <v>352</v>
      </c>
      <c r="AW11" s="35" t="s">
        <v>353</v>
      </c>
      <c r="AX11" s="39" t="str">
        <f>HYPERLINK("http://ceo.uniandes.edu.co/","http://ceo.uniandes.edu.co/")</f>
        <v>http://ceo.uniandes.edu.co/</v>
      </c>
      <c r="AY11" s="33" t="s">
        <v>23</v>
      </c>
      <c r="AZ11" s="33" t="s">
        <v>24</v>
      </c>
      <c r="BA11" s="33" t="s">
        <v>38</v>
      </c>
      <c r="BB11" s="35" t="s">
        <v>354</v>
      </c>
      <c r="BC11" s="36" t="str">
        <f>HYPERLINK("mailto:cmontene@uniandes.edu.co","cmontene@uniandes.edu.co")</f>
        <v>cmontene@uniandes.edu.co</v>
      </c>
      <c r="BD11" s="40" t="s">
        <v>355</v>
      </c>
    </row>
    <row r="12" ht="60.0" customHeight="1">
      <c r="A12" s="33" t="s">
        <v>356</v>
      </c>
      <c r="B12" s="33" t="s">
        <v>357</v>
      </c>
      <c r="C12" s="33" t="s">
        <v>71</v>
      </c>
      <c r="D12" s="33" t="s">
        <v>40</v>
      </c>
      <c r="E12" s="33" t="s">
        <v>15</v>
      </c>
      <c r="F12" s="33" t="s">
        <v>41</v>
      </c>
      <c r="G12" s="33" t="s">
        <v>28</v>
      </c>
      <c r="H12" s="33" t="s">
        <v>29</v>
      </c>
      <c r="I12" s="33" t="s">
        <v>108</v>
      </c>
      <c r="J12" s="33" t="s">
        <v>42</v>
      </c>
      <c r="K12" s="33" t="s">
        <v>113</v>
      </c>
      <c r="L12" s="33" t="s">
        <v>118</v>
      </c>
      <c r="M12" s="33" t="s">
        <v>30</v>
      </c>
      <c r="N12" s="33" t="s">
        <v>358</v>
      </c>
      <c r="O12" s="33" t="s">
        <v>44</v>
      </c>
      <c r="P12" s="33" t="s">
        <v>65</v>
      </c>
      <c r="Q12" s="33" t="s">
        <v>31</v>
      </c>
      <c r="R12" s="33" t="s">
        <v>195</v>
      </c>
      <c r="S12" s="33" t="s">
        <v>195</v>
      </c>
      <c r="T12" s="33" t="s">
        <v>267</v>
      </c>
      <c r="U12" s="33" t="s">
        <v>359</v>
      </c>
      <c r="V12" s="33" t="s">
        <v>195</v>
      </c>
      <c r="W12" s="33" t="s">
        <v>195</v>
      </c>
      <c r="X12" s="33" t="s">
        <v>195</v>
      </c>
      <c r="Y12" s="33" t="s">
        <v>195</v>
      </c>
      <c r="Z12" s="33" t="s">
        <v>195</v>
      </c>
      <c r="AA12" s="33" t="s">
        <v>195</v>
      </c>
      <c r="AB12" s="33" t="s">
        <v>195</v>
      </c>
      <c r="AC12" s="33" t="s">
        <v>195</v>
      </c>
      <c r="AD12" s="33" t="s">
        <v>253</v>
      </c>
      <c r="AE12" s="33" t="s">
        <v>268</v>
      </c>
      <c r="AF12" s="33" t="s">
        <v>195</v>
      </c>
      <c r="AG12" s="33" t="s">
        <v>195</v>
      </c>
      <c r="AH12" s="33" t="s">
        <v>195</v>
      </c>
      <c r="AI12" s="33" t="s">
        <v>195</v>
      </c>
      <c r="AJ12" s="33" t="s">
        <v>195</v>
      </c>
      <c r="AK12" s="33" t="s">
        <v>195</v>
      </c>
      <c r="AL12" s="33" t="s">
        <v>195</v>
      </c>
      <c r="AM12" s="33" t="s">
        <v>195</v>
      </c>
      <c r="AN12" s="34" t="s">
        <v>32</v>
      </c>
      <c r="AO12" s="34" t="s">
        <v>115</v>
      </c>
      <c r="AP12" s="34" t="s">
        <v>195</v>
      </c>
      <c r="AQ12" s="34" t="s">
        <v>195</v>
      </c>
      <c r="AR12" s="33" t="s">
        <v>106</v>
      </c>
      <c r="AS12" s="33" t="s">
        <v>34</v>
      </c>
      <c r="AT12" s="33" t="s">
        <v>22</v>
      </c>
      <c r="AU12" s="35" t="s">
        <v>360</v>
      </c>
      <c r="AV12" s="35" t="s">
        <v>361</v>
      </c>
      <c r="AW12" s="35" t="s">
        <v>362</v>
      </c>
      <c r="AX12" s="36" t="str">
        <f>HYPERLINK("http://scienti1.colciencias.gov.co:8080/gruplac/jsp/visualiza/visualizagr.jsp?nro=00000000001809","http://scienti1.colciencias.gov.co:8080/gruplac/jsp/visualiza/visualizagr.jsp?nro=00000000001809")</f>
        <v>http://scienti1.colciencias.gov.co:8080/gruplac/jsp/visualiza/visualizagr.jsp?nro=00000000001809</v>
      </c>
      <c r="AY12" s="33" t="s">
        <v>49</v>
      </c>
      <c r="AZ12" s="33" t="s">
        <v>24</v>
      </c>
      <c r="BA12" s="33" t="s">
        <v>363</v>
      </c>
      <c r="BB12" s="41" t="s">
        <v>364</v>
      </c>
      <c r="BC12" s="42" t="str">
        <f>HYPERLINK("mailto:ceo@quimbaya.udea.edu.co","ceo@quimbaya.udea.edu.co")</f>
        <v>ceo@quimbaya.udea.edu.co</v>
      </c>
      <c r="BD12" s="40" t="s">
        <v>365</v>
      </c>
    </row>
    <row r="13" ht="90.0" customHeight="1">
      <c r="A13" s="33" t="s">
        <v>366</v>
      </c>
      <c r="B13" s="33" t="s">
        <v>367</v>
      </c>
      <c r="C13" s="33" t="s">
        <v>61</v>
      </c>
      <c r="D13" s="33" t="s">
        <v>52</v>
      </c>
      <c r="E13" s="33" t="s">
        <v>41</v>
      </c>
      <c r="F13" s="33" t="s">
        <v>195</v>
      </c>
      <c r="G13" s="33" t="s">
        <v>195</v>
      </c>
      <c r="H13" s="33" t="s">
        <v>103</v>
      </c>
      <c r="I13" s="33" t="s">
        <v>93</v>
      </c>
      <c r="J13" s="33" t="s">
        <v>134</v>
      </c>
      <c r="K13" s="33" t="s">
        <v>108</v>
      </c>
      <c r="L13" s="33" t="s">
        <v>195</v>
      </c>
      <c r="M13" s="33" t="s">
        <v>43</v>
      </c>
      <c r="N13" s="44" t="s">
        <v>368</v>
      </c>
      <c r="O13" s="33" t="s">
        <v>104</v>
      </c>
      <c r="P13" s="33" t="s">
        <v>109</v>
      </c>
      <c r="Q13" s="33" t="s">
        <v>195</v>
      </c>
      <c r="R13" s="33" t="s">
        <v>195</v>
      </c>
      <c r="S13" s="33" t="s">
        <v>195</v>
      </c>
      <c r="T13" s="33" t="s">
        <v>367</v>
      </c>
      <c r="U13" s="33" t="s">
        <v>195</v>
      </c>
      <c r="V13" s="33" t="s">
        <v>195</v>
      </c>
      <c r="W13" s="33" t="s">
        <v>195</v>
      </c>
      <c r="X13" s="33" t="s">
        <v>195</v>
      </c>
      <c r="Y13" s="33" t="s">
        <v>195</v>
      </c>
      <c r="Z13" s="33" t="s">
        <v>195</v>
      </c>
      <c r="AA13" s="33" t="s">
        <v>195</v>
      </c>
      <c r="AB13" s="33" t="s">
        <v>195</v>
      </c>
      <c r="AC13" s="33" t="s">
        <v>195</v>
      </c>
      <c r="AD13" s="33" t="s">
        <v>195</v>
      </c>
      <c r="AE13" s="33" t="s">
        <v>195</v>
      </c>
      <c r="AF13" s="33" t="s">
        <v>195</v>
      </c>
      <c r="AG13" s="33" t="s">
        <v>195</v>
      </c>
      <c r="AH13" s="33" t="s">
        <v>195</v>
      </c>
      <c r="AI13" s="33" t="s">
        <v>195</v>
      </c>
      <c r="AJ13" s="33" t="s">
        <v>195</v>
      </c>
      <c r="AK13" s="33" t="s">
        <v>195</v>
      </c>
      <c r="AL13" s="33" t="s">
        <v>195</v>
      </c>
      <c r="AM13" s="33" t="s">
        <v>195</v>
      </c>
      <c r="AN13" s="34" t="s">
        <v>32</v>
      </c>
      <c r="AO13" s="34" t="s">
        <v>56</v>
      </c>
      <c r="AP13" s="34" t="s">
        <v>90</v>
      </c>
      <c r="AQ13" s="34" t="s">
        <v>195</v>
      </c>
      <c r="AR13" s="33" t="s">
        <v>46</v>
      </c>
      <c r="AS13" s="33" t="s">
        <v>97</v>
      </c>
      <c r="AT13" s="33" t="s">
        <v>35</v>
      </c>
      <c r="AU13" s="35" t="s">
        <v>369</v>
      </c>
      <c r="AV13" s="35" t="s">
        <v>370</v>
      </c>
      <c r="AW13" s="35">
        <v>6683600.0</v>
      </c>
      <c r="AX13" s="35" t="s">
        <v>371</v>
      </c>
      <c r="AY13" s="33" t="s">
        <v>372</v>
      </c>
      <c r="AZ13" s="33" t="s">
        <v>24</v>
      </c>
      <c r="BA13" s="33" t="s">
        <v>363</v>
      </c>
      <c r="BB13" s="35" t="s">
        <v>373</v>
      </c>
      <c r="BC13" s="41"/>
      <c r="BD13" s="40" t="s">
        <v>195</v>
      </c>
    </row>
    <row r="14" ht="45.0" customHeight="1">
      <c r="A14" s="33" t="s">
        <v>199</v>
      </c>
      <c r="B14" s="33" t="s">
        <v>374</v>
      </c>
      <c r="C14" s="33" t="s">
        <v>71</v>
      </c>
      <c r="D14" s="33" t="s">
        <v>52</v>
      </c>
      <c r="E14" s="33" t="s">
        <v>41</v>
      </c>
      <c r="F14" s="33" t="s">
        <v>195</v>
      </c>
      <c r="G14" s="33" t="s">
        <v>195</v>
      </c>
      <c r="H14" s="33" t="s">
        <v>93</v>
      </c>
      <c r="I14" s="33" t="s">
        <v>103</v>
      </c>
      <c r="J14" s="33" t="s">
        <v>134</v>
      </c>
      <c r="K14" s="33" t="s">
        <v>195</v>
      </c>
      <c r="L14" s="33" t="s">
        <v>195</v>
      </c>
      <c r="M14" s="33" t="s">
        <v>17</v>
      </c>
      <c r="N14" s="33" t="s">
        <v>375</v>
      </c>
      <c r="O14" s="33" t="s">
        <v>44</v>
      </c>
      <c r="P14" s="33" t="s">
        <v>89</v>
      </c>
      <c r="Q14" s="33" t="s">
        <v>99</v>
      </c>
      <c r="R14" s="33" t="s">
        <v>218</v>
      </c>
      <c r="S14" s="33" t="s">
        <v>31</v>
      </c>
      <c r="T14" s="33" t="s">
        <v>376</v>
      </c>
      <c r="U14" s="33" t="s">
        <v>377</v>
      </c>
      <c r="V14" s="33" t="s">
        <v>195</v>
      </c>
      <c r="W14" s="33" t="s">
        <v>195</v>
      </c>
      <c r="X14" s="33" t="s">
        <v>195</v>
      </c>
      <c r="Y14" s="33" t="s">
        <v>195</v>
      </c>
      <c r="Z14" s="33" t="s">
        <v>195</v>
      </c>
      <c r="AA14" s="33" t="s">
        <v>195</v>
      </c>
      <c r="AB14" s="33" t="s">
        <v>195</v>
      </c>
      <c r="AC14" s="33" t="s">
        <v>195</v>
      </c>
      <c r="AD14" s="33" t="s">
        <v>378</v>
      </c>
      <c r="AE14" s="33" t="s">
        <v>211</v>
      </c>
      <c r="AF14" s="33" t="s">
        <v>195</v>
      </c>
      <c r="AG14" s="33" t="s">
        <v>195</v>
      </c>
      <c r="AH14" s="33" t="s">
        <v>195</v>
      </c>
      <c r="AI14" s="33" t="s">
        <v>195</v>
      </c>
      <c r="AJ14" s="33" t="s">
        <v>195</v>
      </c>
      <c r="AK14" s="33" t="s">
        <v>195</v>
      </c>
      <c r="AL14" s="33" t="s">
        <v>195</v>
      </c>
      <c r="AM14" s="33" t="s">
        <v>195</v>
      </c>
      <c r="AN14" s="34" t="s">
        <v>90</v>
      </c>
      <c r="AO14" s="34" t="s">
        <v>95</v>
      </c>
      <c r="AP14" s="34" t="s">
        <v>83</v>
      </c>
      <c r="AQ14" s="34" t="s">
        <v>195</v>
      </c>
      <c r="AR14" s="33" t="s">
        <v>84</v>
      </c>
      <c r="AS14" s="33" t="s">
        <v>58</v>
      </c>
      <c r="AT14" s="33" t="s">
        <v>59</v>
      </c>
      <c r="AU14" s="35" t="s">
        <v>379</v>
      </c>
      <c r="AV14" s="35" t="s">
        <v>380</v>
      </c>
      <c r="AW14" s="35">
        <v>6600808.0</v>
      </c>
      <c r="AX14" s="36" t="str">
        <f>HYPERLINK("http://www.banrep.gov.co/","www.banrep.gov.co")</f>
        <v>www.banrep.gov.co</v>
      </c>
      <c r="AY14" s="33" t="s">
        <v>36</v>
      </c>
      <c r="AZ14" s="33" t="s">
        <v>24</v>
      </c>
      <c r="BA14" s="33" t="s">
        <v>25</v>
      </c>
      <c r="BB14" s="41" t="s">
        <v>381</v>
      </c>
      <c r="BC14" s="42" t="str">
        <f>HYPERLINK("mailto:lgalviap@banrep.gov.co","lgalviap@banrep.gov.co")</f>
        <v>lgalviap@banrep.gov.co</v>
      </c>
      <c r="BD14" s="40" t="s">
        <v>195</v>
      </c>
    </row>
    <row r="15" ht="75.0" customHeight="1">
      <c r="A15" s="33" t="s">
        <v>382</v>
      </c>
      <c r="B15" s="33" t="s">
        <v>383</v>
      </c>
      <c r="C15" s="33" t="s">
        <v>61</v>
      </c>
      <c r="D15" s="33" t="s">
        <v>52</v>
      </c>
      <c r="E15" s="33" t="s">
        <v>41</v>
      </c>
      <c r="F15" s="33" t="s">
        <v>28</v>
      </c>
      <c r="G15" s="33" t="s">
        <v>15</v>
      </c>
      <c r="H15" s="33" t="s">
        <v>54</v>
      </c>
      <c r="I15" s="33" t="s">
        <v>64</v>
      </c>
      <c r="J15" s="33" t="s">
        <v>103</v>
      </c>
      <c r="K15" s="33" t="s">
        <v>108</v>
      </c>
      <c r="L15" s="33" t="s">
        <v>118</v>
      </c>
      <c r="M15" s="33" t="s">
        <v>30</v>
      </c>
      <c r="N15" s="33" t="s">
        <v>384</v>
      </c>
      <c r="O15" s="33" t="s">
        <v>99</v>
      </c>
      <c r="P15" s="33" t="s">
        <v>109</v>
      </c>
      <c r="Q15" s="33" t="s">
        <v>195</v>
      </c>
      <c r="R15" s="33" t="s">
        <v>195</v>
      </c>
      <c r="S15" s="33" t="s">
        <v>195</v>
      </c>
      <c r="T15" s="33" t="s">
        <v>119</v>
      </c>
      <c r="U15" s="33" t="s">
        <v>119</v>
      </c>
      <c r="V15" s="33" t="s">
        <v>119</v>
      </c>
      <c r="W15" s="33" t="s">
        <v>119</v>
      </c>
      <c r="X15" s="33" t="s">
        <v>119</v>
      </c>
      <c r="Y15" s="33" t="s">
        <v>119</v>
      </c>
      <c r="Z15" s="33" t="s">
        <v>119</v>
      </c>
      <c r="AA15" s="33" t="s">
        <v>119</v>
      </c>
      <c r="AB15" s="33" t="s">
        <v>119</v>
      </c>
      <c r="AC15" s="33" t="s">
        <v>119</v>
      </c>
      <c r="AD15" s="33" t="s">
        <v>119</v>
      </c>
      <c r="AE15" s="33" t="s">
        <v>119</v>
      </c>
      <c r="AF15" s="33" t="s">
        <v>119</v>
      </c>
      <c r="AG15" s="33" t="s">
        <v>119</v>
      </c>
      <c r="AH15" s="33" t="s">
        <v>119</v>
      </c>
      <c r="AI15" s="33" t="s">
        <v>119</v>
      </c>
      <c r="AJ15" s="33" t="s">
        <v>119</v>
      </c>
      <c r="AK15" s="33" t="s">
        <v>119</v>
      </c>
      <c r="AL15" s="33" t="s">
        <v>119</v>
      </c>
      <c r="AM15" s="33" t="s">
        <v>119</v>
      </c>
      <c r="AN15" s="34" t="s">
        <v>75</v>
      </c>
      <c r="AO15" s="34" t="s">
        <v>56</v>
      </c>
      <c r="AP15" s="34" t="s">
        <v>110</v>
      </c>
      <c r="AQ15" s="34" t="s">
        <v>195</v>
      </c>
      <c r="AR15" s="33" t="s">
        <v>46</v>
      </c>
      <c r="AS15" s="33" t="s">
        <v>97</v>
      </c>
      <c r="AT15" s="33" t="s">
        <v>35</v>
      </c>
      <c r="AU15" s="35" t="s">
        <v>385</v>
      </c>
      <c r="AV15" s="35" t="s">
        <v>386</v>
      </c>
      <c r="AW15" s="35" t="s">
        <v>387</v>
      </c>
      <c r="AX15" s="39" t="str">
        <f>HYPERLINK("http://www.lasalle.edu.co/wps/portal/Home/Principal/Investigaciones/centros_investigacion/centro-de-estudios-en-desarrollo-y-territorio","http://www.lasalle.edu.co/wps/portal/Home/Principal/Investigaciones/centros_investigacion/centro-de-estudios-en-desarrollo-y-territorio")</f>
        <v>http://www.lasalle.edu.co/wps/portal/Home/Principal/Investigaciones/centros_investigacion/centro-de-estudios-en-desarrollo-y-territorio</v>
      </c>
      <c r="AY15" s="33" t="s">
        <v>23</v>
      </c>
      <c r="AZ15" s="33" t="s">
        <v>24</v>
      </c>
      <c r="BA15" s="33" t="s">
        <v>38</v>
      </c>
      <c r="BB15" s="35" t="s">
        <v>388</v>
      </c>
      <c r="BC15" s="36" t="str">
        <f>HYPERLINK("mailto:emancipef@unisalle.edu.co","emancipef@unisalle.edu.co")</f>
        <v>emancipef@unisalle.edu.co</v>
      </c>
      <c r="BD15" s="40" t="s">
        <v>389</v>
      </c>
    </row>
    <row r="16" ht="60.0" customHeight="1">
      <c r="A16" s="33" t="s">
        <v>390</v>
      </c>
      <c r="B16" s="33" t="s">
        <v>327</v>
      </c>
      <c r="C16" s="33" t="s">
        <v>61</v>
      </c>
      <c r="D16" s="33" t="s">
        <v>52</v>
      </c>
      <c r="E16" s="33" t="s">
        <v>41</v>
      </c>
      <c r="F16" s="33" t="s">
        <v>15</v>
      </c>
      <c r="G16" s="33" t="s">
        <v>195</v>
      </c>
      <c r="H16" s="33" t="s">
        <v>98</v>
      </c>
      <c r="I16" s="33" t="s">
        <v>123</v>
      </c>
      <c r="J16" s="33" t="s">
        <v>143</v>
      </c>
      <c r="K16" s="33" t="s">
        <v>195</v>
      </c>
      <c r="L16" s="33" t="s">
        <v>195</v>
      </c>
      <c r="M16" s="33" t="s">
        <v>43</v>
      </c>
      <c r="N16" s="33" t="s">
        <v>391</v>
      </c>
      <c r="O16" s="33" t="s">
        <v>99</v>
      </c>
      <c r="P16" s="33" t="s">
        <v>109</v>
      </c>
      <c r="Q16" s="33" t="s">
        <v>89</v>
      </c>
      <c r="R16" s="33" t="s">
        <v>44</v>
      </c>
      <c r="S16" s="33" t="s">
        <v>195</v>
      </c>
      <c r="T16" s="33" t="s">
        <v>195</v>
      </c>
      <c r="U16" s="33" t="s">
        <v>195</v>
      </c>
      <c r="V16" s="33" t="s">
        <v>195</v>
      </c>
      <c r="W16" s="33" t="s">
        <v>195</v>
      </c>
      <c r="X16" s="33" t="s">
        <v>195</v>
      </c>
      <c r="Y16" s="33" t="s">
        <v>195</v>
      </c>
      <c r="Z16" s="33" t="s">
        <v>195</v>
      </c>
      <c r="AA16" s="33" t="s">
        <v>195</v>
      </c>
      <c r="AB16" s="33" t="s">
        <v>195</v>
      </c>
      <c r="AC16" s="33" t="s">
        <v>195</v>
      </c>
      <c r="AD16" s="33" t="s">
        <v>392</v>
      </c>
      <c r="AE16" s="33" t="s">
        <v>393</v>
      </c>
      <c r="AF16" s="33" t="s">
        <v>394</v>
      </c>
      <c r="AG16" s="33" t="s">
        <v>395</v>
      </c>
      <c r="AH16" s="33" t="s">
        <v>396</v>
      </c>
      <c r="AI16" s="33" t="s">
        <v>397</v>
      </c>
      <c r="AJ16" s="33" t="s">
        <v>195</v>
      </c>
      <c r="AK16" s="33" t="s">
        <v>195</v>
      </c>
      <c r="AL16" s="33" t="s">
        <v>195</v>
      </c>
      <c r="AM16" s="33" t="s">
        <v>195</v>
      </c>
      <c r="AN16" s="34" t="s">
        <v>19</v>
      </c>
      <c r="AO16" s="34" t="s">
        <v>32</v>
      </c>
      <c r="AP16" s="34" t="s">
        <v>195</v>
      </c>
      <c r="AQ16" s="34" t="s">
        <v>195</v>
      </c>
      <c r="AR16" s="33" t="s">
        <v>46</v>
      </c>
      <c r="AS16" s="33" t="s">
        <v>97</v>
      </c>
      <c r="AT16" s="33" t="s">
        <v>35</v>
      </c>
      <c r="AU16" s="35" t="s">
        <v>398</v>
      </c>
      <c r="AV16" s="35" t="s">
        <v>399</v>
      </c>
      <c r="AW16" s="35" t="s">
        <v>400</v>
      </c>
      <c r="AX16" s="39" t="str">
        <f>HYPERLINK("http://ceper.uniandes.edu.co/","http://ceper.uniandes.edu.co/")</f>
        <v>http://ceper.uniandes.edu.co/</v>
      </c>
      <c r="AY16" s="33" t="s">
        <v>36</v>
      </c>
      <c r="AZ16" s="33" t="s">
        <v>24</v>
      </c>
      <c r="BA16" s="33" t="s">
        <v>38</v>
      </c>
      <c r="BB16" s="35" t="s">
        <v>401</v>
      </c>
      <c r="BC16" s="36" t="str">
        <f>HYPERLINK("mailto:mm.robles126o@uniandes.edu.co","mm.robles126o@uniandes.edu.co")</f>
        <v>mm.robles126o@uniandes.edu.co</v>
      </c>
      <c r="BD16" s="40" t="s">
        <v>355</v>
      </c>
    </row>
    <row r="17" ht="45.0" customHeight="1">
      <c r="A17" s="33" t="s">
        <v>402</v>
      </c>
      <c r="B17" s="33" t="s">
        <v>216</v>
      </c>
      <c r="C17" s="33" t="s">
        <v>61</v>
      </c>
      <c r="D17" s="33" t="s">
        <v>62</v>
      </c>
      <c r="E17" s="33" t="s">
        <v>41</v>
      </c>
      <c r="F17" s="33" t="s">
        <v>28</v>
      </c>
      <c r="G17" s="33" t="s">
        <v>195</v>
      </c>
      <c r="H17" s="33" t="s">
        <v>73</v>
      </c>
      <c r="I17" s="33" t="s">
        <v>139</v>
      </c>
      <c r="J17" s="33" t="s">
        <v>81</v>
      </c>
      <c r="K17" s="33" t="s">
        <v>93</v>
      </c>
      <c r="L17" s="33" t="s">
        <v>195</v>
      </c>
      <c r="M17" s="33" t="s">
        <v>30</v>
      </c>
      <c r="N17" s="33" t="s">
        <v>403</v>
      </c>
      <c r="O17" s="33" t="s">
        <v>44</v>
      </c>
      <c r="P17" s="33" t="s">
        <v>94</v>
      </c>
      <c r="Q17" s="33" t="s">
        <v>82</v>
      </c>
      <c r="R17" s="33" t="s">
        <v>195</v>
      </c>
      <c r="S17" s="33" t="s">
        <v>195</v>
      </c>
      <c r="T17" s="33" t="s">
        <v>315</v>
      </c>
      <c r="U17" s="33" t="s">
        <v>313</v>
      </c>
      <c r="V17" s="33" t="s">
        <v>321</v>
      </c>
      <c r="W17" s="33" t="s">
        <v>195</v>
      </c>
      <c r="X17" s="33" t="s">
        <v>195</v>
      </c>
      <c r="Y17" s="33" t="s">
        <v>195</v>
      </c>
      <c r="Z17" s="33" t="s">
        <v>195</v>
      </c>
      <c r="AA17" s="33" t="s">
        <v>195</v>
      </c>
      <c r="AB17" s="33" t="s">
        <v>195</v>
      </c>
      <c r="AC17" s="33" t="s">
        <v>195</v>
      </c>
      <c r="AD17" s="33" t="s">
        <v>404</v>
      </c>
      <c r="AE17" s="33" t="s">
        <v>405</v>
      </c>
      <c r="AF17" s="33" t="s">
        <v>406</v>
      </c>
      <c r="AG17" s="33" t="s">
        <v>407</v>
      </c>
      <c r="AH17" s="33" t="s">
        <v>195</v>
      </c>
      <c r="AI17" s="33" t="s">
        <v>195</v>
      </c>
      <c r="AJ17" s="33" t="s">
        <v>195</v>
      </c>
      <c r="AK17" s="33" t="s">
        <v>195</v>
      </c>
      <c r="AL17" s="33" t="s">
        <v>195</v>
      </c>
      <c r="AM17" s="33" t="s">
        <v>195</v>
      </c>
      <c r="AN17" s="34" t="s">
        <v>66</v>
      </c>
      <c r="AO17" s="34" t="s">
        <v>32</v>
      </c>
      <c r="AP17" s="34" t="s">
        <v>75</v>
      </c>
      <c r="AQ17" s="34" t="s">
        <v>195</v>
      </c>
      <c r="AR17" s="33" t="s">
        <v>46</v>
      </c>
      <c r="AS17" s="33" t="s">
        <v>97</v>
      </c>
      <c r="AT17" s="33" t="s">
        <v>35</v>
      </c>
      <c r="AU17" s="35" t="s">
        <v>408</v>
      </c>
      <c r="AV17" s="35" t="s">
        <v>409</v>
      </c>
      <c r="AW17" s="35">
        <v>2558550.0</v>
      </c>
      <c r="AX17" s="36" t="str">
        <f>HYPERLINK("http://ceelat.org/","http://ceelat.org/")</f>
        <v>http://ceelat.org/</v>
      </c>
      <c r="AY17" s="33" t="s">
        <v>23</v>
      </c>
      <c r="AZ17" s="33" t="s">
        <v>24</v>
      </c>
      <c r="BA17" s="33" t="s">
        <v>87</v>
      </c>
      <c r="BB17" s="35" t="s">
        <v>410</v>
      </c>
      <c r="BC17" s="36" t="str">
        <f>HYPERLINK("mailto:juanagarcia@uniandes.edu.co","juanagarcia@uniandes.edu.co")</f>
        <v>juanagarcia@uniandes.edu.co</v>
      </c>
      <c r="BD17" s="40" t="s">
        <v>195</v>
      </c>
    </row>
    <row r="18" ht="45.0" customHeight="1">
      <c r="A18" s="33" t="s">
        <v>411</v>
      </c>
      <c r="B18" s="33" t="s">
        <v>216</v>
      </c>
      <c r="C18" s="33" t="s">
        <v>61</v>
      </c>
      <c r="D18" s="33" t="s">
        <v>52</v>
      </c>
      <c r="E18" s="33" t="s">
        <v>41</v>
      </c>
      <c r="F18" s="33" t="s">
        <v>28</v>
      </c>
      <c r="G18" s="33" t="s">
        <v>195</v>
      </c>
      <c r="H18" s="33" t="s">
        <v>134</v>
      </c>
      <c r="I18" s="33" t="s">
        <v>103</v>
      </c>
      <c r="J18" s="33" t="s">
        <v>195</v>
      </c>
      <c r="K18" s="33" t="s">
        <v>195</v>
      </c>
      <c r="L18" s="33" t="s">
        <v>195</v>
      </c>
      <c r="M18" s="33" t="s">
        <v>30</v>
      </c>
      <c r="N18" s="33" t="s">
        <v>119</v>
      </c>
      <c r="O18" s="33" t="s">
        <v>44</v>
      </c>
      <c r="P18" s="33" t="s">
        <v>89</v>
      </c>
      <c r="Q18" s="33" t="s">
        <v>218</v>
      </c>
      <c r="R18" s="33" t="s">
        <v>195</v>
      </c>
      <c r="S18" s="33" t="s">
        <v>195</v>
      </c>
      <c r="T18" s="33" t="s">
        <v>412</v>
      </c>
      <c r="U18" s="33" t="s">
        <v>413</v>
      </c>
      <c r="V18" s="33" t="s">
        <v>414</v>
      </c>
      <c r="W18" s="33" t="s">
        <v>195</v>
      </c>
      <c r="X18" s="33" t="s">
        <v>195</v>
      </c>
      <c r="Y18" s="33" t="s">
        <v>195</v>
      </c>
      <c r="Z18" s="33" t="s">
        <v>195</v>
      </c>
      <c r="AA18" s="33" t="s">
        <v>195</v>
      </c>
      <c r="AB18" s="33" t="s">
        <v>195</v>
      </c>
      <c r="AC18" s="33" t="s">
        <v>195</v>
      </c>
      <c r="AD18" s="33" t="s">
        <v>415</v>
      </c>
      <c r="AE18" s="33" t="s">
        <v>416</v>
      </c>
      <c r="AF18" s="33" t="s">
        <v>195</v>
      </c>
      <c r="AG18" s="33" t="s">
        <v>195</v>
      </c>
      <c r="AH18" s="33" t="s">
        <v>195</v>
      </c>
      <c r="AI18" s="33" t="s">
        <v>195</v>
      </c>
      <c r="AJ18" s="33" t="s">
        <v>195</v>
      </c>
      <c r="AK18" s="33" t="s">
        <v>195</v>
      </c>
      <c r="AL18" s="33" t="s">
        <v>195</v>
      </c>
      <c r="AM18" s="33" t="s">
        <v>195</v>
      </c>
      <c r="AN18" s="34" t="s">
        <v>32</v>
      </c>
      <c r="AO18" s="34" t="s">
        <v>56</v>
      </c>
      <c r="AP18" s="34" t="s">
        <v>195</v>
      </c>
      <c r="AQ18" s="34" t="s">
        <v>195</v>
      </c>
      <c r="AR18" s="33" t="s">
        <v>46</v>
      </c>
      <c r="AS18" s="33" t="s">
        <v>97</v>
      </c>
      <c r="AT18" s="33" t="s">
        <v>35</v>
      </c>
      <c r="AU18" s="35" t="s">
        <v>417</v>
      </c>
      <c r="AV18" s="35" t="s">
        <v>418</v>
      </c>
      <c r="AW18" s="35">
        <v>6370453.0</v>
      </c>
      <c r="AX18" s="45" t="s">
        <v>119</v>
      </c>
      <c r="AY18" s="33" t="s">
        <v>23</v>
      </c>
      <c r="AZ18" s="33" t="s">
        <v>37</v>
      </c>
      <c r="BA18" s="33" t="s">
        <v>38</v>
      </c>
      <c r="BB18" s="41" t="s">
        <v>195</v>
      </c>
      <c r="BC18" s="41" t="s">
        <v>195</v>
      </c>
      <c r="BD18" s="40" t="s">
        <v>195</v>
      </c>
    </row>
    <row r="19" ht="105.0" customHeight="1">
      <c r="A19" s="33" t="s">
        <v>419</v>
      </c>
      <c r="B19" s="33" t="s">
        <v>420</v>
      </c>
      <c r="C19" s="33" t="s">
        <v>61</v>
      </c>
      <c r="D19" s="33" t="s">
        <v>52</v>
      </c>
      <c r="E19" s="33" t="s">
        <v>15</v>
      </c>
      <c r="F19" s="33" t="s">
        <v>41</v>
      </c>
      <c r="G19" s="33" t="s">
        <v>53</v>
      </c>
      <c r="H19" s="33" t="s">
        <v>73</v>
      </c>
      <c r="I19" s="33" t="s">
        <v>118</v>
      </c>
      <c r="J19" s="33" t="s">
        <v>421</v>
      </c>
      <c r="K19" s="33" t="s">
        <v>108</v>
      </c>
      <c r="L19" s="33" t="s">
        <v>195</v>
      </c>
      <c r="M19" s="33" t="s">
        <v>30</v>
      </c>
      <c r="N19" s="33" t="s">
        <v>422</v>
      </c>
      <c r="O19" s="33" t="s">
        <v>104</v>
      </c>
      <c r="P19" s="33" t="s">
        <v>99</v>
      </c>
      <c r="Q19" s="33" t="s">
        <v>109</v>
      </c>
      <c r="R19" s="33" t="s">
        <v>82</v>
      </c>
      <c r="S19" s="33" t="s">
        <v>89</v>
      </c>
      <c r="T19" s="33" t="s">
        <v>423</v>
      </c>
      <c r="U19" s="33" t="s">
        <v>424</v>
      </c>
      <c r="V19" s="33" t="s">
        <v>425</v>
      </c>
      <c r="W19" s="33" t="s">
        <v>195</v>
      </c>
      <c r="X19" s="33" t="s">
        <v>195</v>
      </c>
      <c r="Y19" s="33" t="s">
        <v>195</v>
      </c>
      <c r="Z19" s="33" t="s">
        <v>195</v>
      </c>
      <c r="AA19" s="33" t="s">
        <v>195</v>
      </c>
      <c r="AB19" s="33" t="s">
        <v>195</v>
      </c>
      <c r="AC19" s="33" t="s">
        <v>195</v>
      </c>
      <c r="AD19" s="33" t="s">
        <v>204</v>
      </c>
      <c r="AE19" s="33" t="s">
        <v>426</v>
      </c>
      <c r="AF19" s="33" t="s">
        <v>427</v>
      </c>
      <c r="AG19" s="33" t="s">
        <v>428</v>
      </c>
      <c r="AH19" s="33" t="s">
        <v>195</v>
      </c>
      <c r="AI19" s="33" t="s">
        <v>195</v>
      </c>
      <c r="AJ19" s="33" t="s">
        <v>195</v>
      </c>
      <c r="AK19" s="33" t="s">
        <v>195</v>
      </c>
      <c r="AL19" s="33" t="s">
        <v>195</v>
      </c>
      <c r="AM19" s="33" t="s">
        <v>195</v>
      </c>
      <c r="AN19" s="34" t="s">
        <v>32</v>
      </c>
      <c r="AO19" s="34" t="s">
        <v>19</v>
      </c>
      <c r="AP19" s="34" t="s">
        <v>195</v>
      </c>
      <c r="AQ19" s="34" t="s">
        <v>195</v>
      </c>
      <c r="AR19" s="33" t="s">
        <v>46</v>
      </c>
      <c r="AS19" s="33" t="s">
        <v>97</v>
      </c>
      <c r="AT19" s="33" t="s">
        <v>35</v>
      </c>
      <c r="AU19" s="35" t="s">
        <v>429</v>
      </c>
      <c r="AV19" s="35" t="s">
        <v>430</v>
      </c>
      <c r="AW19" s="35" t="s">
        <v>431</v>
      </c>
      <c r="AX19" s="35" t="s">
        <v>432</v>
      </c>
      <c r="AY19" s="33" t="s">
        <v>36</v>
      </c>
      <c r="AZ19" s="33" t="s">
        <v>24</v>
      </c>
      <c r="BA19" s="33" t="s">
        <v>38</v>
      </c>
      <c r="BB19" s="35" t="s">
        <v>195</v>
      </c>
      <c r="BC19" s="35" t="s">
        <v>195</v>
      </c>
      <c r="BD19" s="40" t="s">
        <v>433</v>
      </c>
    </row>
    <row r="20" ht="75.0" customHeight="1">
      <c r="A20" s="33" t="s">
        <v>434</v>
      </c>
      <c r="B20" s="33" t="s">
        <v>216</v>
      </c>
      <c r="C20" s="33" t="s">
        <v>51</v>
      </c>
      <c r="D20" s="33" t="s">
        <v>52</v>
      </c>
      <c r="E20" s="33" t="s">
        <v>28</v>
      </c>
      <c r="F20" s="33" t="s">
        <v>15</v>
      </c>
      <c r="G20" s="33" t="s">
        <v>53</v>
      </c>
      <c r="H20" s="33" t="s">
        <v>108</v>
      </c>
      <c r="I20" s="33" t="s">
        <v>81</v>
      </c>
      <c r="J20" s="33" t="s">
        <v>123</v>
      </c>
      <c r="K20" s="33" t="s">
        <v>195</v>
      </c>
      <c r="L20" s="33" t="s">
        <v>195</v>
      </c>
      <c r="M20" s="33" t="s">
        <v>30</v>
      </c>
      <c r="N20" s="33" t="s">
        <v>435</v>
      </c>
      <c r="O20" s="33" t="s">
        <v>94</v>
      </c>
      <c r="P20" s="33" t="s">
        <v>104</v>
      </c>
      <c r="Q20" s="33" t="s">
        <v>44</v>
      </c>
      <c r="R20" s="33" t="s">
        <v>89</v>
      </c>
      <c r="S20" s="33" t="s">
        <v>195</v>
      </c>
      <c r="T20" s="33" t="s">
        <v>436</v>
      </c>
      <c r="U20" s="33" t="s">
        <v>437</v>
      </c>
      <c r="V20" s="33" t="s">
        <v>438</v>
      </c>
      <c r="W20" s="33" t="s">
        <v>195</v>
      </c>
      <c r="X20" s="33" t="s">
        <v>195</v>
      </c>
      <c r="Y20" s="33" t="s">
        <v>195</v>
      </c>
      <c r="Z20" s="33" t="s">
        <v>195</v>
      </c>
      <c r="AA20" s="33" t="s">
        <v>195</v>
      </c>
      <c r="AB20" s="33" t="s">
        <v>195</v>
      </c>
      <c r="AC20" s="33" t="s">
        <v>195</v>
      </c>
      <c r="AD20" s="33" t="s">
        <v>439</v>
      </c>
      <c r="AE20" s="33" t="s">
        <v>440</v>
      </c>
      <c r="AF20" s="33" t="s">
        <v>441</v>
      </c>
      <c r="AG20" s="33" t="s">
        <v>442</v>
      </c>
      <c r="AH20" s="33" t="s">
        <v>443</v>
      </c>
      <c r="AI20" s="33" t="s">
        <v>444</v>
      </c>
      <c r="AJ20" s="33" t="s">
        <v>195</v>
      </c>
      <c r="AK20" s="33" t="s">
        <v>195</v>
      </c>
      <c r="AL20" s="33" t="s">
        <v>195</v>
      </c>
      <c r="AM20" s="33" t="s">
        <v>195</v>
      </c>
      <c r="AN20" s="34" t="s">
        <v>130</v>
      </c>
      <c r="AO20" s="34" t="s">
        <v>125</v>
      </c>
      <c r="AP20" s="34" t="s">
        <v>195</v>
      </c>
      <c r="AQ20" s="34" t="s">
        <v>195</v>
      </c>
      <c r="AR20" s="33" t="s">
        <v>46</v>
      </c>
      <c r="AS20" s="33" t="s">
        <v>97</v>
      </c>
      <c r="AT20" s="33" t="s">
        <v>35</v>
      </c>
      <c r="AU20" s="35" t="s">
        <v>445</v>
      </c>
      <c r="AV20" s="35" t="s">
        <v>446</v>
      </c>
      <c r="AW20" s="35">
        <v>6760815.0</v>
      </c>
      <c r="AX20" s="36" t="str">
        <f>HYPERLINK("http://www.ceidcolombia.org/","http://www.ceidcolombia.org/")</f>
        <v>http://www.ceidcolombia.org/</v>
      </c>
      <c r="AY20" s="33" t="s">
        <v>36</v>
      </c>
      <c r="AZ20" s="33" t="s">
        <v>24</v>
      </c>
      <c r="BA20" s="33" t="s">
        <v>38</v>
      </c>
      <c r="BB20" s="35" t="s">
        <v>447</v>
      </c>
      <c r="BC20" s="36" t="str">
        <f>HYPERLINK("mailto:ceidcorp_ml@ceidcolombia.org","ceidcorp_ml@ceidcolombia.org")</f>
        <v>ceidcorp_ml@ceidcolombia.org</v>
      </c>
      <c r="BD20" s="40" t="s">
        <v>448</v>
      </c>
    </row>
    <row r="21" ht="75.0" customHeight="1">
      <c r="A21" s="33" t="s">
        <v>449</v>
      </c>
      <c r="B21" s="33" t="s">
        <v>450</v>
      </c>
      <c r="C21" s="33" t="s">
        <v>71</v>
      </c>
      <c r="D21" s="33" t="s">
        <v>27</v>
      </c>
      <c r="E21" s="33" t="s">
        <v>41</v>
      </c>
      <c r="F21" s="33" t="s">
        <v>15</v>
      </c>
      <c r="G21" s="33" t="s">
        <v>195</v>
      </c>
      <c r="H21" s="33" t="s">
        <v>103</v>
      </c>
      <c r="I21" s="33" t="s">
        <v>54</v>
      </c>
      <c r="J21" s="33" t="s">
        <v>81</v>
      </c>
      <c r="K21" s="33" t="s">
        <v>195</v>
      </c>
      <c r="L21" s="33" t="s">
        <v>195</v>
      </c>
      <c r="M21" s="33" t="s">
        <v>17</v>
      </c>
      <c r="N21" s="33" t="s">
        <v>451</v>
      </c>
      <c r="O21" s="33" t="s">
        <v>82</v>
      </c>
      <c r="P21" s="33" t="s">
        <v>89</v>
      </c>
      <c r="Q21" s="33" t="s">
        <v>195</v>
      </c>
      <c r="R21" s="33" t="s">
        <v>195</v>
      </c>
      <c r="S21" s="33" t="s">
        <v>195</v>
      </c>
      <c r="T21" s="33" t="s">
        <v>452</v>
      </c>
      <c r="U21" s="33" t="s">
        <v>195</v>
      </c>
      <c r="V21" s="33" t="s">
        <v>195</v>
      </c>
      <c r="W21" s="33" t="s">
        <v>195</v>
      </c>
      <c r="X21" s="33" t="s">
        <v>195</v>
      </c>
      <c r="Y21" s="33" t="s">
        <v>195</v>
      </c>
      <c r="Z21" s="33" t="s">
        <v>195</v>
      </c>
      <c r="AA21" s="38" t="s">
        <v>195</v>
      </c>
      <c r="AB21" s="38" t="s">
        <v>195</v>
      </c>
      <c r="AC21" s="38" t="s">
        <v>195</v>
      </c>
      <c r="AD21" s="33" t="s">
        <v>453</v>
      </c>
      <c r="AE21" s="33" t="s">
        <v>208</v>
      </c>
      <c r="AF21" s="33" t="s">
        <v>454</v>
      </c>
      <c r="AG21" s="33" t="s">
        <v>427</v>
      </c>
      <c r="AH21" s="33" t="s">
        <v>195</v>
      </c>
      <c r="AI21" s="33" t="s">
        <v>195</v>
      </c>
      <c r="AJ21" s="33" t="s">
        <v>195</v>
      </c>
      <c r="AK21" s="33" t="s">
        <v>195</v>
      </c>
      <c r="AL21" s="33" t="s">
        <v>195</v>
      </c>
      <c r="AM21" s="33" t="s">
        <v>195</v>
      </c>
      <c r="AN21" s="34" t="s">
        <v>32</v>
      </c>
      <c r="AO21" s="34" t="s">
        <v>125</v>
      </c>
      <c r="AP21" s="34" t="s">
        <v>95</v>
      </c>
      <c r="AQ21" s="34" t="s">
        <v>195</v>
      </c>
      <c r="AR21" s="33" t="s">
        <v>84</v>
      </c>
      <c r="AS21" s="33" t="s">
        <v>58</v>
      </c>
      <c r="AT21" s="33" t="s">
        <v>59</v>
      </c>
      <c r="AU21" s="35" t="s">
        <v>455</v>
      </c>
      <c r="AV21" s="35" t="s">
        <v>456</v>
      </c>
      <c r="AW21" s="35" t="s">
        <v>457</v>
      </c>
      <c r="AX21" s="39" t="str">
        <f>HYPERLINK("http://www.cccartagena.org.co/investigacioneseconomicas.php","http://www.cccartagena.org.co/investigacioneseconomicas.php
http://scienti.colciencias.gov.co:8080/gruplac/jsp/visualiza/visualizagr.jsp?nro=00000000004644")</f>
        <v>http://www.cccartagena.org.co/investigacioneseconomicas.php
http://scienti.colciencias.gov.co:8080/gruplac/jsp/visualiza/visualizagr.jsp?nro=00000000004644</v>
      </c>
      <c r="AY21" s="33" t="s">
        <v>23</v>
      </c>
      <c r="AZ21" s="33" t="s">
        <v>37</v>
      </c>
      <c r="BA21" s="33" t="s">
        <v>87</v>
      </c>
      <c r="BB21" s="35" t="s">
        <v>458</v>
      </c>
      <c r="BC21" s="36" t="str">
        <f>HYPERLINK("mailto:llopez@cccartagena.org.co","llopez@cccartagena.org.co")</f>
        <v>llopez@cccartagena.org.co</v>
      </c>
      <c r="BD21" s="40" t="s">
        <v>459</v>
      </c>
    </row>
    <row r="22" ht="45.0" customHeight="1">
      <c r="A22" s="33" t="s">
        <v>460</v>
      </c>
      <c r="B22" s="33" t="s">
        <v>461</v>
      </c>
      <c r="C22" s="33" t="s">
        <v>61</v>
      </c>
      <c r="D22" s="33" t="s">
        <v>62</v>
      </c>
      <c r="E22" s="33" t="s">
        <v>41</v>
      </c>
      <c r="F22" s="33" t="s">
        <v>15</v>
      </c>
      <c r="G22" s="33" t="s">
        <v>28</v>
      </c>
      <c r="H22" s="33" t="s">
        <v>29</v>
      </c>
      <c r="I22" s="33" t="s">
        <v>108</v>
      </c>
      <c r="J22" s="33" t="s">
        <v>98</v>
      </c>
      <c r="K22" s="33" t="s">
        <v>93</v>
      </c>
      <c r="L22" s="33" t="s">
        <v>42</v>
      </c>
      <c r="M22" s="33" t="s">
        <v>30</v>
      </c>
      <c r="N22" s="33" t="s">
        <v>462</v>
      </c>
      <c r="O22" s="33" t="s">
        <v>44</v>
      </c>
      <c r="P22" s="33" t="s">
        <v>94</v>
      </c>
      <c r="Q22" s="33" t="s">
        <v>109</v>
      </c>
      <c r="R22" s="33" t="s">
        <v>195</v>
      </c>
      <c r="S22" s="33" t="s">
        <v>195</v>
      </c>
      <c r="T22" s="33" t="s">
        <v>461</v>
      </c>
      <c r="U22" s="33" t="s">
        <v>463</v>
      </c>
      <c r="V22" s="33" t="s">
        <v>464</v>
      </c>
      <c r="W22" s="33" t="s">
        <v>465</v>
      </c>
      <c r="X22" s="33" t="s">
        <v>466</v>
      </c>
      <c r="Y22" s="33" t="s">
        <v>467</v>
      </c>
      <c r="Z22" s="33" t="s">
        <v>468</v>
      </c>
      <c r="AA22" s="33" t="s">
        <v>195</v>
      </c>
      <c r="AB22" s="33" t="s">
        <v>195</v>
      </c>
      <c r="AC22" s="33" t="s">
        <v>195</v>
      </c>
      <c r="AD22" s="33" t="s">
        <v>469</v>
      </c>
      <c r="AE22" s="33" t="s">
        <v>470</v>
      </c>
      <c r="AF22" s="33" t="s">
        <v>471</v>
      </c>
      <c r="AG22" s="33" t="s">
        <v>472</v>
      </c>
      <c r="AH22" s="33" t="s">
        <v>473</v>
      </c>
      <c r="AI22" s="33" t="s">
        <v>474</v>
      </c>
      <c r="AJ22" s="33" t="s">
        <v>195</v>
      </c>
      <c r="AK22" s="33" t="s">
        <v>195</v>
      </c>
      <c r="AL22" s="33" t="s">
        <v>195</v>
      </c>
      <c r="AM22" s="33" t="s">
        <v>195</v>
      </c>
      <c r="AN22" s="34" t="s">
        <v>75</v>
      </c>
      <c r="AO22" s="34" t="s">
        <v>56</v>
      </c>
      <c r="AP22" s="34" t="s">
        <v>195</v>
      </c>
      <c r="AQ22" s="34" t="s">
        <v>195</v>
      </c>
      <c r="AR22" s="33" t="s">
        <v>46</v>
      </c>
      <c r="AS22" s="33" t="s">
        <v>97</v>
      </c>
      <c r="AT22" s="33" t="s">
        <v>35</v>
      </c>
      <c r="AU22" s="35" t="s">
        <v>475</v>
      </c>
      <c r="AV22" s="35" t="s">
        <v>476</v>
      </c>
      <c r="AW22" s="35" t="s">
        <v>477</v>
      </c>
      <c r="AX22" s="36" t="str">
        <f>HYPERLINK("http://www.urosario.edu.co/cienciapolitica/cepi_inicio.html","http://www.urosario.edu.co/cienciapolitica/cepi_inicio.html")</f>
        <v>http://www.urosario.edu.co/cienciapolitica/cepi_inicio.html</v>
      </c>
      <c r="AY22" s="33" t="s">
        <v>23</v>
      </c>
      <c r="AZ22" s="33" t="s">
        <v>24</v>
      </c>
      <c r="BA22" s="33" t="s">
        <v>70</v>
      </c>
      <c r="BB22" s="35" t="s">
        <v>478</v>
      </c>
      <c r="BC22" s="36" t="s">
        <v>479</v>
      </c>
      <c r="BD22" s="40" t="s">
        <v>119</v>
      </c>
    </row>
    <row r="23" ht="60.0" customHeight="1">
      <c r="A23" s="33" t="s">
        <v>480</v>
      </c>
      <c r="B23" s="33" t="s">
        <v>216</v>
      </c>
      <c r="C23" s="33" t="s">
        <v>61</v>
      </c>
      <c r="D23" s="33" t="s">
        <v>40</v>
      </c>
      <c r="E23" s="33" t="s">
        <v>41</v>
      </c>
      <c r="F23" s="33" t="s">
        <v>28</v>
      </c>
      <c r="G23" s="33" t="s">
        <v>195</v>
      </c>
      <c r="H23" s="33" t="s">
        <v>54</v>
      </c>
      <c r="I23" s="33" t="s">
        <v>103</v>
      </c>
      <c r="J23" s="33" t="s">
        <v>15</v>
      </c>
      <c r="K23" s="33" t="s">
        <v>134</v>
      </c>
      <c r="L23" s="33" t="s">
        <v>195</v>
      </c>
      <c r="M23" s="33" t="s">
        <v>30</v>
      </c>
      <c r="N23" s="33" t="s">
        <v>481</v>
      </c>
      <c r="O23" s="33" t="s">
        <v>44</v>
      </c>
      <c r="P23" s="33" t="s">
        <v>218</v>
      </c>
      <c r="Q23" s="33" t="s">
        <v>89</v>
      </c>
      <c r="R23" s="33" t="s">
        <v>99</v>
      </c>
      <c r="S23" s="33" t="s">
        <v>82</v>
      </c>
      <c r="T23" s="33" t="s">
        <v>279</v>
      </c>
      <c r="U23" s="33" t="s">
        <v>280</v>
      </c>
      <c r="V23" s="33" t="s">
        <v>276</v>
      </c>
      <c r="W23" s="33" t="s">
        <v>482</v>
      </c>
      <c r="X23" s="33" t="s">
        <v>483</v>
      </c>
      <c r="Y23" s="33" t="s">
        <v>484</v>
      </c>
      <c r="Z23" s="33" t="s">
        <v>485</v>
      </c>
      <c r="AA23" s="33" t="s">
        <v>341</v>
      </c>
      <c r="AB23" s="33" t="s">
        <v>374</v>
      </c>
      <c r="AC23" s="33" t="s">
        <v>486</v>
      </c>
      <c r="AD23" s="33" t="s">
        <v>268</v>
      </c>
      <c r="AE23" s="33" t="s">
        <v>487</v>
      </c>
      <c r="AF23" s="33" t="s">
        <v>488</v>
      </c>
      <c r="AG23" s="33" t="s">
        <v>489</v>
      </c>
      <c r="AH23" s="33" t="s">
        <v>490</v>
      </c>
      <c r="AI23" s="33" t="s">
        <v>491</v>
      </c>
      <c r="AJ23" s="33" t="s">
        <v>492</v>
      </c>
      <c r="AK23" s="33" t="s">
        <v>493</v>
      </c>
      <c r="AL23" s="33" t="s">
        <v>494</v>
      </c>
      <c r="AM23" s="33" t="s">
        <v>495</v>
      </c>
      <c r="AN23" s="34" t="s">
        <v>125</v>
      </c>
      <c r="AO23" s="34" t="s">
        <v>120</v>
      </c>
      <c r="AP23" s="34" t="s">
        <v>56</v>
      </c>
      <c r="AQ23" s="34" t="s">
        <v>195</v>
      </c>
      <c r="AR23" s="33" t="s">
        <v>101</v>
      </c>
      <c r="AS23" s="33" t="s">
        <v>68</v>
      </c>
      <c r="AT23" s="33" t="s">
        <v>22</v>
      </c>
      <c r="AU23" s="35" t="s">
        <v>496</v>
      </c>
      <c r="AV23" s="35" t="s">
        <v>497</v>
      </c>
      <c r="AW23" s="35" t="s">
        <v>498</v>
      </c>
      <c r="AX23" s="36" t="str">
        <f>HYPERLINK("http://www.crece.org.co/crece/","http://www.crece.org.co/crece/")</f>
        <v>http://www.crece.org.co/crece/</v>
      </c>
      <c r="AY23" s="33" t="s">
        <v>36</v>
      </c>
      <c r="AZ23" s="33" t="s">
        <v>37</v>
      </c>
      <c r="BA23" s="33" t="s">
        <v>38</v>
      </c>
      <c r="BB23" s="35" t="s">
        <v>499</v>
      </c>
      <c r="BC23" s="36" t="str">
        <f>HYPERLINK("mailto:cgarcia@crece.org.co","cgarcia@crece.org.co")</f>
        <v>cgarcia@crece.org.co</v>
      </c>
      <c r="BD23" s="40" t="s">
        <v>195</v>
      </c>
    </row>
    <row r="24" ht="45.0" customHeight="1">
      <c r="A24" s="33" t="s">
        <v>500</v>
      </c>
      <c r="B24" s="33" t="s">
        <v>216</v>
      </c>
      <c r="C24" s="33" t="s">
        <v>61</v>
      </c>
      <c r="D24" s="33" t="s">
        <v>40</v>
      </c>
      <c r="E24" s="33" t="s">
        <v>28</v>
      </c>
      <c r="F24" s="33" t="s">
        <v>41</v>
      </c>
      <c r="G24" s="33" t="s">
        <v>53</v>
      </c>
      <c r="H24" s="33" t="s">
        <v>108</v>
      </c>
      <c r="I24" s="33" t="s">
        <v>103</v>
      </c>
      <c r="J24" s="33" t="s">
        <v>54</v>
      </c>
      <c r="K24" s="33" t="s">
        <v>15</v>
      </c>
      <c r="L24" s="33" t="s">
        <v>29</v>
      </c>
      <c r="M24" s="33" t="s">
        <v>30</v>
      </c>
      <c r="N24" s="33" t="s">
        <v>501</v>
      </c>
      <c r="O24" s="33" t="s">
        <v>44</v>
      </c>
      <c r="P24" s="33" t="s">
        <v>82</v>
      </c>
      <c r="Q24" s="33" t="s">
        <v>89</v>
      </c>
      <c r="R24" s="33" t="s">
        <v>218</v>
      </c>
      <c r="S24" s="33" t="s">
        <v>195</v>
      </c>
      <c r="T24" s="33" t="s">
        <v>315</v>
      </c>
      <c r="U24" s="33" t="s">
        <v>502</v>
      </c>
      <c r="V24" s="33" t="s">
        <v>503</v>
      </c>
      <c r="W24" s="33" t="s">
        <v>504</v>
      </c>
      <c r="X24" s="33" t="s">
        <v>505</v>
      </c>
      <c r="Y24" s="33" t="s">
        <v>374</v>
      </c>
      <c r="Z24" s="33" t="s">
        <v>195</v>
      </c>
      <c r="AA24" s="33" t="s">
        <v>195</v>
      </c>
      <c r="AB24" s="33" t="s">
        <v>195</v>
      </c>
      <c r="AC24" s="33" t="s">
        <v>195</v>
      </c>
      <c r="AD24" s="33" t="s">
        <v>506</v>
      </c>
      <c r="AE24" s="33" t="s">
        <v>507</v>
      </c>
      <c r="AF24" s="33" t="s">
        <v>508</v>
      </c>
      <c r="AG24" s="33" t="s">
        <v>509</v>
      </c>
      <c r="AH24" s="33" t="s">
        <v>268</v>
      </c>
      <c r="AI24" s="33" t="s">
        <v>195</v>
      </c>
      <c r="AJ24" s="33" t="s">
        <v>195</v>
      </c>
      <c r="AK24" s="33" t="s">
        <v>195</v>
      </c>
      <c r="AL24" s="33" t="s">
        <v>195</v>
      </c>
      <c r="AM24" s="33" t="s">
        <v>195</v>
      </c>
      <c r="AN24" s="34" t="s">
        <v>120</v>
      </c>
      <c r="AO24" s="34" t="s">
        <v>125</v>
      </c>
      <c r="AP24" s="34" t="s">
        <v>66</v>
      </c>
      <c r="AQ24" s="34"/>
      <c r="AR24" s="33" t="s">
        <v>20</v>
      </c>
      <c r="AS24" s="33" t="s">
        <v>122</v>
      </c>
      <c r="AT24" s="33" t="s">
        <v>86</v>
      </c>
      <c r="AU24" s="35" t="s">
        <v>510</v>
      </c>
      <c r="AV24" s="35" t="s">
        <v>511</v>
      </c>
      <c r="AW24" s="35">
        <v>6024425.0</v>
      </c>
      <c r="AX24" s="39" t="str">
        <f>HYPERLINK("http://cer.org.co/","http://cer.org.co/")</f>
        <v>http://cer.org.co/</v>
      </c>
      <c r="AY24" s="33" t="s">
        <v>23</v>
      </c>
      <c r="AZ24" s="33" t="s">
        <v>37</v>
      </c>
      <c r="BA24" s="33" t="s">
        <v>87</v>
      </c>
      <c r="BB24" s="35" t="s">
        <v>512</v>
      </c>
      <c r="BC24" s="39" t="str">
        <f>HYPERLINK("mailto:richard.triana@cer.org.co","richard.triana@cer.org.co")</f>
        <v>richard.triana@cer.org.co</v>
      </c>
      <c r="BD24" s="40" t="s">
        <v>195</v>
      </c>
    </row>
    <row r="25" ht="60.0" customHeight="1">
      <c r="A25" s="33" t="s">
        <v>513</v>
      </c>
      <c r="B25" s="33" t="s">
        <v>266</v>
      </c>
      <c r="C25" s="33" t="s">
        <v>71</v>
      </c>
      <c r="D25" s="33" t="s">
        <v>52</v>
      </c>
      <c r="E25" s="33" t="s">
        <v>41</v>
      </c>
      <c r="F25" s="33" t="s">
        <v>28</v>
      </c>
      <c r="G25" s="33" t="s">
        <v>15</v>
      </c>
      <c r="H25" s="33" t="s">
        <v>42</v>
      </c>
      <c r="I25" s="33" t="s">
        <v>108</v>
      </c>
      <c r="J25" s="33" t="s">
        <v>123</v>
      </c>
      <c r="K25" s="33" t="s">
        <v>118</v>
      </c>
      <c r="L25" s="33" t="s">
        <v>137</v>
      </c>
      <c r="M25" s="33" t="s">
        <v>30</v>
      </c>
      <c r="N25" s="33" t="s">
        <v>514</v>
      </c>
      <c r="O25" s="33" t="s">
        <v>44</v>
      </c>
      <c r="P25" s="33" t="s">
        <v>94</v>
      </c>
      <c r="Q25" s="33" t="s">
        <v>99</v>
      </c>
      <c r="R25" s="33" t="s">
        <v>89</v>
      </c>
      <c r="S25" s="33" t="s">
        <v>109</v>
      </c>
      <c r="T25" s="33" t="s">
        <v>515</v>
      </c>
      <c r="U25" s="33" t="s">
        <v>516</v>
      </c>
      <c r="V25" s="33" t="s">
        <v>195</v>
      </c>
      <c r="W25" s="33" t="s">
        <v>195</v>
      </c>
      <c r="X25" s="33" t="s">
        <v>195</v>
      </c>
      <c r="Y25" s="33" t="s">
        <v>195</v>
      </c>
      <c r="Z25" s="33" t="s">
        <v>195</v>
      </c>
      <c r="AA25" s="33" t="s">
        <v>195</v>
      </c>
      <c r="AB25" s="33" t="s">
        <v>195</v>
      </c>
      <c r="AC25" s="33" t="s">
        <v>195</v>
      </c>
      <c r="AD25" s="33" t="s">
        <v>268</v>
      </c>
      <c r="AE25" s="33" t="s">
        <v>517</v>
      </c>
      <c r="AF25" s="33" t="s">
        <v>195</v>
      </c>
      <c r="AG25" s="33" t="s">
        <v>195</v>
      </c>
      <c r="AH25" s="33" t="s">
        <v>195</v>
      </c>
      <c r="AI25" s="33" t="s">
        <v>195</v>
      </c>
      <c r="AJ25" s="33" t="s">
        <v>195</v>
      </c>
      <c r="AK25" s="33" t="s">
        <v>195</v>
      </c>
      <c r="AL25" s="33" t="s">
        <v>195</v>
      </c>
      <c r="AM25" s="33" t="s">
        <v>195</v>
      </c>
      <c r="AN25" s="34" t="s">
        <v>95</v>
      </c>
      <c r="AO25" s="34" t="s">
        <v>56</v>
      </c>
      <c r="AP25" s="34" t="s">
        <v>90</v>
      </c>
      <c r="AQ25" s="34" t="s">
        <v>195</v>
      </c>
      <c r="AR25" s="33" t="s">
        <v>46</v>
      </c>
      <c r="AS25" s="33" t="s">
        <v>97</v>
      </c>
      <c r="AT25" s="33" t="s">
        <v>35</v>
      </c>
      <c r="AU25" s="35" t="s">
        <v>518</v>
      </c>
      <c r="AV25" s="35" t="s">
        <v>519</v>
      </c>
      <c r="AW25" s="35" t="s">
        <v>520</v>
      </c>
      <c r="AX25" s="36" t="str">
        <f>HYPERLINK("http://www.unal.edu.co/ces/","http://www.unal.edu.co/ces/")</f>
        <v>http://www.unal.edu.co/ces/</v>
      </c>
      <c r="AY25" s="33" t="s">
        <v>23</v>
      </c>
      <c r="AZ25" s="33" t="s">
        <v>37</v>
      </c>
      <c r="BA25" s="33" t="s">
        <v>87</v>
      </c>
      <c r="BB25" s="35" t="s">
        <v>521</v>
      </c>
      <c r="BC25" s="35" t="s">
        <v>119</v>
      </c>
      <c r="BD25" s="40" t="s">
        <v>522</v>
      </c>
    </row>
    <row r="26" ht="90.0" customHeight="1">
      <c r="A26" s="33" t="s">
        <v>523</v>
      </c>
      <c r="B26" s="33" t="s">
        <v>347</v>
      </c>
      <c r="C26" s="33" t="s">
        <v>71</v>
      </c>
      <c r="D26" s="33" t="s">
        <v>52</v>
      </c>
      <c r="E26" s="33" t="s">
        <v>41</v>
      </c>
      <c r="F26" s="33" t="s">
        <v>28</v>
      </c>
      <c r="G26" s="33" t="s">
        <v>195</v>
      </c>
      <c r="H26" s="33" t="s">
        <v>108</v>
      </c>
      <c r="I26" s="33" t="s">
        <v>81</v>
      </c>
      <c r="J26" s="33" t="s">
        <v>103</v>
      </c>
      <c r="K26" s="33" t="s">
        <v>195</v>
      </c>
      <c r="L26" s="33" t="s">
        <v>195</v>
      </c>
      <c r="M26" s="33" t="s">
        <v>43</v>
      </c>
      <c r="N26" s="33" t="s">
        <v>524</v>
      </c>
      <c r="O26" s="33" t="s">
        <v>44</v>
      </c>
      <c r="P26" s="33" t="s">
        <v>31</v>
      </c>
      <c r="Q26" s="33" t="s">
        <v>89</v>
      </c>
      <c r="R26" s="33" t="s">
        <v>195</v>
      </c>
      <c r="S26" s="33" t="s">
        <v>195</v>
      </c>
      <c r="T26" s="33" t="s">
        <v>525</v>
      </c>
      <c r="U26" s="33" t="s">
        <v>526</v>
      </c>
      <c r="V26" s="33" t="s">
        <v>195</v>
      </c>
      <c r="W26" s="33" t="s">
        <v>195</v>
      </c>
      <c r="X26" s="33" t="s">
        <v>195</v>
      </c>
      <c r="Y26" s="33" t="s">
        <v>195</v>
      </c>
      <c r="Z26" s="33" t="s">
        <v>195</v>
      </c>
      <c r="AA26" s="33" t="s">
        <v>195</v>
      </c>
      <c r="AB26" s="33" t="s">
        <v>195</v>
      </c>
      <c r="AC26" s="33" t="s">
        <v>195</v>
      </c>
      <c r="AD26" s="33" t="s">
        <v>527</v>
      </c>
      <c r="AE26" s="33" t="s">
        <v>528</v>
      </c>
      <c r="AF26" s="33" t="s">
        <v>195</v>
      </c>
      <c r="AG26" s="33" t="s">
        <v>195</v>
      </c>
      <c r="AH26" s="33" t="s">
        <v>195</v>
      </c>
      <c r="AI26" s="33" t="s">
        <v>195</v>
      </c>
      <c r="AJ26" s="33" t="s">
        <v>195</v>
      </c>
      <c r="AK26" s="33" t="s">
        <v>195</v>
      </c>
      <c r="AL26" s="33" t="s">
        <v>195</v>
      </c>
      <c r="AM26" s="33" t="s">
        <v>195</v>
      </c>
      <c r="AN26" s="34" t="s">
        <v>100</v>
      </c>
      <c r="AO26" s="34" t="s">
        <v>105</v>
      </c>
      <c r="AP26" s="34" t="s">
        <v>195</v>
      </c>
      <c r="AQ26" s="34" t="s">
        <v>195</v>
      </c>
      <c r="AR26" s="33" t="s">
        <v>135</v>
      </c>
      <c r="AS26" s="33" t="s">
        <v>102</v>
      </c>
      <c r="AT26" s="33" t="s">
        <v>69</v>
      </c>
      <c r="AU26" s="35" t="s">
        <v>529</v>
      </c>
      <c r="AV26" s="35" t="s">
        <v>530</v>
      </c>
      <c r="AW26" s="35" t="s">
        <v>531</v>
      </c>
      <c r="AX26" s="39" t="str">
        <f>HYPERLINK("http://cese.unillanos.edu.co/","http://cese.unillanos.edu.co/")</f>
        <v>http://cese.unillanos.edu.co/</v>
      </c>
      <c r="AY26" s="33" t="s">
        <v>23</v>
      </c>
      <c r="AZ26" s="33" t="s">
        <v>24</v>
      </c>
      <c r="BA26" s="33" t="s">
        <v>87</v>
      </c>
      <c r="BB26" s="35" t="s">
        <v>532</v>
      </c>
      <c r="BC26" s="39" t="str">
        <f>HYPERLINK("mailto:rfragoso@unillanos.edu.co","rfragoso@unillanos.edu.co")</f>
        <v>rfragoso@unillanos.edu.co</v>
      </c>
      <c r="BD26" s="40" t="s">
        <v>195</v>
      </c>
    </row>
    <row r="27" ht="120.0" customHeight="1">
      <c r="A27" s="33" t="s">
        <v>533</v>
      </c>
      <c r="B27" s="33" t="s">
        <v>534</v>
      </c>
      <c r="C27" s="33" t="s">
        <v>61</v>
      </c>
      <c r="D27" s="33" t="s">
        <v>27</v>
      </c>
      <c r="E27" s="33" t="s">
        <v>41</v>
      </c>
      <c r="F27" s="33" t="s">
        <v>28</v>
      </c>
      <c r="G27" s="33" t="s">
        <v>15</v>
      </c>
      <c r="H27" s="33" t="s">
        <v>134</v>
      </c>
      <c r="I27" s="33" t="s">
        <v>93</v>
      </c>
      <c r="J27" s="33" t="s">
        <v>15</v>
      </c>
      <c r="K27" s="33" t="s">
        <v>118</v>
      </c>
      <c r="L27" s="33" t="s">
        <v>16</v>
      </c>
      <c r="M27" s="33" t="s">
        <v>43</v>
      </c>
      <c r="N27" s="33" t="s">
        <v>535</v>
      </c>
      <c r="O27" s="33" t="s">
        <v>99</v>
      </c>
      <c r="P27" s="33" t="s">
        <v>109</v>
      </c>
      <c r="Q27" s="33" t="s">
        <v>104</v>
      </c>
      <c r="R27" s="33" t="s">
        <v>195</v>
      </c>
      <c r="S27" s="33" t="s">
        <v>195</v>
      </c>
      <c r="T27" s="33" t="s">
        <v>536</v>
      </c>
      <c r="U27" s="33" t="s">
        <v>537</v>
      </c>
      <c r="V27" s="33" t="s">
        <v>195</v>
      </c>
      <c r="W27" s="33" t="s">
        <v>195</v>
      </c>
      <c r="X27" s="33" t="s">
        <v>195</v>
      </c>
      <c r="Y27" s="33" t="s">
        <v>195</v>
      </c>
      <c r="Z27" s="33" t="s">
        <v>195</v>
      </c>
      <c r="AA27" s="33" t="s">
        <v>195</v>
      </c>
      <c r="AB27" s="33" t="s">
        <v>195</v>
      </c>
      <c r="AC27" s="33" t="s">
        <v>195</v>
      </c>
      <c r="AD27" s="33" t="s">
        <v>538</v>
      </c>
      <c r="AE27" s="33" t="s">
        <v>539</v>
      </c>
      <c r="AF27" s="33" t="s">
        <v>540</v>
      </c>
      <c r="AG27" s="33" t="s">
        <v>195</v>
      </c>
      <c r="AH27" s="33" t="s">
        <v>195</v>
      </c>
      <c r="AI27" s="33" t="s">
        <v>195</v>
      </c>
      <c r="AJ27" s="33" t="s">
        <v>195</v>
      </c>
      <c r="AK27" s="33" t="s">
        <v>195</v>
      </c>
      <c r="AL27" s="33" t="s">
        <v>195</v>
      </c>
      <c r="AM27" s="33" t="s">
        <v>195</v>
      </c>
      <c r="AN27" s="34" t="s">
        <v>32</v>
      </c>
      <c r="AO27" s="34" t="s">
        <v>125</v>
      </c>
      <c r="AP27" s="34" t="s">
        <v>195</v>
      </c>
      <c r="AQ27" s="34" t="s">
        <v>195</v>
      </c>
      <c r="AR27" s="33" t="s">
        <v>67</v>
      </c>
      <c r="AS27" s="33" t="s">
        <v>127</v>
      </c>
      <c r="AT27" s="33" t="s">
        <v>78</v>
      </c>
      <c r="AU27" s="35" t="s">
        <v>541</v>
      </c>
      <c r="AV27" s="35" t="s">
        <v>542</v>
      </c>
      <c r="AW27" s="35">
        <v>2405555.0</v>
      </c>
      <c r="AX27" s="39" t="str">
        <f>HYPERLINK("http://www.unipacifico.edu.co:8095/unipaportal/institucional.jsp?opt=27","http://www.unipacifico.edu.co:8095/unipaportal/institucional.jsp?opt=27")</f>
        <v>http://www.unipacifico.edu.co:8095/unipaportal/institucional.jsp?opt=27</v>
      </c>
      <c r="AY27" s="33" t="s">
        <v>23</v>
      </c>
      <c r="AZ27" s="33" t="s">
        <v>24</v>
      </c>
      <c r="BA27" s="33" t="s">
        <v>25</v>
      </c>
      <c r="BB27" s="35" t="s">
        <v>543</v>
      </c>
      <c r="BC27" s="39" t="str">
        <f>HYPERLINK("mailto:afrancov@unipacifico.edu.co","afrancov@unipacifico.edu.co")</f>
        <v>afrancov@unipacifico.edu.co</v>
      </c>
      <c r="BD27" s="40" t="s">
        <v>544</v>
      </c>
    </row>
    <row r="28" ht="60.0" customHeight="1">
      <c r="A28" s="33" t="s">
        <v>545</v>
      </c>
      <c r="B28" s="33" t="s">
        <v>205</v>
      </c>
      <c r="C28" s="33" t="s">
        <v>61</v>
      </c>
      <c r="D28" s="33" t="s">
        <v>40</v>
      </c>
      <c r="E28" s="33" t="s">
        <v>41</v>
      </c>
      <c r="F28" s="33" t="s">
        <v>15</v>
      </c>
      <c r="G28" s="33" t="s">
        <v>28</v>
      </c>
      <c r="H28" s="33" t="s">
        <v>108</v>
      </c>
      <c r="I28" s="33" t="s">
        <v>29</v>
      </c>
      <c r="J28" s="33" t="s">
        <v>93</v>
      </c>
      <c r="K28" s="33" t="s">
        <v>103</v>
      </c>
      <c r="L28" s="33" t="s">
        <v>195</v>
      </c>
      <c r="M28" s="33" t="s">
        <v>30</v>
      </c>
      <c r="N28" s="33" t="s">
        <v>546</v>
      </c>
      <c r="O28" s="33" t="s">
        <v>44</v>
      </c>
      <c r="P28" s="33" t="s">
        <v>31</v>
      </c>
      <c r="Q28" s="33" t="s">
        <v>218</v>
      </c>
      <c r="R28" s="33" t="s">
        <v>82</v>
      </c>
      <c r="S28" s="33" t="s">
        <v>109</v>
      </c>
      <c r="T28" s="33" t="s">
        <v>547</v>
      </c>
      <c r="U28" s="33" t="s">
        <v>548</v>
      </c>
      <c r="V28" s="33" t="s">
        <v>549</v>
      </c>
      <c r="W28" s="33" t="s">
        <v>550</v>
      </c>
      <c r="X28" s="33" t="s">
        <v>195</v>
      </c>
      <c r="Y28" s="33" t="s">
        <v>195</v>
      </c>
      <c r="Z28" s="33" t="s">
        <v>195</v>
      </c>
      <c r="AA28" s="33" t="s">
        <v>195</v>
      </c>
      <c r="AB28" s="33" t="s">
        <v>195</v>
      </c>
      <c r="AC28" s="33" t="s">
        <v>195</v>
      </c>
      <c r="AD28" s="33" t="s">
        <v>551</v>
      </c>
      <c r="AE28" s="33" t="s">
        <v>552</v>
      </c>
      <c r="AF28" s="33" t="s">
        <v>553</v>
      </c>
      <c r="AG28" s="33" t="s">
        <v>554</v>
      </c>
      <c r="AH28" s="33" t="s">
        <v>195</v>
      </c>
      <c r="AI28" s="33" t="s">
        <v>195</v>
      </c>
      <c r="AJ28" s="33" t="s">
        <v>195</v>
      </c>
      <c r="AK28" s="33" t="s">
        <v>195</v>
      </c>
      <c r="AL28" s="33" t="s">
        <v>195</v>
      </c>
      <c r="AM28" s="33" t="s">
        <v>195</v>
      </c>
      <c r="AN28" s="34" t="s">
        <v>32</v>
      </c>
      <c r="AO28" s="34" t="s">
        <v>56</v>
      </c>
      <c r="AP28" s="34" t="s">
        <v>125</v>
      </c>
      <c r="AQ28" s="34" t="s">
        <v>195</v>
      </c>
      <c r="AR28" s="33" t="s">
        <v>33</v>
      </c>
      <c r="AS28" s="33" t="s">
        <v>47</v>
      </c>
      <c r="AT28" s="33" t="s">
        <v>59</v>
      </c>
      <c r="AU28" s="35" t="s">
        <v>555</v>
      </c>
      <c r="AV28" s="35" t="s">
        <v>556</v>
      </c>
      <c r="AW28" s="35">
        <v>3509509.0</v>
      </c>
      <c r="AX28" s="39" t="str">
        <f>HYPERLINK("http://www.uninorte.edu.co/web/urbanum","http://www.uninorte.edu.co/web/urbanum")</f>
        <v>http://www.uninorte.edu.co/web/urbanum</v>
      </c>
      <c r="AY28" s="33" t="s">
        <v>23</v>
      </c>
      <c r="AZ28" s="33" t="s">
        <v>24</v>
      </c>
      <c r="BA28" s="33" t="s">
        <v>38</v>
      </c>
      <c r="BB28" s="35" t="s">
        <v>557</v>
      </c>
      <c r="BC28" s="35" t="s">
        <v>558</v>
      </c>
      <c r="BD28" s="40" t="s">
        <v>559</v>
      </c>
    </row>
    <row r="29" ht="60.0" customHeight="1">
      <c r="A29" s="33" t="s">
        <v>560</v>
      </c>
      <c r="B29" s="33" t="s">
        <v>561</v>
      </c>
      <c r="C29" s="33" t="s">
        <v>61</v>
      </c>
      <c r="D29" s="33" t="s">
        <v>52</v>
      </c>
      <c r="E29" s="33" t="s">
        <v>41</v>
      </c>
      <c r="F29" s="33" t="s">
        <v>28</v>
      </c>
      <c r="G29" s="33" t="s">
        <v>195</v>
      </c>
      <c r="H29" s="33" t="s">
        <v>81</v>
      </c>
      <c r="I29" s="33" t="s">
        <v>54</v>
      </c>
      <c r="J29" s="33" t="s">
        <v>73</v>
      </c>
      <c r="K29" s="33" t="s">
        <v>108</v>
      </c>
      <c r="L29" s="33" t="s">
        <v>15</v>
      </c>
      <c r="M29" s="33" t="s">
        <v>43</v>
      </c>
      <c r="N29" s="33" t="s">
        <v>562</v>
      </c>
      <c r="O29" s="33" t="s">
        <v>82</v>
      </c>
      <c r="P29" s="33" t="s">
        <v>89</v>
      </c>
      <c r="Q29" s="33" t="s">
        <v>99</v>
      </c>
      <c r="R29" s="33" t="s">
        <v>109</v>
      </c>
      <c r="S29" s="33" t="s">
        <v>195</v>
      </c>
      <c r="T29" s="33" t="s">
        <v>195</v>
      </c>
      <c r="U29" s="33" t="s">
        <v>195</v>
      </c>
      <c r="V29" s="33" t="s">
        <v>195</v>
      </c>
      <c r="W29" s="33" t="s">
        <v>195</v>
      </c>
      <c r="X29" s="33" t="s">
        <v>195</v>
      </c>
      <c r="Y29" s="33" t="s">
        <v>195</v>
      </c>
      <c r="Z29" s="33" t="s">
        <v>195</v>
      </c>
      <c r="AA29" s="33" t="s">
        <v>195</v>
      </c>
      <c r="AB29" s="33" t="s">
        <v>195</v>
      </c>
      <c r="AC29" s="33" t="s">
        <v>195</v>
      </c>
      <c r="AD29" s="33" t="s">
        <v>268</v>
      </c>
      <c r="AE29" s="33" t="s">
        <v>563</v>
      </c>
      <c r="AF29" s="33" t="s">
        <v>302</v>
      </c>
      <c r="AG29" s="33" t="s">
        <v>564</v>
      </c>
      <c r="AH29" s="33" t="s">
        <v>195</v>
      </c>
      <c r="AI29" s="33" t="s">
        <v>195</v>
      </c>
      <c r="AJ29" s="33" t="s">
        <v>195</v>
      </c>
      <c r="AK29" s="33" t="s">
        <v>195</v>
      </c>
      <c r="AL29" s="33" t="s">
        <v>195</v>
      </c>
      <c r="AM29" s="33" t="s">
        <v>195</v>
      </c>
      <c r="AN29" s="34" t="s">
        <v>32</v>
      </c>
      <c r="AO29" s="34" t="s">
        <v>125</v>
      </c>
      <c r="AP29" s="34" t="s">
        <v>195</v>
      </c>
      <c r="AQ29" s="34" t="s">
        <v>195</v>
      </c>
      <c r="AR29" s="33" t="s">
        <v>76</v>
      </c>
      <c r="AS29" s="33" t="s">
        <v>127</v>
      </c>
      <c r="AT29" s="33" t="s">
        <v>78</v>
      </c>
      <c r="AU29" s="35" t="s">
        <v>565</v>
      </c>
      <c r="AV29" s="35" t="s">
        <v>566</v>
      </c>
      <c r="AW29" s="35" t="s">
        <v>567</v>
      </c>
      <c r="AX29" s="39" t="str">
        <f>HYPERLINK("http://investigaciones.usc.edu.co/index.php/component/content/article/36-ceider/52-ceider.html","http://investigaciones.usc.edu.co/index.php/component/content/article/36-ceider/52-ceider.html")</f>
        <v>http://investigaciones.usc.edu.co/index.php/component/content/article/36-ceider/52-ceider.html</v>
      </c>
      <c r="AY29" s="33" t="s">
        <v>36</v>
      </c>
      <c r="AZ29" s="33" t="s">
        <v>24</v>
      </c>
      <c r="BA29" s="33" t="s">
        <v>363</v>
      </c>
      <c r="BB29" s="35" t="s">
        <v>568</v>
      </c>
      <c r="BC29" s="39" t="str">
        <f>HYPERLINK("mailto:caralduque@usc.edu.co","caralduque@usc.edu.co")</f>
        <v>caralduque@usc.edu.co</v>
      </c>
      <c r="BD29" s="40" t="s">
        <v>569</v>
      </c>
    </row>
    <row r="30" ht="60.0" customHeight="1">
      <c r="A30" s="33" t="s">
        <v>570</v>
      </c>
      <c r="B30" s="33" t="s">
        <v>383</v>
      </c>
      <c r="C30" s="33" t="s">
        <v>61</v>
      </c>
      <c r="D30" s="33" t="s">
        <v>52</v>
      </c>
      <c r="E30" s="33" t="s">
        <v>41</v>
      </c>
      <c r="F30" s="33" t="s">
        <v>195</v>
      </c>
      <c r="G30" s="33" t="s">
        <v>195</v>
      </c>
      <c r="H30" s="33" t="s">
        <v>118</v>
      </c>
      <c r="I30" s="33" t="s">
        <v>15</v>
      </c>
      <c r="J30" s="33" t="s">
        <v>29</v>
      </c>
      <c r="K30" s="33" t="s">
        <v>42</v>
      </c>
      <c r="L30" s="33" t="s">
        <v>134</v>
      </c>
      <c r="M30" s="33" t="s">
        <v>43</v>
      </c>
      <c r="N30" s="33" t="s">
        <v>571</v>
      </c>
      <c r="O30" s="33" t="s">
        <v>104</v>
      </c>
      <c r="P30" s="33" t="s">
        <v>44</v>
      </c>
      <c r="Q30" s="33" t="s">
        <v>82</v>
      </c>
      <c r="R30" s="33" t="s">
        <v>195</v>
      </c>
      <c r="S30" s="33" t="s">
        <v>195</v>
      </c>
      <c r="T30" s="33" t="s">
        <v>119</v>
      </c>
      <c r="U30" s="33" t="s">
        <v>119</v>
      </c>
      <c r="V30" s="33" t="s">
        <v>119</v>
      </c>
      <c r="W30" s="33" t="s">
        <v>119</v>
      </c>
      <c r="X30" s="33" t="s">
        <v>119</v>
      </c>
      <c r="Y30" s="33" t="s">
        <v>119</v>
      </c>
      <c r="Z30" s="33" t="s">
        <v>119</v>
      </c>
      <c r="AA30" s="33" t="s">
        <v>119</v>
      </c>
      <c r="AB30" s="33" t="s">
        <v>119</v>
      </c>
      <c r="AC30" s="33" t="s">
        <v>119</v>
      </c>
      <c r="AD30" s="33" t="s">
        <v>119</v>
      </c>
      <c r="AE30" s="33" t="s">
        <v>119</v>
      </c>
      <c r="AF30" s="33" t="s">
        <v>119</v>
      </c>
      <c r="AG30" s="33" t="s">
        <v>119</v>
      </c>
      <c r="AH30" s="33" t="s">
        <v>119</v>
      </c>
      <c r="AI30" s="33" t="s">
        <v>119</v>
      </c>
      <c r="AJ30" s="33" t="s">
        <v>119</v>
      </c>
      <c r="AK30" s="33" t="s">
        <v>119</v>
      </c>
      <c r="AL30" s="33" t="s">
        <v>119</v>
      </c>
      <c r="AM30" s="33" t="s">
        <v>119</v>
      </c>
      <c r="AN30" s="34" t="s">
        <v>75</v>
      </c>
      <c r="AO30" s="34" t="s">
        <v>195</v>
      </c>
      <c r="AP30" s="34" t="s">
        <v>195</v>
      </c>
      <c r="AQ30" s="34" t="s">
        <v>195</v>
      </c>
      <c r="AR30" s="33" t="s">
        <v>46</v>
      </c>
      <c r="AS30" s="33" t="s">
        <v>97</v>
      </c>
      <c r="AT30" s="33" t="s">
        <v>35</v>
      </c>
      <c r="AU30" s="35" t="s">
        <v>572</v>
      </c>
      <c r="AV30" s="35" t="s">
        <v>573</v>
      </c>
      <c r="AW30" s="35" t="s">
        <v>119</v>
      </c>
      <c r="AX30" s="35" t="s">
        <v>574</v>
      </c>
      <c r="AY30" s="33" t="s">
        <v>372</v>
      </c>
      <c r="AZ30" s="33" t="s">
        <v>24</v>
      </c>
      <c r="BA30" s="33" t="s">
        <v>363</v>
      </c>
      <c r="BB30" s="35" t="s">
        <v>575</v>
      </c>
      <c r="BC30" s="36" t="str">
        <f>HYPERLINK("mailto:jairogalindo@unisalle.edu.co","jairogalindo@unisalle.edu.co")</f>
        <v>jairogalindo@unisalle.edu.co</v>
      </c>
      <c r="BD30" s="40" t="s">
        <v>195</v>
      </c>
    </row>
    <row r="31" ht="75.0" customHeight="1">
      <c r="A31" s="33" t="s">
        <v>576</v>
      </c>
      <c r="B31" s="33" t="s">
        <v>383</v>
      </c>
      <c r="C31" s="33" t="s">
        <v>61</v>
      </c>
      <c r="D31" s="33" t="s">
        <v>52</v>
      </c>
      <c r="E31" s="33" t="s">
        <v>41</v>
      </c>
      <c r="F31" s="33" t="s">
        <v>15</v>
      </c>
      <c r="G31" s="33" t="s">
        <v>195</v>
      </c>
      <c r="H31" s="33" t="s">
        <v>29</v>
      </c>
      <c r="I31" s="33" t="s">
        <v>15</v>
      </c>
      <c r="J31" s="33" t="s">
        <v>118</v>
      </c>
      <c r="K31" s="33" t="s">
        <v>142</v>
      </c>
      <c r="L31" s="33" t="s">
        <v>81</v>
      </c>
      <c r="M31" s="33" t="s">
        <v>43</v>
      </c>
      <c r="N31" s="33" t="s">
        <v>577</v>
      </c>
      <c r="O31" s="33" t="s">
        <v>99</v>
      </c>
      <c r="P31" s="33" t="s">
        <v>109</v>
      </c>
      <c r="Q31" s="33" t="s">
        <v>195</v>
      </c>
      <c r="R31" s="33" t="s">
        <v>195</v>
      </c>
      <c r="S31" s="33" t="s">
        <v>195</v>
      </c>
      <c r="T31" s="33" t="s">
        <v>119</v>
      </c>
      <c r="U31" s="33" t="s">
        <v>119</v>
      </c>
      <c r="V31" s="33" t="s">
        <v>119</v>
      </c>
      <c r="W31" s="33" t="s">
        <v>119</v>
      </c>
      <c r="X31" s="33" t="s">
        <v>119</v>
      </c>
      <c r="Y31" s="33" t="s">
        <v>119</v>
      </c>
      <c r="Z31" s="33" t="s">
        <v>119</v>
      </c>
      <c r="AA31" s="33" t="s">
        <v>119</v>
      </c>
      <c r="AB31" s="33" t="s">
        <v>119</v>
      </c>
      <c r="AC31" s="33" t="s">
        <v>119</v>
      </c>
      <c r="AD31" s="33" t="s">
        <v>119</v>
      </c>
      <c r="AE31" s="33" t="s">
        <v>119</v>
      </c>
      <c r="AF31" s="33" t="s">
        <v>119</v>
      </c>
      <c r="AG31" s="33" t="s">
        <v>119</v>
      </c>
      <c r="AH31" s="33" t="s">
        <v>119</v>
      </c>
      <c r="AI31" s="33" t="s">
        <v>119</v>
      </c>
      <c r="AJ31" s="33" t="s">
        <v>119</v>
      </c>
      <c r="AK31" s="33" t="s">
        <v>119</v>
      </c>
      <c r="AL31" s="33" t="s">
        <v>119</v>
      </c>
      <c r="AM31" s="33" t="s">
        <v>119</v>
      </c>
      <c r="AN31" s="34" t="s">
        <v>56</v>
      </c>
      <c r="AO31" s="34" t="s">
        <v>195</v>
      </c>
      <c r="AP31" s="34" t="s">
        <v>195</v>
      </c>
      <c r="AQ31" s="34" t="s">
        <v>195</v>
      </c>
      <c r="AR31" s="33" t="s">
        <v>46</v>
      </c>
      <c r="AS31" s="33" t="s">
        <v>97</v>
      </c>
      <c r="AT31" s="33" t="s">
        <v>35</v>
      </c>
      <c r="AU31" s="35" t="s">
        <v>578</v>
      </c>
      <c r="AV31" s="35" t="s">
        <v>579</v>
      </c>
      <c r="AW31" s="35" t="s">
        <v>580</v>
      </c>
      <c r="AX31" s="35" t="s">
        <v>581</v>
      </c>
      <c r="AY31" s="33" t="s">
        <v>49</v>
      </c>
      <c r="AZ31" s="33" t="s">
        <v>24</v>
      </c>
      <c r="BA31" s="33" t="s">
        <v>363</v>
      </c>
      <c r="BB31" s="35" t="s">
        <v>582</v>
      </c>
      <c r="BC31" s="35" t="s">
        <v>583</v>
      </c>
      <c r="BD31" s="40" t="s">
        <v>195</v>
      </c>
    </row>
    <row r="32" ht="75.0" customHeight="1">
      <c r="A32" s="33" t="s">
        <v>584</v>
      </c>
      <c r="B32" s="33" t="s">
        <v>585</v>
      </c>
      <c r="C32" s="33" t="s">
        <v>61</v>
      </c>
      <c r="D32" s="33" t="s">
        <v>62</v>
      </c>
      <c r="E32" s="33" t="s">
        <v>41</v>
      </c>
      <c r="F32" s="33" t="s">
        <v>15</v>
      </c>
      <c r="G32" s="33" t="s">
        <v>28</v>
      </c>
      <c r="H32" s="33" t="s">
        <v>118</v>
      </c>
      <c r="I32" s="33" t="s">
        <v>29</v>
      </c>
      <c r="J32" s="33" t="s">
        <v>81</v>
      </c>
      <c r="K32" s="33" t="s">
        <v>42</v>
      </c>
      <c r="L32" s="33" t="s">
        <v>137</v>
      </c>
      <c r="M32" s="33" t="s">
        <v>17</v>
      </c>
      <c r="N32" s="33" t="s">
        <v>586</v>
      </c>
      <c r="O32" s="33" t="s">
        <v>109</v>
      </c>
      <c r="P32" s="33" t="s">
        <v>99</v>
      </c>
      <c r="Q32" s="33" t="s">
        <v>44</v>
      </c>
      <c r="R32" s="33" t="s">
        <v>31</v>
      </c>
      <c r="S32" s="33" t="s">
        <v>195</v>
      </c>
      <c r="T32" s="33" t="s">
        <v>319</v>
      </c>
      <c r="U32" s="33" t="s">
        <v>587</v>
      </c>
      <c r="V32" s="33" t="s">
        <v>588</v>
      </c>
      <c r="W32" s="33" t="s">
        <v>589</v>
      </c>
      <c r="X32" s="33" t="s">
        <v>590</v>
      </c>
      <c r="Y32" s="33" t="s">
        <v>591</v>
      </c>
      <c r="Z32" s="33" t="s">
        <v>592</v>
      </c>
      <c r="AA32" s="33" t="s">
        <v>268</v>
      </c>
      <c r="AB32" s="33" t="s">
        <v>195</v>
      </c>
      <c r="AC32" s="33" t="s">
        <v>195</v>
      </c>
      <c r="AD32" s="33" t="s">
        <v>593</v>
      </c>
      <c r="AE32" s="33" t="s">
        <v>594</v>
      </c>
      <c r="AF32" s="33" t="s">
        <v>595</v>
      </c>
      <c r="AG32" s="33" t="s">
        <v>596</v>
      </c>
      <c r="AH32" s="33" t="s">
        <v>597</v>
      </c>
      <c r="AI32" s="33" t="s">
        <v>598</v>
      </c>
      <c r="AJ32" s="33" t="s">
        <v>195</v>
      </c>
      <c r="AK32" s="33" t="s">
        <v>195</v>
      </c>
      <c r="AL32" s="33" t="s">
        <v>195</v>
      </c>
      <c r="AM32" s="33" t="s">
        <v>195</v>
      </c>
      <c r="AN32" s="34" t="s">
        <v>56</v>
      </c>
      <c r="AO32" s="34" t="s">
        <v>83</v>
      </c>
      <c r="AP32" s="34" t="s">
        <v>195</v>
      </c>
      <c r="AQ32" s="34" t="s">
        <v>195</v>
      </c>
      <c r="AR32" s="33" t="s">
        <v>46</v>
      </c>
      <c r="AS32" s="33" t="s">
        <v>97</v>
      </c>
      <c r="AT32" s="33" t="s">
        <v>35</v>
      </c>
      <c r="AU32" s="35" t="s">
        <v>599</v>
      </c>
      <c r="AV32" s="35" t="s">
        <v>600</v>
      </c>
      <c r="AW32" s="35" t="s">
        <v>601</v>
      </c>
      <c r="AX32" s="35" t="s">
        <v>602</v>
      </c>
      <c r="AY32" s="33" t="s">
        <v>36</v>
      </c>
      <c r="AZ32" s="33" t="s">
        <v>24</v>
      </c>
      <c r="BA32" s="33" t="s">
        <v>25</v>
      </c>
      <c r="BB32" s="35" t="s">
        <v>603</v>
      </c>
      <c r="BC32" s="36" t="str">
        <f>HYPERLINK("mailto:lucero.zamudio@uexternado.edu.co","lucero.zamudio@uexternado.edu.co")</f>
        <v>lucero.zamudio@uexternado.edu.co</v>
      </c>
      <c r="BD32" s="46"/>
    </row>
    <row r="33" ht="60.0" customHeight="1">
      <c r="A33" s="33" t="s">
        <v>604</v>
      </c>
      <c r="B33" s="33" t="s">
        <v>605</v>
      </c>
      <c r="C33" s="33" t="s">
        <v>26</v>
      </c>
      <c r="D33" s="47" t="s">
        <v>52</v>
      </c>
      <c r="E33" s="47" t="s">
        <v>41</v>
      </c>
      <c r="F33" s="47" t="s">
        <v>63</v>
      </c>
      <c r="G33" s="47" t="s">
        <v>53</v>
      </c>
      <c r="H33" s="47" t="s">
        <v>42</v>
      </c>
      <c r="I33" s="33" t="s">
        <v>103</v>
      </c>
      <c r="J33" s="33" t="s">
        <v>128</v>
      </c>
      <c r="K33" s="47" t="s">
        <v>98</v>
      </c>
      <c r="L33" s="47" t="s">
        <v>64</v>
      </c>
      <c r="M33" s="47" t="s">
        <v>17</v>
      </c>
      <c r="N33" s="33" t="s">
        <v>606</v>
      </c>
      <c r="O33" s="33" t="s">
        <v>114</v>
      </c>
      <c r="P33" s="33" t="s">
        <v>99</v>
      </c>
      <c r="Q33" s="33" t="s">
        <v>89</v>
      </c>
      <c r="R33" s="48" t="s">
        <v>94</v>
      </c>
      <c r="S33" s="33" t="s">
        <v>44</v>
      </c>
      <c r="T33" s="33" t="s">
        <v>605</v>
      </c>
      <c r="U33" s="33" t="s">
        <v>607</v>
      </c>
      <c r="V33" s="33" t="s">
        <v>608</v>
      </c>
      <c r="W33" s="33" t="s">
        <v>609</v>
      </c>
      <c r="X33" s="33" t="s">
        <v>610</v>
      </c>
      <c r="Y33" s="33" t="s">
        <v>611</v>
      </c>
      <c r="Z33" s="33" t="s">
        <v>516</v>
      </c>
      <c r="AA33" s="33" t="s">
        <v>612</v>
      </c>
      <c r="AB33" s="33" t="s">
        <v>613</v>
      </c>
      <c r="AC33" s="33" t="s">
        <v>195</v>
      </c>
      <c r="AD33" s="33" t="s">
        <v>204</v>
      </c>
      <c r="AE33" s="33" t="s">
        <v>614</v>
      </c>
      <c r="AF33" s="33" t="s">
        <v>615</v>
      </c>
      <c r="AG33" s="33" t="s">
        <v>616</v>
      </c>
      <c r="AH33" s="33" t="s">
        <v>617</v>
      </c>
      <c r="AI33" s="33" t="s">
        <v>618</v>
      </c>
      <c r="AJ33" s="33" t="s">
        <v>619</v>
      </c>
      <c r="AK33" s="33" t="s">
        <v>620</v>
      </c>
      <c r="AL33" s="33" t="s">
        <v>621</v>
      </c>
      <c r="AM33" s="33" t="s">
        <v>622</v>
      </c>
      <c r="AN33" s="34" t="s">
        <v>90</v>
      </c>
      <c r="AO33" s="34" t="s">
        <v>105</v>
      </c>
      <c r="AP33" s="34" t="s">
        <v>120</v>
      </c>
      <c r="AQ33" s="34" t="s">
        <v>195</v>
      </c>
      <c r="AR33" s="33" t="s">
        <v>46</v>
      </c>
      <c r="AS33" s="33" t="s">
        <v>97</v>
      </c>
      <c r="AT33" s="33" t="s">
        <v>35</v>
      </c>
      <c r="AU33" s="35" t="s">
        <v>623</v>
      </c>
      <c r="AV33" s="35" t="s">
        <v>624</v>
      </c>
      <c r="AW33" s="35">
        <v>2456181.0</v>
      </c>
      <c r="AX33" s="36" t="str">
        <f>HYPERLINK("http://www.cinep.org.co/","http://www.cinep.org.co")</f>
        <v>http://www.cinep.org.co</v>
      </c>
      <c r="AY33" s="33" t="s">
        <v>23</v>
      </c>
      <c r="AZ33" s="33" t="s">
        <v>37</v>
      </c>
      <c r="BA33" s="33" t="s">
        <v>87</v>
      </c>
      <c r="BB33" s="41" t="s">
        <v>195</v>
      </c>
      <c r="BC33" s="41" t="s">
        <v>195</v>
      </c>
      <c r="BD33" s="40" t="s">
        <v>195</v>
      </c>
    </row>
    <row r="34" ht="45.0" customHeight="1">
      <c r="A34" s="33" t="s">
        <v>625</v>
      </c>
      <c r="B34" s="33" t="s">
        <v>209</v>
      </c>
      <c r="C34" s="33" t="s">
        <v>71</v>
      </c>
      <c r="D34" s="33" t="s">
        <v>52</v>
      </c>
      <c r="E34" s="33" t="s">
        <v>15</v>
      </c>
      <c r="F34" s="33" t="s">
        <v>41</v>
      </c>
      <c r="G34" s="33" t="s">
        <v>195</v>
      </c>
      <c r="H34" s="33" t="s">
        <v>15</v>
      </c>
      <c r="I34" s="33" t="s">
        <v>137</v>
      </c>
      <c r="J34" s="33" t="s">
        <v>108</v>
      </c>
      <c r="K34" s="33" t="s">
        <v>195</v>
      </c>
      <c r="L34" s="33" t="s">
        <v>195</v>
      </c>
      <c r="M34" s="33" t="s">
        <v>43</v>
      </c>
      <c r="N34" s="33" t="s">
        <v>626</v>
      </c>
      <c r="O34" s="33" t="s">
        <v>109</v>
      </c>
      <c r="P34" s="33" t="s">
        <v>99</v>
      </c>
      <c r="Q34" s="33" t="s">
        <v>218</v>
      </c>
      <c r="R34" s="33" t="s">
        <v>195</v>
      </c>
      <c r="S34" s="33" t="s">
        <v>195</v>
      </c>
      <c r="T34" s="33" t="s">
        <v>627</v>
      </c>
      <c r="U34" s="33" t="s">
        <v>628</v>
      </c>
      <c r="V34" s="33" t="s">
        <v>195</v>
      </c>
      <c r="W34" s="33" t="s">
        <v>195</v>
      </c>
      <c r="X34" s="33" t="s">
        <v>195</v>
      </c>
      <c r="Y34" s="33" t="s">
        <v>195</v>
      </c>
      <c r="Z34" s="33" t="s">
        <v>195</v>
      </c>
      <c r="AA34" s="33" t="s">
        <v>195</v>
      </c>
      <c r="AB34" s="33" t="s">
        <v>195</v>
      </c>
      <c r="AC34" s="33" t="s">
        <v>195</v>
      </c>
      <c r="AD34" s="33" t="s">
        <v>563</v>
      </c>
      <c r="AE34" s="33" t="s">
        <v>629</v>
      </c>
      <c r="AF34" s="33" t="s">
        <v>268</v>
      </c>
      <c r="AG34" s="33" t="s">
        <v>195</v>
      </c>
      <c r="AH34" s="33" t="s">
        <v>195</v>
      </c>
      <c r="AI34" s="33" t="s">
        <v>195</v>
      </c>
      <c r="AJ34" s="33" t="s">
        <v>195</v>
      </c>
      <c r="AK34" s="33" t="s">
        <v>195</v>
      </c>
      <c r="AL34" s="33" t="s">
        <v>195</v>
      </c>
      <c r="AM34" s="33" t="s">
        <v>195</v>
      </c>
      <c r="AN34" s="34" t="s">
        <v>32</v>
      </c>
      <c r="AO34" s="34" t="s">
        <v>130</v>
      </c>
      <c r="AP34" s="34" t="s">
        <v>195</v>
      </c>
      <c r="AQ34" s="34" t="s">
        <v>195</v>
      </c>
      <c r="AR34" s="33" t="s">
        <v>46</v>
      </c>
      <c r="AS34" s="33" t="s">
        <v>97</v>
      </c>
      <c r="AT34" s="33" t="s">
        <v>35</v>
      </c>
      <c r="AU34" s="35" t="s">
        <v>630</v>
      </c>
      <c r="AV34" s="35" t="s">
        <v>631</v>
      </c>
      <c r="AW34" s="35" t="s">
        <v>632</v>
      </c>
      <c r="AX34" s="36" t="str">
        <f>HYPERLINK("http://investigaciones.pedagogica.edu.co/","http://investigaciones.pedagogica.edu.co/")</f>
        <v>http://investigaciones.pedagogica.edu.co/</v>
      </c>
      <c r="AY34" s="33" t="s">
        <v>23</v>
      </c>
      <c r="AZ34" s="33" t="s">
        <v>24</v>
      </c>
      <c r="BA34" s="33" t="s">
        <v>38</v>
      </c>
      <c r="BB34" s="41" t="s">
        <v>633</v>
      </c>
      <c r="BC34" s="42" t="str">
        <f>HYPERLINK("mailto:srodriguez@pedagogica.edu.co","srodriguez@pedagogica.edu.co")</f>
        <v>srodriguez@pedagogica.edu.co</v>
      </c>
      <c r="BD34" s="40" t="s">
        <v>634</v>
      </c>
    </row>
    <row r="35" ht="120.0" customHeight="1">
      <c r="A35" s="33" t="s">
        <v>635</v>
      </c>
      <c r="B35" s="33" t="s">
        <v>205</v>
      </c>
      <c r="C35" s="33" t="s">
        <v>61</v>
      </c>
      <c r="D35" s="33" t="s">
        <v>40</v>
      </c>
      <c r="E35" s="33" t="s">
        <v>41</v>
      </c>
      <c r="F35" s="33" t="s">
        <v>28</v>
      </c>
      <c r="G35" s="33" t="s">
        <v>15</v>
      </c>
      <c r="H35" s="33" t="s">
        <v>15</v>
      </c>
      <c r="I35" s="33" t="s">
        <v>137</v>
      </c>
      <c r="J35" s="33" t="s">
        <v>108</v>
      </c>
      <c r="K35" s="33" t="s">
        <v>195</v>
      </c>
      <c r="L35" s="33" t="s">
        <v>195</v>
      </c>
      <c r="M35" s="33" t="s">
        <v>30</v>
      </c>
      <c r="N35" s="44" t="s">
        <v>636</v>
      </c>
      <c r="O35" s="33" t="s">
        <v>114</v>
      </c>
      <c r="P35" s="33" t="s">
        <v>44</v>
      </c>
      <c r="Q35" s="33" t="s">
        <v>109</v>
      </c>
      <c r="R35" s="33" t="s">
        <v>195</v>
      </c>
      <c r="S35" s="33" t="s">
        <v>195</v>
      </c>
      <c r="T35" s="33" t="s">
        <v>205</v>
      </c>
      <c r="U35" s="33" t="s">
        <v>119</v>
      </c>
      <c r="V35" s="33" t="s">
        <v>119</v>
      </c>
      <c r="W35" s="33" t="s">
        <v>119</v>
      </c>
      <c r="X35" s="33" t="s">
        <v>119</v>
      </c>
      <c r="Y35" s="33" t="s">
        <v>119</v>
      </c>
      <c r="Z35" s="33" t="s">
        <v>119</v>
      </c>
      <c r="AA35" s="33" t="s">
        <v>119</v>
      </c>
      <c r="AB35" s="33" t="s">
        <v>119</v>
      </c>
      <c r="AC35" s="33" t="s">
        <v>119</v>
      </c>
      <c r="AD35" s="33" t="s">
        <v>119</v>
      </c>
      <c r="AE35" s="33" t="s">
        <v>119</v>
      </c>
      <c r="AF35" s="33" t="s">
        <v>119</v>
      </c>
      <c r="AG35" s="33" t="s">
        <v>119</v>
      </c>
      <c r="AH35" s="33" t="s">
        <v>119</v>
      </c>
      <c r="AI35" s="33" t="s">
        <v>119</v>
      </c>
      <c r="AJ35" s="33" t="s">
        <v>119</v>
      </c>
      <c r="AK35" s="33" t="s">
        <v>119</v>
      </c>
      <c r="AL35" s="33" t="s">
        <v>119</v>
      </c>
      <c r="AM35" s="33" t="s">
        <v>119</v>
      </c>
      <c r="AN35" s="34" t="s">
        <v>32</v>
      </c>
      <c r="AO35" s="34" t="s">
        <v>125</v>
      </c>
      <c r="AP35" s="34" t="s">
        <v>195</v>
      </c>
      <c r="AQ35" s="34" t="s">
        <v>195</v>
      </c>
      <c r="AR35" s="33" t="s">
        <v>33</v>
      </c>
      <c r="AS35" s="33" t="s">
        <v>47</v>
      </c>
      <c r="AT35" s="33" t="s">
        <v>59</v>
      </c>
      <c r="AU35" s="35" t="s">
        <v>637</v>
      </c>
      <c r="AV35" s="35" t="s">
        <v>556</v>
      </c>
      <c r="AW35" s="35">
        <v>3509509.0</v>
      </c>
      <c r="AX35" s="35" t="s">
        <v>638</v>
      </c>
      <c r="AY35" s="33" t="s">
        <v>23</v>
      </c>
      <c r="AZ35" s="33" t="s">
        <v>24</v>
      </c>
      <c r="BA35" s="33" t="s">
        <v>25</v>
      </c>
      <c r="BB35" s="35" t="s">
        <v>639</v>
      </c>
      <c r="BC35" s="36" t="s">
        <v>640</v>
      </c>
      <c r="BD35" s="40" t="s">
        <v>195</v>
      </c>
    </row>
    <row r="36" ht="45.0" customHeight="1">
      <c r="A36" s="33" t="s">
        <v>641</v>
      </c>
      <c r="B36" s="33" t="s">
        <v>240</v>
      </c>
      <c r="C36" s="33" t="s">
        <v>71</v>
      </c>
      <c r="D36" s="33" t="s">
        <v>40</v>
      </c>
      <c r="E36" s="33" t="s">
        <v>15</v>
      </c>
      <c r="F36" s="33" t="s">
        <v>41</v>
      </c>
      <c r="G36" s="33" t="s">
        <v>195</v>
      </c>
      <c r="H36" s="33" t="s">
        <v>15</v>
      </c>
      <c r="I36" s="33" t="s">
        <v>134</v>
      </c>
      <c r="J36" s="33" t="s">
        <v>54</v>
      </c>
      <c r="K36" s="33" t="s">
        <v>81</v>
      </c>
      <c r="L36" s="33" t="s">
        <v>195</v>
      </c>
      <c r="M36" s="33" t="s">
        <v>43</v>
      </c>
      <c r="N36" s="33" t="s">
        <v>642</v>
      </c>
      <c r="O36" s="33" t="s">
        <v>109</v>
      </c>
      <c r="P36" s="33" t="s">
        <v>99</v>
      </c>
      <c r="Q36" s="33" t="s">
        <v>195</v>
      </c>
      <c r="R36" s="33" t="s">
        <v>195</v>
      </c>
      <c r="S36" s="33" t="s">
        <v>195</v>
      </c>
      <c r="T36" s="33" t="s">
        <v>643</v>
      </c>
      <c r="U36" s="33" t="s">
        <v>195</v>
      </c>
      <c r="V36" s="33" t="s">
        <v>195</v>
      </c>
      <c r="W36" s="33" t="s">
        <v>195</v>
      </c>
      <c r="X36" s="33" t="s">
        <v>195</v>
      </c>
      <c r="Y36" s="33" t="s">
        <v>195</v>
      </c>
      <c r="Z36" s="33" t="s">
        <v>195</v>
      </c>
      <c r="AA36" s="33" t="s">
        <v>195</v>
      </c>
      <c r="AB36" s="33" t="s">
        <v>195</v>
      </c>
      <c r="AC36" s="33" t="s">
        <v>195</v>
      </c>
      <c r="AD36" s="33" t="s">
        <v>253</v>
      </c>
      <c r="AE36" s="33" t="s">
        <v>268</v>
      </c>
      <c r="AF36" s="33" t="s">
        <v>195</v>
      </c>
      <c r="AG36" s="33" t="s">
        <v>195</v>
      </c>
      <c r="AH36" s="33" t="s">
        <v>195</v>
      </c>
      <c r="AI36" s="33" t="s">
        <v>195</v>
      </c>
      <c r="AJ36" s="33" t="s">
        <v>195</v>
      </c>
      <c r="AK36" s="33" t="s">
        <v>195</v>
      </c>
      <c r="AL36" s="33" t="s">
        <v>195</v>
      </c>
      <c r="AM36" s="33" t="s">
        <v>195</v>
      </c>
      <c r="AN36" s="34" t="s">
        <v>56</v>
      </c>
      <c r="AO36" s="34" t="s">
        <v>125</v>
      </c>
      <c r="AP36" s="34" t="s">
        <v>195</v>
      </c>
      <c r="AQ36" s="34" t="s">
        <v>195</v>
      </c>
      <c r="AR36" s="33" t="s">
        <v>101</v>
      </c>
      <c r="AS36" s="33" t="s">
        <v>68</v>
      </c>
      <c r="AT36" s="33" t="s">
        <v>22</v>
      </c>
      <c r="AU36" s="35" t="s">
        <v>644</v>
      </c>
      <c r="AV36" s="35" t="s">
        <v>645</v>
      </c>
      <c r="AW36" s="35">
        <v>8879680.0</v>
      </c>
      <c r="AX36" s="36"/>
      <c r="AY36" s="33" t="s">
        <v>36</v>
      </c>
      <c r="AZ36" s="33" t="s">
        <v>24</v>
      </c>
      <c r="BA36" s="33" t="s">
        <v>363</v>
      </c>
      <c r="BB36" s="35" t="s">
        <v>646</v>
      </c>
      <c r="BC36" s="39" t="str">
        <f>HYPERLINK("mailto:irma@umanizales.edu.co","irma@umanizales.edu.co")</f>
        <v>irma@umanizales.edu.co</v>
      </c>
      <c r="BD36" s="40" t="s">
        <v>285</v>
      </c>
    </row>
    <row r="37" ht="45.0" customHeight="1">
      <c r="A37" s="33" t="s">
        <v>647</v>
      </c>
      <c r="B37" s="33" t="s">
        <v>266</v>
      </c>
      <c r="C37" s="33" t="s">
        <v>71</v>
      </c>
      <c r="D37" s="33" t="s">
        <v>52</v>
      </c>
      <c r="E37" s="33" t="s">
        <v>41</v>
      </c>
      <c r="F37" s="33" t="s">
        <v>28</v>
      </c>
      <c r="G37" s="33" t="s">
        <v>15</v>
      </c>
      <c r="H37" s="33" t="s">
        <v>108</v>
      </c>
      <c r="I37" s="33" t="s">
        <v>134</v>
      </c>
      <c r="J37" s="33" t="s">
        <v>81</v>
      </c>
      <c r="K37" s="33" t="s">
        <v>103</v>
      </c>
      <c r="L37" s="33" t="s">
        <v>195</v>
      </c>
      <c r="M37" s="33" t="s">
        <v>30</v>
      </c>
      <c r="N37" s="33" t="s">
        <v>648</v>
      </c>
      <c r="O37" s="33" t="s">
        <v>44</v>
      </c>
      <c r="P37" s="33" t="s">
        <v>94</v>
      </c>
      <c r="Q37" s="33" t="s">
        <v>89</v>
      </c>
      <c r="R37" s="33" t="s">
        <v>99</v>
      </c>
      <c r="S37" s="33" t="s">
        <v>82</v>
      </c>
      <c r="T37" s="33" t="s">
        <v>515</v>
      </c>
      <c r="U37" s="33" t="s">
        <v>195</v>
      </c>
      <c r="V37" s="33" t="s">
        <v>195</v>
      </c>
      <c r="W37" s="33" t="s">
        <v>195</v>
      </c>
      <c r="X37" s="33" t="s">
        <v>195</v>
      </c>
      <c r="Y37" s="33" t="s">
        <v>195</v>
      </c>
      <c r="Z37" s="33" t="s">
        <v>195</v>
      </c>
      <c r="AA37" s="33" t="s">
        <v>195</v>
      </c>
      <c r="AB37" s="33" t="s">
        <v>195</v>
      </c>
      <c r="AC37" s="38" t="s">
        <v>195</v>
      </c>
      <c r="AD37" s="33" t="s">
        <v>268</v>
      </c>
      <c r="AE37" s="33" t="s">
        <v>195</v>
      </c>
      <c r="AF37" s="33" t="s">
        <v>195</v>
      </c>
      <c r="AG37" s="33" t="s">
        <v>195</v>
      </c>
      <c r="AH37" s="33" t="s">
        <v>195</v>
      </c>
      <c r="AI37" s="33" t="s">
        <v>195</v>
      </c>
      <c r="AJ37" s="33" t="s">
        <v>195</v>
      </c>
      <c r="AK37" s="33" t="s">
        <v>195</v>
      </c>
      <c r="AL37" s="33" t="s">
        <v>195</v>
      </c>
      <c r="AM37" s="33" t="s">
        <v>195</v>
      </c>
      <c r="AN37" s="34" t="s">
        <v>105</v>
      </c>
      <c r="AO37" s="34" t="s">
        <v>32</v>
      </c>
      <c r="AP37" s="34" t="s">
        <v>195</v>
      </c>
      <c r="AQ37" s="34" t="s">
        <v>195</v>
      </c>
      <c r="AR37" s="33" t="s">
        <v>46</v>
      </c>
      <c r="AS37" s="33" t="s">
        <v>97</v>
      </c>
      <c r="AT37" s="33" t="s">
        <v>35</v>
      </c>
      <c r="AU37" s="35" t="s">
        <v>649</v>
      </c>
      <c r="AV37" s="35" t="s">
        <v>519</v>
      </c>
      <c r="AW37" s="35" t="s">
        <v>650</v>
      </c>
      <c r="AX37" s="39" t="str">
        <f>HYPERLINK("http://www.cid.unal.edu.co/cidnews/","http://www.cid.unal.edu.co/cidnews/")</f>
        <v>http://www.cid.unal.edu.co/cidnews/</v>
      </c>
      <c r="AY37" s="33" t="s">
        <v>23</v>
      </c>
      <c r="AZ37" s="33" t="s">
        <v>37</v>
      </c>
      <c r="BA37" s="33" t="s">
        <v>87</v>
      </c>
      <c r="BB37" s="35" t="s">
        <v>651</v>
      </c>
      <c r="BC37" s="36" t="s">
        <v>119</v>
      </c>
      <c r="BD37" s="40" t="s">
        <v>522</v>
      </c>
    </row>
    <row r="38" ht="60.0" customHeight="1">
      <c r="A38" s="33" t="s">
        <v>652</v>
      </c>
      <c r="B38" s="33" t="s">
        <v>357</v>
      </c>
      <c r="C38" s="33" t="s">
        <v>71</v>
      </c>
      <c r="D38" s="33" t="s">
        <v>40</v>
      </c>
      <c r="E38" s="33" t="s">
        <v>15</v>
      </c>
      <c r="F38" s="33" t="s">
        <v>41</v>
      </c>
      <c r="G38" s="33" t="s">
        <v>28</v>
      </c>
      <c r="H38" s="33" t="s">
        <v>81</v>
      </c>
      <c r="I38" s="33" t="s">
        <v>16</v>
      </c>
      <c r="J38" s="33" t="s">
        <v>29</v>
      </c>
      <c r="K38" s="33" t="s">
        <v>195</v>
      </c>
      <c r="L38" s="33" t="s">
        <v>195</v>
      </c>
      <c r="M38" s="33" t="s">
        <v>30</v>
      </c>
      <c r="N38" s="33" t="s">
        <v>653</v>
      </c>
      <c r="O38" s="33" t="s">
        <v>89</v>
      </c>
      <c r="P38" s="33" t="s">
        <v>82</v>
      </c>
      <c r="Q38" s="33" t="s">
        <v>44</v>
      </c>
      <c r="R38" s="33" t="s">
        <v>195</v>
      </c>
      <c r="S38" s="33" t="s">
        <v>195</v>
      </c>
      <c r="T38" s="33" t="s">
        <v>654</v>
      </c>
      <c r="U38" s="33" t="s">
        <v>359</v>
      </c>
      <c r="V38" s="33" t="s">
        <v>267</v>
      </c>
      <c r="W38" s="33"/>
      <c r="X38" s="33" t="s">
        <v>655</v>
      </c>
      <c r="Y38" s="33" t="s">
        <v>195</v>
      </c>
      <c r="Z38" s="33" t="s">
        <v>195</v>
      </c>
      <c r="AA38" s="33" t="s">
        <v>195</v>
      </c>
      <c r="AB38" s="33" t="s">
        <v>195</v>
      </c>
      <c r="AC38" s="33" t="s">
        <v>195</v>
      </c>
      <c r="AD38" s="33" t="s">
        <v>656</v>
      </c>
      <c r="AE38" s="33" t="s">
        <v>655</v>
      </c>
      <c r="AF38" s="33"/>
      <c r="AG38" s="33" t="s">
        <v>195</v>
      </c>
      <c r="AH38" s="33" t="s">
        <v>195</v>
      </c>
      <c r="AI38" s="33" t="s">
        <v>195</v>
      </c>
      <c r="AJ38" s="33" t="s">
        <v>195</v>
      </c>
      <c r="AK38" s="33" t="s">
        <v>195</v>
      </c>
      <c r="AL38" s="33" t="s">
        <v>195</v>
      </c>
      <c r="AM38" s="33" t="s">
        <v>195</v>
      </c>
      <c r="AN38" s="34" t="s">
        <v>56</v>
      </c>
      <c r="AO38" s="34" t="s">
        <v>95</v>
      </c>
      <c r="AP38" s="34" t="s">
        <v>195</v>
      </c>
      <c r="AQ38" s="34" t="s">
        <v>195</v>
      </c>
      <c r="AR38" s="33" t="s">
        <v>106</v>
      </c>
      <c r="AS38" s="33" t="s">
        <v>34</v>
      </c>
      <c r="AT38" s="33" t="s">
        <v>22</v>
      </c>
      <c r="AU38" s="35" t="s">
        <v>657</v>
      </c>
      <c r="AV38" s="35" t="s">
        <v>361</v>
      </c>
      <c r="AW38" s="35" t="s">
        <v>658</v>
      </c>
      <c r="AX38" s="36"/>
      <c r="AY38" s="33" t="s">
        <v>36</v>
      </c>
      <c r="AZ38" s="33" t="s">
        <v>24</v>
      </c>
      <c r="BA38" s="33" t="s">
        <v>25</v>
      </c>
      <c r="BB38" s="41" t="s">
        <v>195</v>
      </c>
      <c r="BC38" s="42" t="str">
        <f>HYPERLINK("mailto:lbmorales@nutabe.udea.edu.co","lbmorales@nutabe.udea.edu.co")</f>
        <v>lbmorales@nutabe.udea.edu.co</v>
      </c>
      <c r="BD38" s="40" t="s">
        <v>365</v>
      </c>
    </row>
    <row r="39" ht="45.0" customHeight="1">
      <c r="A39" s="33" t="s">
        <v>659</v>
      </c>
      <c r="B39" s="33" t="s">
        <v>660</v>
      </c>
      <c r="C39" s="33" t="s">
        <v>61</v>
      </c>
      <c r="D39" s="33" t="s">
        <v>62</v>
      </c>
      <c r="E39" s="33" t="s">
        <v>41</v>
      </c>
      <c r="F39" s="33" t="s">
        <v>28</v>
      </c>
      <c r="G39" s="33" t="s">
        <v>195</v>
      </c>
      <c r="H39" s="33" t="s">
        <v>136</v>
      </c>
      <c r="I39" s="33" t="s">
        <v>64</v>
      </c>
      <c r="J39" s="33" t="s">
        <v>42</v>
      </c>
      <c r="K39" s="33" t="s">
        <v>108</v>
      </c>
      <c r="L39" s="33" t="s">
        <v>103</v>
      </c>
      <c r="M39" s="33" t="s">
        <v>30</v>
      </c>
      <c r="N39" s="33" t="s">
        <v>661</v>
      </c>
      <c r="O39" s="33" t="s">
        <v>18</v>
      </c>
      <c r="P39" s="33" t="s">
        <v>44</v>
      </c>
      <c r="Q39" s="33" t="s">
        <v>662</v>
      </c>
      <c r="R39" s="33" t="s">
        <v>662</v>
      </c>
      <c r="S39" s="33" t="s">
        <v>195</v>
      </c>
      <c r="T39" s="33" t="s">
        <v>663</v>
      </c>
      <c r="U39" s="33" t="s">
        <v>268</v>
      </c>
      <c r="V39" s="38" t="s">
        <v>119</v>
      </c>
      <c r="W39" s="33" t="s">
        <v>119</v>
      </c>
      <c r="X39" s="33" t="s">
        <v>119</v>
      </c>
      <c r="Y39" s="38" t="s">
        <v>119</v>
      </c>
      <c r="Z39" s="38" t="s">
        <v>119</v>
      </c>
      <c r="AA39" s="33" t="s">
        <v>119</v>
      </c>
      <c r="AB39" s="33" t="s">
        <v>119</v>
      </c>
      <c r="AC39" s="33" t="s">
        <v>119</v>
      </c>
      <c r="AD39" s="33" t="s">
        <v>119</v>
      </c>
      <c r="AE39" s="33" t="s">
        <v>119</v>
      </c>
      <c r="AF39" s="33" t="s">
        <v>119</v>
      </c>
      <c r="AG39" s="33" t="s">
        <v>119</v>
      </c>
      <c r="AH39" s="33" t="s">
        <v>119</v>
      </c>
      <c r="AI39" s="33" t="s">
        <v>119</v>
      </c>
      <c r="AJ39" s="33" t="s">
        <v>119</v>
      </c>
      <c r="AK39" s="33" t="s">
        <v>119</v>
      </c>
      <c r="AL39" s="33" t="s">
        <v>119</v>
      </c>
      <c r="AM39" s="33" t="s">
        <v>119</v>
      </c>
      <c r="AN39" s="34" t="s">
        <v>32</v>
      </c>
      <c r="AO39" s="34" t="s">
        <v>195</v>
      </c>
      <c r="AP39" s="34" t="s">
        <v>662</v>
      </c>
      <c r="AQ39" s="34" t="s">
        <v>195</v>
      </c>
      <c r="AR39" s="33" t="s">
        <v>46</v>
      </c>
      <c r="AS39" s="33" t="s">
        <v>97</v>
      </c>
      <c r="AT39" s="33" t="s">
        <v>35</v>
      </c>
      <c r="AU39" s="35" t="s">
        <v>664</v>
      </c>
      <c r="AV39" s="35" t="s">
        <v>665</v>
      </c>
      <c r="AW39" s="35" t="s">
        <v>666</v>
      </c>
      <c r="AX39" s="36" t="str">
        <f>HYPERLINK("http://www.unilibre.edu.co/CentroInvestigaciones/","http://www.unilibre.edu.co/CentroInvestigaciones/")</f>
        <v>http://www.unilibre.edu.co/CentroInvestigaciones/</v>
      </c>
      <c r="AY39" s="33" t="s">
        <v>36</v>
      </c>
      <c r="AZ39" s="33" t="s">
        <v>24</v>
      </c>
      <c r="BA39" s="33" t="s">
        <v>25</v>
      </c>
      <c r="BB39" s="35" t="s">
        <v>667</v>
      </c>
      <c r="BC39" s="35"/>
      <c r="BD39" s="40" t="s">
        <v>195</v>
      </c>
    </row>
    <row r="40" ht="75.0" customHeight="1">
      <c r="A40" s="33" t="s">
        <v>668</v>
      </c>
      <c r="B40" s="33" t="s">
        <v>302</v>
      </c>
      <c r="C40" s="33" t="s">
        <v>71</v>
      </c>
      <c r="D40" s="33" t="s">
        <v>52</v>
      </c>
      <c r="E40" s="33" t="s">
        <v>41</v>
      </c>
      <c r="F40" s="33" t="s">
        <v>28</v>
      </c>
      <c r="G40" s="33" t="s">
        <v>195</v>
      </c>
      <c r="H40" s="33" t="s">
        <v>81</v>
      </c>
      <c r="I40" s="33" t="s">
        <v>42</v>
      </c>
      <c r="J40" s="33" t="s">
        <v>29</v>
      </c>
      <c r="K40" s="33" t="s">
        <v>103</v>
      </c>
      <c r="L40" s="33" t="s">
        <v>195</v>
      </c>
      <c r="M40" s="33" t="s">
        <v>30</v>
      </c>
      <c r="N40" s="33" t="s">
        <v>669</v>
      </c>
      <c r="O40" s="33" t="s">
        <v>44</v>
      </c>
      <c r="P40" s="33" t="s">
        <v>82</v>
      </c>
      <c r="Q40" s="33" t="s">
        <v>99</v>
      </c>
      <c r="R40" s="33" t="s">
        <v>109</v>
      </c>
      <c r="S40" s="33" t="s">
        <v>195</v>
      </c>
      <c r="T40" s="33" t="s">
        <v>587</v>
      </c>
      <c r="U40" s="33" t="s">
        <v>670</v>
      </c>
      <c r="V40" s="33" t="s">
        <v>195</v>
      </c>
      <c r="W40" s="33" t="s">
        <v>195</v>
      </c>
      <c r="X40" s="33" t="s">
        <v>195</v>
      </c>
      <c r="Y40" s="33" t="s">
        <v>195</v>
      </c>
      <c r="Z40" s="33" t="s">
        <v>195</v>
      </c>
      <c r="AA40" s="33" t="s">
        <v>195</v>
      </c>
      <c r="AB40" s="33" t="s">
        <v>195</v>
      </c>
      <c r="AC40" s="33" t="s">
        <v>195</v>
      </c>
      <c r="AD40" s="33" t="s">
        <v>359</v>
      </c>
      <c r="AE40" s="33" t="s">
        <v>268</v>
      </c>
      <c r="AF40" s="33" t="s">
        <v>327</v>
      </c>
      <c r="AG40" s="33" t="s">
        <v>671</v>
      </c>
      <c r="AH40" s="33" t="s">
        <v>195</v>
      </c>
      <c r="AI40" s="33" t="s">
        <v>195</v>
      </c>
      <c r="AJ40" s="33" t="s">
        <v>195</v>
      </c>
      <c r="AK40" s="33" t="s">
        <v>195</v>
      </c>
      <c r="AL40" s="33" t="s">
        <v>195</v>
      </c>
      <c r="AM40" s="33" t="s">
        <v>195</v>
      </c>
      <c r="AN40" s="34" t="s">
        <v>32</v>
      </c>
      <c r="AO40" s="34" t="s">
        <v>56</v>
      </c>
      <c r="AP40" s="34" t="s">
        <v>195</v>
      </c>
      <c r="AQ40" s="34" t="s">
        <v>195</v>
      </c>
      <c r="AR40" s="33" t="s">
        <v>76</v>
      </c>
      <c r="AS40" s="33" t="s">
        <v>127</v>
      </c>
      <c r="AT40" s="33" t="s">
        <v>78</v>
      </c>
      <c r="AU40" s="35" t="s">
        <v>672</v>
      </c>
      <c r="AV40" s="35" t="s">
        <v>307</v>
      </c>
      <c r="AW40" s="35" t="s">
        <v>673</v>
      </c>
      <c r="AX40" s="36" t="str">
        <f>HYPERLINK("http://socioeconomia.univalle.edu.co/index.php/acerca-del-cidse","http://socioeconomia.univalle.edu.co/index.php/acerca-del-cidse")</f>
        <v>http://socioeconomia.univalle.edu.co/index.php/acerca-del-cidse</v>
      </c>
      <c r="AY40" s="33" t="s">
        <v>23</v>
      </c>
      <c r="AZ40" s="33" t="s">
        <v>24</v>
      </c>
      <c r="BA40" s="33" t="s">
        <v>38</v>
      </c>
      <c r="BB40" s="35" t="s">
        <v>674</v>
      </c>
      <c r="BC40" s="39" t="str">
        <f>HYPERLINK("mailto:carlos.viafara@correounivalle.edu.co","carlos.viafara@correounivalle.edu.co")</f>
        <v>carlos.viafara@correounivalle.edu.co</v>
      </c>
      <c r="BD40" s="40" t="s">
        <v>310</v>
      </c>
    </row>
    <row r="41" ht="60.0" customHeight="1">
      <c r="A41" s="33" t="s">
        <v>675</v>
      </c>
      <c r="B41" s="33" t="s">
        <v>585</v>
      </c>
      <c r="C41" s="33" t="s">
        <v>61</v>
      </c>
      <c r="D41" s="33" t="s">
        <v>62</v>
      </c>
      <c r="E41" s="33" t="s">
        <v>41</v>
      </c>
      <c r="F41" s="33" t="s">
        <v>28</v>
      </c>
      <c r="G41" s="33" t="s">
        <v>15</v>
      </c>
      <c r="H41" s="33" t="s">
        <v>108</v>
      </c>
      <c r="I41" s="33" t="s">
        <v>98</v>
      </c>
      <c r="J41" s="33" t="s">
        <v>128</v>
      </c>
      <c r="K41" s="33" t="s">
        <v>42</v>
      </c>
      <c r="L41" s="33" t="s">
        <v>118</v>
      </c>
      <c r="M41" s="33" t="s">
        <v>30</v>
      </c>
      <c r="N41" s="44" t="s">
        <v>676</v>
      </c>
      <c r="O41" s="33" t="s">
        <v>44</v>
      </c>
      <c r="P41" s="33" t="s">
        <v>94</v>
      </c>
      <c r="Q41" s="33" t="s">
        <v>195</v>
      </c>
      <c r="R41" s="33" t="s">
        <v>195</v>
      </c>
      <c r="S41" s="33" t="s">
        <v>195</v>
      </c>
      <c r="T41" s="33" t="s">
        <v>585</v>
      </c>
      <c r="U41" s="33" t="s">
        <v>268</v>
      </c>
      <c r="V41" s="33" t="s">
        <v>119</v>
      </c>
      <c r="W41" s="33" t="s">
        <v>119</v>
      </c>
      <c r="X41" s="33" t="s">
        <v>119</v>
      </c>
      <c r="Y41" s="33" t="s">
        <v>119</v>
      </c>
      <c r="Z41" s="33" t="s">
        <v>119</v>
      </c>
      <c r="AA41" s="33" t="s">
        <v>119</v>
      </c>
      <c r="AB41" s="33" t="s">
        <v>119</v>
      </c>
      <c r="AC41" s="33" t="s">
        <v>119</v>
      </c>
      <c r="AD41" s="33" t="s">
        <v>119</v>
      </c>
      <c r="AE41" s="33" t="s">
        <v>119</v>
      </c>
      <c r="AF41" s="33" t="s">
        <v>119</v>
      </c>
      <c r="AG41" s="33" t="s">
        <v>119</v>
      </c>
      <c r="AH41" s="33" t="s">
        <v>119</v>
      </c>
      <c r="AI41" s="33" t="s">
        <v>119</v>
      </c>
      <c r="AJ41" s="33" t="s">
        <v>119</v>
      </c>
      <c r="AK41" s="33" t="s">
        <v>119</v>
      </c>
      <c r="AL41" s="33" t="s">
        <v>119</v>
      </c>
      <c r="AM41" s="33" t="s">
        <v>119</v>
      </c>
      <c r="AN41" s="34" t="s">
        <v>56</v>
      </c>
      <c r="AO41" s="34" t="s">
        <v>75</v>
      </c>
      <c r="AP41" s="34" t="s">
        <v>195</v>
      </c>
      <c r="AQ41" s="34" t="s">
        <v>195</v>
      </c>
      <c r="AR41" s="33" t="s">
        <v>46</v>
      </c>
      <c r="AS41" s="33" t="s">
        <v>97</v>
      </c>
      <c r="AT41" s="33" t="s">
        <v>35</v>
      </c>
      <c r="AU41" s="35" t="s">
        <v>677</v>
      </c>
      <c r="AV41" s="35" t="s">
        <v>678</v>
      </c>
      <c r="AW41" s="35" t="s">
        <v>679</v>
      </c>
      <c r="AX41" s="35" t="s">
        <v>680</v>
      </c>
      <c r="AY41" s="33" t="s">
        <v>23</v>
      </c>
      <c r="AZ41" s="33" t="s">
        <v>24</v>
      </c>
      <c r="BA41" s="33" t="s">
        <v>70</v>
      </c>
      <c r="BB41" s="35" t="s">
        <v>681</v>
      </c>
      <c r="BC41" s="36" t="str">
        <f>HYPERLINK("mailto:frederic.masse@uexternado.edu.co","frederic.masse@uexternado.edu.co")</f>
        <v>frederic.masse@uexternado.edu.co</v>
      </c>
      <c r="BD41" s="40" t="s">
        <v>682</v>
      </c>
    </row>
    <row r="42" ht="90.0" customHeight="1">
      <c r="A42" s="33" t="s">
        <v>683</v>
      </c>
      <c r="B42" s="33" t="s">
        <v>461</v>
      </c>
      <c r="C42" s="33" t="s">
        <v>61</v>
      </c>
      <c r="D42" s="33" t="s">
        <v>52</v>
      </c>
      <c r="E42" s="33" t="s">
        <v>41</v>
      </c>
      <c r="F42" s="33" t="s">
        <v>15</v>
      </c>
      <c r="G42" s="33" t="s">
        <v>28</v>
      </c>
      <c r="H42" s="33" t="s">
        <v>108</v>
      </c>
      <c r="I42" s="33" t="s">
        <v>103</v>
      </c>
      <c r="J42" s="33" t="s">
        <v>139</v>
      </c>
      <c r="K42" s="33" t="s">
        <v>81</v>
      </c>
      <c r="L42" s="33" t="s">
        <v>195</v>
      </c>
      <c r="M42" s="33" t="s">
        <v>30</v>
      </c>
      <c r="N42" s="33" t="s">
        <v>684</v>
      </c>
      <c r="O42" s="33" t="s">
        <v>44</v>
      </c>
      <c r="P42" s="33" t="s">
        <v>109</v>
      </c>
      <c r="Q42" s="33" t="s">
        <v>99</v>
      </c>
      <c r="R42" s="33" t="s">
        <v>195</v>
      </c>
      <c r="S42" s="33" t="s">
        <v>195</v>
      </c>
      <c r="T42" s="33" t="s">
        <v>685</v>
      </c>
      <c r="U42" s="33" t="s">
        <v>686</v>
      </c>
      <c r="V42" s="33" t="s">
        <v>687</v>
      </c>
      <c r="W42" s="33" t="s">
        <v>195</v>
      </c>
      <c r="X42" s="33" t="s">
        <v>195</v>
      </c>
      <c r="Y42" s="33" t="s">
        <v>195</v>
      </c>
      <c r="Z42" s="33" t="s">
        <v>195</v>
      </c>
      <c r="AA42" s="33" t="s">
        <v>195</v>
      </c>
      <c r="AB42" s="33" t="s">
        <v>195</v>
      </c>
      <c r="AC42" s="33" t="s">
        <v>195</v>
      </c>
      <c r="AD42" s="33" t="s">
        <v>688</v>
      </c>
      <c r="AE42" s="33" t="s">
        <v>689</v>
      </c>
      <c r="AF42" s="33" t="s">
        <v>690</v>
      </c>
      <c r="AG42" s="33" t="s">
        <v>195</v>
      </c>
      <c r="AH42" s="33" t="s">
        <v>195</v>
      </c>
      <c r="AI42" s="33" t="s">
        <v>195</v>
      </c>
      <c r="AJ42" s="33" t="s">
        <v>195</v>
      </c>
      <c r="AK42" s="33" t="s">
        <v>195</v>
      </c>
      <c r="AL42" s="33" t="s">
        <v>195</v>
      </c>
      <c r="AM42" s="33" t="s">
        <v>195</v>
      </c>
      <c r="AN42" s="34" t="s">
        <v>125</v>
      </c>
      <c r="AO42" s="34" t="s">
        <v>19</v>
      </c>
      <c r="AP42" s="34" t="s">
        <v>195</v>
      </c>
      <c r="AQ42" s="34" t="s">
        <v>195</v>
      </c>
      <c r="AR42" s="33" t="s">
        <v>46</v>
      </c>
      <c r="AS42" s="33" t="s">
        <v>97</v>
      </c>
      <c r="AT42" s="33" t="s">
        <v>35</v>
      </c>
      <c r="AU42" s="35" t="s">
        <v>691</v>
      </c>
      <c r="AV42" s="35" t="s">
        <v>692</v>
      </c>
      <c r="AW42" s="35" t="s">
        <v>693</v>
      </c>
      <c r="AX42" s="39" t="str">
        <f>HYPERLINK("http://www.urosario.edu.co/competitividad/","http://www.urosario.edu.co/competitividad/
http://www.urosario.edu.co/guia-ur/Servicios-Academicos/Extension/ur/CEPEC/")</f>
        <v>http://www.urosario.edu.co/competitividad/
http://www.urosario.edu.co/guia-ur/Servicios-Academicos/Extension/ur/CEPEC/</v>
      </c>
      <c r="AY42" s="33" t="s">
        <v>49</v>
      </c>
      <c r="AZ42" s="33" t="s">
        <v>24</v>
      </c>
      <c r="BA42" s="33" t="s">
        <v>87</v>
      </c>
      <c r="BB42" s="35" t="s">
        <v>694</v>
      </c>
      <c r="BC42" s="36" t="str">
        <f>HYPERLINK("mailto:saul.pineda@urosario.edu.co","saul.pineda@urosario.edu.co")</f>
        <v>saul.pineda@urosario.edu.co</v>
      </c>
      <c r="BD42" s="40" t="s">
        <v>695</v>
      </c>
    </row>
    <row r="43" ht="75.0" customHeight="1">
      <c r="A43" s="33" t="s">
        <v>696</v>
      </c>
      <c r="B43" s="33" t="s">
        <v>697</v>
      </c>
      <c r="C43" s="33" t="s">
        <v>61</v>
      </c>
      <c r="D43" s="33" t="s">
        <v>40</v>
      </c>
      <c r="E43" s="33" t="s">
        <v>41</v>
      </c>
      <c r="F43" s="33" t="s">
        <v>195</v>
      </c>
      <c r="G43" s="33" t="s">
        <v>195</v>
      </c>
      <c r="H43" s="33" t="s">
        <v>81</v>
      </c>
      <c r="I43" s="33" t="s">
        <v>103</v>
      </c>
      <c r="J43" s="33" t="s">
        <v>108</v>
      </c>
      <c r="K43" s="33" t="s">
        <v>140</v>
      </c>
      <c r="L43" s="33" t="s">
        <v>15</v>
      </c>
      <c r="M43" s="33" t="s">
        <v>30</v>
      </c>
      <c r="N43" s="33" t="s">
        <v>562</v>
      </c>
      <c r="O43" s="33" t="s">
        <v>44</v>
      </c>
      <c r="P43" s="33" t="s">
        <v>104</v>
      </c>
      <c r="Q43" s="33" t="s">
        <v>99</v>
      </c>
      <c r="R43" s="33" t="s">
        <v>89</v>
      </c>
      <c r="S43" s="33" t="s">
        <v>195</v>
      </c>
      <c r="T43" s="33" t="s">
        <v>698</v>
      </c>
      <c r="U43" s="33" t="s">
        <v>699</v>
      </c>
      <c r="V43" s="33" t="s">
        <v>195</v>
      </c>
      <c r="W43" s="33" t="s">
        <v>195</v>
      </c>
      <c r="X43" s="33" t="s">
        <v>195</v>
      </c>
      <c r="Y43" s="33" t="s">
        <v>195</v>
      </c>
      <c r="Z43" s="33" t="s">
        <v>195</v>
      </c>
      <c r="AA43" s="33" t="s">
        <v>195</v>
      </c>
      <c r="AB43" s="33" t="s">
        <v>195</v>
      </c>
      <c r="AC43" s="33" t="s">
        <v>195</v>
      </c>
      <c r="AD43" s="33" t="s">
        <v>253</v>
      </c>
      <c r="AE43" s="33" t="s">
        <v>539</v>
      </c>
      <c r="AF43" s="33" t="s">
        <v>700</v>
      </c>
      <c r="AG43" s="33" t="s">
        <v>701</v>
      </c>
      <c r="AH43" s="33" t="s">
        <v>702</v>
      </c>
      <c r="AI43" s="33" t="s">
        <v>255</v>
      </c>
      <c r="AJ43" s="33" t="s">
        <v>268</v>
      </c>
      <c r="AK43" s="33" t="s">
        <v>195</v>
      </c>
      <c r="AL43" s="33" t="s">
        <v>195</v>
      </c>
      <c r="AM43" s="33" t="s">
        <v>195</v>
      </c>
      <c r="AN43" s="34" t="s">
        <v>32</v>
      </c>
      <c r="AO43" s="34" t="s">
        <v>125</v>
      </c>
      <c r="AP43" s="34" t="s">
        <v>110</v>
      </c>
      <c r="AQ43" s="34"/>
      <c r="AR43" s="33" t="s">
        <v>76</v>
      </c>
      <c r="AS43" s="33" t="s">
        <v>127</v>
      </c>
      <c r="AT43" s="33" t="s">
        <v>78</v>
      </c>
      <c r="AU43" s="35" t="s">
        <v>703</v>
      </c>
      <c r="AV43" s="35" t="s">
        <v>704</v>
      </c>
      <c r="AW43" s="35" t="s">
        <v>705</v>
      </c>
      <c r="AX43" s="36" t="str">
        <f>HYPERLINK("http://www.uao.edu.co/investigacion/cier/inicio","http://www.uao.edu.co/investigacion/cier/inicio")</f>
        <v>http://www.uao.edu.co/investigacion/cier/inicio</v>
      </c>
      <c r="AY43" s="33" t="s">
        <v>23</v>
      </c>
      <c r="AZ43" s="33" t="s">
        <v>37</v>
      </c>
      <c r="BA43" s="33" t="s">
        <v>25</v>
      </c>
      <c r="BB43" s="35" t="s">
        <v>706</v>
      </c>
      <c r="BC43" s="39" t="str">
        <f>HYPERLINK("mailto:aguzman@uao.edu.co","aguzman@uao.edu.co")</f>
        <v>aguzman@uao.edu.co</v>
      </c>
      <c r="BD43" s="40" t="s">
        <v>707</v>
      </c>
    </row>
    <row r="44" ht="75.0" customHeight="1">
      <c r="A44" s="33" t="s">
        <v>708</v>
      </c>
      <c r="B44" s="33" t="s">
        <v>709</v>
      </c>
      <c r="C44" s="33" t="s">
        <v>61</v>
      </c>
      <c r="D44" s="33" t="s">
        <v>62</v>
      </c>
      <c r="E44" s="33" t="s">
        <v>41</v>
      </c>
      <c r="F44" s="33" t="s">
        <v>15</v>
      </c>
      <c r="G44" s="33" t="s">
        <v>28</v>
      </c>
      <c r="H44" s="33" t="s">
        <v>29</v>
      </c>
      <c r="I44" s="33" t="s">
        <v>73</v>
      </c>
      <c r="J44" s="33" t="s">
        <v>108</v>
      </c>
      <c r="K44" s="33" t="s">
        <v>16</v>
      </c>
      <c r="L44" s="33" t="s">
        <v>42</v>
      </c>
      <c r="M44" s="33" t="s">
        <v>30</v>
      </c>
      <c r="N44" s="33" t="s">
        <v>710</v>
      </c>
      <c r="O44" s="33" t="s">
        <v>109</v>
      </c>
      <c r="P44" s="33" t="s">
        <v>44</v>
      </c>
      <c r="Q44" s="33" t="s">
        <v>31</v>
      </c>
      <c r="R44" s="33" t="s">
        <v>195</v>
      </c>
      <c r="S44" s="33" t="s">
        <v>195</v>
      </c>
      <c r="T44" s="33" t="s">
        <v>711</v>
      </c>
      <c r="U44" s="33" t="s">
        <v>712</v>
      </c>
      <c r="V44" s="33" t="s">
        <v>423</v>
      </c>
      <c r="W44" s="33" t="s">
        <v>713</v>
      </c>
      <c r="X44" s="33" t="s">
        <v>714</v>
      </c>
      <c r="Y44" s="33" t="s">
        <v>715</v>
      </c>
      <c r="Z44" s="33" t="s">
        <v>716</v>
      </c>
      <c r="AA44" s="33" t="s">
        <v>717</v>
      </c>
      <c r="AB44" s="33" t="s">
        <v>718</v>
      </c>
      <c r="AC44" s="33" t="s">
        <v>327</v>
      </c>
      <c r="AD44" s="33" t="s">
        <v>268</v>
      </c>
      <c r="AE44" s="33" t="s">
        <v>719</v>
      </c>
      <c r="AF44" s="33" t="s">
        <v>720</v>
      </c>
      <c r="AG44" s="33" t="s">
        <v>721</v>
      </c>
      <c r="AH44" s="33" t="s">
        <v>211</v>
      </c>
      <c r="AI44" s="33" t="s">
        <v>220</v>
      </c>
      <c r="AJ44" s="33" t="s">
        <v>722</v>
      </c>
      <c r="AK44" s="33"/>
      <c r="AL44" s="33"/>
      <c r="AM44" s="33"/>
      <c r="AN44" s="34" t="s">
        <v>115</v>
      </c>
      <c r="AO44" s="34" t="s">
        <v>56</v>
      </c>
      <c r="AP44" s="34" t="s">
        <v>195</v>
      </c>
      <c r="AQ44" s="34" t="s">
        <v>195</v>
      </c>
      <c r="AR44" s="33" t="s">
        <v>46</v>
      </c>
      <c r="AS44" s="33" t="s">
        <v>97</v>
      </c>
      <c r="AT44" s="33" t="s">
        <v>35</v>
      </c>
      <c r="AU44" s="35" t="s">
        <v>723</v>
      </c>
      <c r="AV44" s="35" t="s">
        <v>724</v>
      </c>
      <c r="AW44" s="35" t="s">
        <v>725</v>
      </c>
      <c r="AX44" s="35" t="s">
        <v>726</v>
      </c>
      <c r="AY44" s="33" t="s">
        <v>195</v>
      </c>
      <c r="AZ44" s="33" t="s">
        <v>24</v>
      </c>
      <c r="BA44" s="33" t="s">
        <v>195</v>
      </c>
      <c r="BB44" s="35" t="s">
        <v>727</v>
      </c>
      <c r="BC44" s="36" t="str">
        <f>HYPERLINK("mailto:opardo@uniandes.edu.co","opardo@uniandes.edu.co")</f>
        <v>opardo@uniandes.edu.co</v>
      </c>
      <c r="BD44" s="40" t="s">
        <v>728</v>
      </c>
    </row>
    <row r="45" ht="45.0" customHeight="1">
      <c r="A45" s="33" t="s">
        <v>643</v>
      </c>
      <c r="B45" s="33" t="s">
        <v>240</v>
      </c>
      <c r="C45" s="33" t="s">
        <v>71</v>
      </c>
      <c r="D45" s="33" t="s">
        <v>40</v>
      </c>
      <c r="E45" s="33" t="s">
        <v>15</v>
      </c>
      <c r="F45" s="33" t="s">
        <v>41</v>
      </c>
      <c r="G45" s="33" t="s">
        <v>53</v>
      </c>
      <c r="H45" s="33" t="s">
        <v>15</v>
      </c>
      <c r="I45" s="33" t="s">
        <v>137</v>
      </c>
      <c r="J45" s="33" t="s">
        <v>64</v>
      </c>
      <c r="K45" s="33" t="s">
        <v>108</v>
      </c>
      <c r="L45" s="33" t="s">
        <v>195</v>
      </c>
      <c r="M45" s="33" t="s">
        <v>17</v>
      </c>
      <c r="N45" s="33" t="s">
        <v>729</v>
      </c>
      <c r="O45" s="33" t="s">
        <v>109</v>
      </c>
      <c r="P45" s="33" t="s">
        <v>99</v>
      </c>
      <c r="Q45" s="33" t="s">
        <v>44</v>
      </c>
      <c r="R45" s="33" t="s">
        <v>89</v>
      </c>
      <c r="S45" s="33" t="s">
        <v>104</v>
      </c>
      <c r="T45" s="33" t="s">
        <v>591</v>
      </c>
      <c r="U45" s="33" t="s">
        <v>730</v>
      </c>
      <c r="V45" s="33" t="s">
        <v>314</v>
      </c>
      <c r="W45" s="33" t="s">
        <v>731</v>
      </c>
      <c r="X45" s="33" t="s">
        <v>732</v>
      </c>
      <c r="Y45" s="33" t="s">
        <v>733</v>
      </c>
      <c r="Z45" s="33" t="s">
        <v>734</v>
      </c>
      <c r="AA45" s="33" t="s">
        <v>195</v>
      </c>
      <c r="AB45" s="33" t="s">
        <v>195</v>
      </c>
      <c r="AC45" s="33" t="s">
        <v>195</v>
      </c>
      <c r="AD45" s="33" t="s">
        <v>735</v>
      </c>
      <c r="AE45" s="33" t="s">
        <v>736</v>
      </c>
      <c r="AF45" s="33" t="s">
        <v>737</v>
      </c>
      <c r="AG45" s="33" t="s">
        <v>738</v>
      </c>
      <c r="AH45" s="33" t="s">
        <v>739</v>
      </c>
      <c r="AI45" s="33" t="s">
        <v>276</v>
      </c>
      <c r="AJ45" s="33" t="s">
        <v>740</v>
      </c>
      <c r="AK45" s="33" t="s">
        <v>741</v>
      </c>
      <c r="AL45" s="33" t="s">
        <v>742</v>
      </c>
      <c r="AM45" s="33" t="s">
        <v>743</v>
      </c>
      <c r="AN45" s="34" t="s">
        <v>66</v>
      </c>
      <c r="AO45" s="34" t="s">
        <v>32</v>
      </c>
      <c r="AP45" s="34" t="s">
        <v>125</v>
      </c>
      <c r="AQ45" s="34" t="s">
        <v>195</v>
      </c>
      <c r="AR45" s="33" t="s">
        <v>101</v>
      </c>
      <c r="AS45" s="33" t="s">
        <v>68</v>
      </c>
      <c r="AT45" s="33" t="s">
        <v>22</v>
      </c>
      <c r="AU45" s="35" t="s">
        <v>744</v>
      </c>
      <c r="AV45" s="35" t="s">
        <v>745</v>
      </c>
      <c r="AW45" s="35" t="s">
        <v>746</v>
      </c>
      <c r="AX45" s="36" t="str">
        <f>HYPERLINK("http://www.cinde.org.co/sitio/","http://www.cinde.org.co/sitio/")</f>
        <v>http://www.cinde.org.co/sitio/</v>
      </c>
      <c r="AY45" s="33" t="s">
        <v>36</v>
      </c>
      <c r="AZ45" s="33" t="s">
        <v>24</v>
      </c>
      <c r="BA45" s="33" t="s">
        <v>25</v>
      </c>
      <c r="BB45" s="35" t="s">
        <v>284</v>
      </c>
      <c r="BC45" s="36" t="str">
        <f>HYPERLINK("mailto:doctoradocinde@umanizales.edu.co","doctoradocinde@umanizales.edu.co")</f>
        <v>doctoradocinde@umanizales.edu.co</v>
      </c>
      <c r="BD45" s="40" t="s">
        <v>285</v>
      </c>
    </row>
    <row r="46" ht="45.0" customHeight="1">
      <c r="A46" s="33" t="s">
        <v>747</v>
      </c>
      <c r="B46" s="33" t="s">
        <v>482</v>
      </c>
      <c r="C46" s="33" t="s">
        <v>71</v>
      </c>
      <c r="D46" s="33" t="s">
        <v>52</v>
      </c>
      <c r="E46" s="33" t="s">
        <v>41</v>
      </c>
      <c r="F46" s="33" t="s">
        <v>195</v>
      </c>
      <c r="G46" s="33" t="s">
        <v>195</v>
      </c>
      <c r="H46" s="33" t="s">
        <v>134</v>
      </c>
      <c r="I46" s="33" t="s">
        <v>103</v>
      </c>
      <c r="J46" s="33" t="s">
        <v>195</v>
      </c>
      <c r="K46" s="33" t="s">
        <v>195</v>
      </c>
      <c r="L46" s="33" t="s">
        <v>195</v>
      </c>
      <c r="M46" s="33" t="s">
        <v>17</v>
      </c>
      <c r="N46" s="33" t="s">
        <v>748</v>
      </c>
      <c r="O46" s="33" t="s">
        <v>44</v>
      </c>
      <c r="P46" s="33" t="s">
        <v>195</v>
      </c>
      <c r="Q46" s="33" t="s">
        <v>195</v>
      </c>
      <c r="R46" s="33" t="s">
        <v>195</v>
      </c>
      <c r="S46" s="33" t="s">
        <v>195</v>
      </c>
      <c r="T46" s="33" t="s">
        <v>482</v>
      </c>
      <c r="U46" s="33" t="s">
        <v>195</v>
      </c>
      <c r="V46" s="33" t="s">
        <v>195</v>
      </c>
      <c r="W46" s="33" t="s">
        <v>195</v>
      </c>
      <c r="X46" s="33" t="s">
        <v>195</v>
      </c>
      <c r="Y46" s="33" t="s">
        <v>195</v>
      </c>
      <c r="Z46" s="33" t="s">
        <v>195</v>
      </c>
      <c r="AA46" s="33" t="s">
        <v>195</v>
      </c>
      <c r="AB46" s="33" t="s">
        <v>195</v>
      </c>
      <c r="AC46" s="33" t="s">
        <v>195</v>
      </c>
      <c r="AD46" s="33" t="s">
        <v>195</v>
      </c>
      <c r="AE46" s="33" t="s">
        <v>195</v>
      </c>
      <c r="AF46" s="33" t="s">
        <v>195</v>
      </c>
      <c r="AG46" s="33" t="s">
        <v>195</v>
      </c>
      <c r="AH46" s="33" t="s">
        <v>195</v>
      </c>
      <c r="AI46" s="33" t="s">
        <v>195</v>
      </c>
      <c r="AJ46" s="33" t="s">
        <v>195</v>
      </c>
      <c r="AK46" s="33" t="s">
        <v>195</v>
      </c>
      <c r="AL46" s="33" t="s">
        <v>195</v>
      </c>
      <c r="AM46" s="33" t="s">
        <v>195</v>
      </c>
      <c r="AN46" s="34" t="s">
        <v>32</v>
      </c>
      <c r="AO46" s="34" t="s">
        <v>120</v>
      </c>
      <c r="AP46" s="34" t="s">
        <v>125</v>
      </c>
      <c r="AQ46" s="34" t="s">
        <v>195</v>
      </c>
      <c r="AR46" s="33" t="s">
        <v>138</v>
      </c>
      <c r="AS46" s="33" t="s">
        <v>68</v>
      </c>
      <c r="AT46" s="33" t="s">
        <v>22</v>
      </c>
      <c r="AU46" s="35" t="s">
        <v>749</v>
      </c>
      <c r="AV46" s="35" t="s">
        <v>750</v>
      </c>
      <c r="AW46" s="35">
        <v>8506550.0</v>
      </c>
      <c r="AX46" s="39" t="str">
        <f>HYPERLINK("http://www.cenicafe.org/es/index.php","http://www.cenicafe.org/es/index.php")</f>
        <v>http://www.cenicafe.org/es/index.php</v>
      </c>
      <c r="AY46" s="33" t="s">
        <v>36</v>
      </c>
      <c r="AZ46" s="33" t="s">
        <v>24</v>
      </c>
      <c r="BA46" s="33" t="s">
        <v>25</v>
      </c>
      <c r="BB46" s="35" t="s">
        <v>119</v>
      </c>
      <c r="BC46" s="35" t="s">
        <v>119</v>
      </c>
      <c r="BD46" s="40" t="s">
        <v>195</v>
      </c>
    </row>
    <row r="47" ht="45.0" customHeight="1">
      <c r="A47" s="33" t="s">
        <v>751</v>
      </c>
      <c r="B47" s="33" t="s">
        <v>216</v>
      </c>
      <c r="C47" s="33" t="s">
        <v>39</v>
      </c>
      <c r="D47" s="33" t="s">
        <v>52</v>
      </c>
      <c r="E47" s="33" t="s">
        <v>41</v>
      </c>
      <c r="F47" s="33" t="s">
        <v>15</v>
      </c>
      <c r="G47" s="33" t="s">
        <v>28</v>
      </c>
      <c r="H47" s="33" t="s">
        <v>29</v>
      </c>
      <c r="I47" s="33" t="s">
        <v>103</v>
      </c>
      <c r="J47" s="33" t="s">
        <v>54</v>
      </c>
      <c r="K47" s="33" t="s">
        <v>108</v>
      </c>
      <c r="L47" s="33" t="s">
        <v>195</v>
      </c>
      <c r="M47" s="33" t="s">
        <v>17</v>
      </c>
      <c r="N47" s="33" t="s">
        <v>119</v>
      </c>
      <c r="O47" s="33" t="s">
        <v>44</v>
      </c>
      <c r="P47" s="33" t="s">
        <v>82</v>
      </c>
      <c r="Q47" s="33" t="s">
        <v>94</v>
      </c>
      <c r="R47" s="33" t="s">
        <v>104</v>
      </c>
      <c r="S47" s="33" t="s">
        <v>195</v>
      </c>
      <c r="T47" s="33" t="s">
        <v>752</v>
      </c>
      <c r="U47" s="33" t="s">
        <v>753</v>
      </c>
      <c r="V47" s="33" t="s">
        <v>304</v>
      </c>
      <c r="W47" s="33" t="s">
        <v>515</v>
      </c>
      <c r="X47" s="33" t="s">
        <v>314</v>
      </c>
      <c r="Y47" s="33" t="s">
        <v>754</v>
      </c>
      <c r="Z47" s="33" t="s">
        <v>302</v>
      </c>
      <c r="AA47" s="33" t="s">
        <v>755</v>
      </c>
      <c r="AB47" s="33" t="s">
        <v>195</v>
      </c>
      <c r="AC47" s="33" t="s">
        <v>195</v>
      </c>
      <c r="AD47" s="33" t="s">
        <v>453</v>
      </c>
      <c r="AE47" s="33" t="s">
        <v>756</v>
      </c>
      <c r="AF47" s="33" t="s">
        <v>204</v>
      </c>
      <c r="AG47" s="33" t="s">
        <v>757</v>
      </c>
      <c r="AH47" s="33" t="s">
        <v>758</v>
      </c>
      <c r="AI47" s="33" t="s">
        <v>486</v>
      </c>
      <c r="AJ47" s="33" t="s">
        <v>268</v>
      </c>
      <c r="AK47" s="33" t="s">
        <v>759</v>
      </c>
      <c r="AL47" s="33" t="s">
        <v>195</v>
      </c>
      <c r="AM47" s="33" t="s">
        <v>195</v>
      </c>
      <c r="AN47" s="34" t="s">
        <v>130</v>
      </c>
      <c r="AO47" s="34" t="s">
        <v>32</v>
      </c>
      <c r="AP47" s="34" t="s">
        <v>125</v>
      </c>
      <c r="AQ47" s="34" t="s">
        <v>195</v>
      </c>
      <c r="AR47" s="33" t="s">
        <v>76</v>
      </c>
      <c r="AS47" s="33" t="s">
        <v>127</v>
      </c>
      <c r="AT47" s="33" t="s">
        <v>78</v>
      </c>
      <c r="AU47" s="35" t="s">
        <v>760</v>
      </c>
      <c r="AV47" s="35" t="s">
        <v>761</v>
      </c>
      <c r="AW47" s="35">
        <v>6550905.0</v>
      </c>
      <c r="AX47" s="36" t="str">
        <f>HYPERLINK("http://www.cnp.org.co/","http://www.cnp.org.co/")</f>
        <v>http://www.cnp.org.co/</v>
      </c>
      <c r="AY47" s="33" t="s">
        <v>23</v>
      </c>
      <c r="AZ47" s="33" t="s">
        <v>37</v>
      </c>
      <c r="BA47" s="33" t="s">
        <v>87</v>
      </c>
      <c r="BB47" s="41" t="s">
        <v>195</v>
      </c>
      <c r="BC47" s="41" t="s">
        <v>195</v>
      </c>
      <c r="BD47" s="40" t="s">
        <v>762</v>
      </c>
    </row>
    <row r="48" ht="60.0" customHeight="1">
      <c r="A48" s="33" t="s">
        <v>763</v>
      </c>
      <c r="B48" s="33" t="s">
        <v>216</v>
      </c>
      <c r="C48" s="33" t="s">
        <v>61</v>
      </c>
      <c r="D48" s="33" t="s">
        <v>62</v>
      </c>
      <c r="E48" s="33" t="s">
        <v>28</v>
      </c>
      <c r="F48" s="33" t="s">
        <v>41</v>
      </c>
      <c r="G48" s="33" t="s">
        <v>63</v>
      </c>
      <c r="H48" s="33" t="s">
        <v>81</v>
      </c>
      <c r="I48" s="33" t="s">
        <v>134</v>
      </c>
      <c r="J48" s="33" t="s">
        <v>195</v>
      </c>
      <c r="K48" s="33" t="s">
        <v>195</v>
      </c>
      <c r="L48" s="33" t="s">
        <v>195</v>
      </c>
      <c r="M48" s="33" t="s">
        <v>30</v>
      </c>
      <c r="N48" s="33" t="s">
        <v>764</v>
      </c>
      <c r="O48" s="33" t="s">
        <v>218</v>
      </c>
      <c r="P48" s="33" t="s">
        <v>82</v>
      </c>
      <c r="Q48" s="33" t="s">
        <v>89</v>
      </c>
      <c r="R48" s="33" t="s">
        <v>44</v>
      </c>
      <c r="S48" s="33" t="s">
        <v>195</v>
      </c>
      <c r="T48" s="33" t="s">
        <v>765</v>
      </c>
      <c r="U48" s="33" t="s">
        <v>766</v>
      </c>
      <c r="V48" s="33" t="s">
        <v>767</v>
      </c>
      <c r="W48" s="33" t="s">
        <v>768</v>
      </c>
      <c r="X48" s="33" t="s">
        <v>195</v>
      </c>
      <c r="Y48" s="33" t="s">
        <v>195</v>
      </c>
      <c r="Z48" s="33" t="s">
        <v>195</v>
      </c>
      <c r="AA48" s="33" t="s">
        <v>195</v>
      </c>
      <c r="AB48" s="33" t="s">
        <v>195</v>
      </c>
      <c r="AC48" s="33" t="s">
        <v>195</v>
      </c>
      <c r="AD48" s="33" t="s">
        <v>207</v>
      </c>
      <c r="AE48" s="33" t="s">
        <v>204</v>
      </c>
      <c r="AF48" s="33" t="s">
        <v>268</v>
      </c>
      <c r="AG48" s="33" t="s">
        <v>769</v>
      </c>
      <c r="AH48" s="33" t="s">
        <v>770</v>
      </c>
      <c r="AI48" s="33" t="s">
        <v>612</v>
      </c>
      <c r="AJ48" s="33" t="s">
        <v>195</v>
      </c>
      <c r="AK48" s="33" t="s">
        <v>195</v>
      </c>
      <c r="AL48" s="33" t="s">
        <v>195</v>
      </c>
      <c r="AM48" s="33" t="s">
        <v>195</v>
      </c>
      <c r="AN48" s="34" t="s">
        <v>32</v>
      </c>
      <c r="AO48" s="34" t="s">
        <v>110</v>
      </c>
      <c r="AP48" s="34" t="s">
        <v>195</v>
      </c>
      <c r="AQ48" s="34" t="s">
        <v>195</v>
      </c>
      <c r="AR48" s="33" t="s">
        <v>76</v>
      </c>
      <c r="AS48" s="33" t="s">
        <v>127</v>
      </c>
      <c r="AT48" s="33" t="s">
        <v>78</v>
      </c>
      <c r="AU48" s="35" t="s">
        <v>771</v>
      </c>
      <c r="AV48" s="35" t="s">
        <v>772</v>
      </c>
      <c r="AW48" s="35" t="s">
        <v>773</v>
      </c>
      <c r="AX48" s="36" t="str">
        <f>HYPERLINK("http://www.cipav.org.co/","http://www.cipav.org.co ")</f>
        <v>http://www.cipav.org.co </v>
      </c>
      <c r="AY48" s="33" t="s">
        <v>23</v>
      </c>
      <c r="AZ48" s="33" t="s">
        <v>37</v>
      </c>
      <c r="BA48" s="33" t="s">
        <v>25</v>
      </c>
      <c r="BB48" s="41" t="s">
        <v>195</v>
      </c>
      <c r="BC48" s="41" t="s">
        <v>195</v>
      </c>
      <c r="BD48" s="40" t="s">
        <v>195</v>
      </c>
    </row>
    <row r="49" ht="60.0" customHeight="1">
      <c r="A49" s="33" t="s">
        <v>774</v>
      </c>
      <c r="B49" s="33" t="s">
        <v>775</v>
      </c>
      <c r="C49" s="33" t="s">
        <v>71</v>
      </c>
      <c r="D49" s="33" t="s">
        <v>40</v>
      </c>
      <c r="E49" s="33" t="s">
        <v>41</v>
      </c>
      <c r="F49" s="33" t="s">
        <v>28</v>
      </c>
      <c r="G49" s="33" t="s">
        <v>195</v>
      </c>
      <c r="H49" s="33" t="s">
        <v>103</v>
      </c>
      <c r="I49" s="33" t="s">
        <v>54</v>
      </c>
      <c r="J49" s="33" t="s">
        <v>15</v>
      </c>
      <c r="K49" s="33" t="s">
        <v>134</v>
      </c>
      <c r="L49" s="33" t="s">
        <v>195</v>
      </c>
      <c r="M49" s="33" t="s">
        <v>17</v>
      </c>
      <c r="N49" s="33" t="s">
        <v>776</v>
      </c>
      <c r="O49" s="33" t="s">
        <v>44</v>
      </c>
      <c r="P49" s="33" t="s">
        <v>89</v>
      </c>
      <c r="Q49" s="33" t="s">
        <v>218</v>
      </c>
      <c r="R49" s="33" t="s">
        <v>99</v>
      </c>
      <c r="S49" s="33" t="s">
        <v>129</v>
      </c>
      <c r="T49" s="33" t="s">
        <v>777</v>
      </c>
      <c r="U49" s="33" t="s">
        <v>778</v>
      </c>
      <c r="V49" s="33" t="s">
        <v>779</v>
      </c>
      <c r="W49" s="33" t="s">
        <v>780</v>
      </c>
      <c r="X49" s="33" t="s">
        <v>313</v>
      </c>
      <c r="Y49" s="33" t="s">
        <v>341</v>
      </c>
      <c r="Z49" s="33" t="s">
        <v>781</v>
      </c>
      <c r="AA49" s="33" t="s">
        <v>782</v>
      </c>
      <c r="AB49" s="33" t="s">
        <v>195</v>
      </c>
      <c r="AC49" s="33" t="s">
        <v>195</v>
      </c>
      <c r="AD49" s="33" t="s">
        <v>783</v>
      </c>
      <c r="AE49" s="33" t="s">
        <v>784</v>
      </c>
      <c r="AF49" s="33" t="s">
        <v>785</v>
      </c>
      <c r="AG49" s="33" t="s">
        <v>786</v>
      </c>
      <c r="AH49" s="33" t="s">
        <v>755</v>
      </c>
      <c r="AI49" s="33" t="s">
        <v>787</v>
      </c>
      <c r="AJ49" s="33" t="s">
        <v>788</v>
      </c>
      <c r="AK49" s="33" t="s">
        <v>789</v>
      </c>
      <c r="AL49" s="33" t="s">
        <v>790</v>
      </c>
      <c r="AM49" s="33" t="s">
        <v>268</v>
      </c>
      <c r="AN49" s="34" t="s">
        <v>120</v>
      </c>
      <c r="AO49" s="34" t="s">
        <v>125</v>
      </c>
      <c r="AP49" s="34" t="s">
        <v>110</v>
      </c>
      <c r="AQ49" s="34" t="s">
        <v>45</v>
      </c>
      <c r="AR49" s="33" t="s">
        <v>131</v>
      </c>
      <c r="AS49" s="33" t="s">
        <v>77</v>
      </c>
      <c r="AT49" s="33" t="s">
        <v>78</v>
      </c>
      <c r="AU49" s="35" t="s">
        <v>791</v>
      </c>
      <c r="AV49" s="35" t="s">
        <v>792</v>
      </c>
      <c r="AW49" s="35" t="s">
        <v>793</v>
      </c>
      <c r="AX49" s="39" t="str">
        <f>HYPERLINK("http://www.crepic.org.co/index.php/es/","http://www.crepic.org.co/index.php/es/ y http://www.crepic.org.co/nuestra_experiencia/index.html")</f>
        <v>http://www.crepic.org.co/index.php/es/ y http://www.crepic.org.co/nuestra_experiencia/index.html</v>
      </c>
      <c r="AY49" s="33" t="s">
        <v>23</v>
      </c>
      <c r="AZ49" s="33" t="s">
        <v>37</v>
      </c>
      <c r="BA49" s="33" t="s">
        <v>38</v>
      </c>
      <c r="BB49" s="35" t="s">
        <v>794</v>
      </c>
      <c r="BC49" s="39" t="str">
        <f>HYPERLINK("mailto:direccion@crepic.org.co","direccion@crepic.org.co")</f>
        <v>direccion@crepic.org.co</v>
      </c>
      <c r="BD49" s="40" t="s">
        <v>795</v>
      </c>
    </row>
    <row r="50" ht="45.0" customHeight="1">
      <c r="A50" s="33" t="s">
        <v>796</v>
      </c>
      <c r="B50" s="33" t="s">
        <v>797</v>
      </c>
      <c r="C50" s="33" t="s">
        <v>13</v>
      </c>
      <c r="D50" s="33" t="s">
        <v>62</v>
      </c>
      <c r="E50" s="33" t="s">
        <v>41</v>
      </c>
      <c r="F50" s="33" t="s">
        <v>15</v>
      </c>
      <c r="G50" s="33" t="s">
        <v>53</v>
      </c>
      <c r="H50" s="33" t="s">
        <v>42</v>
      </c>
      <c r="I50" s="33" t="s">
        <v>134</v>
      </c>
      <c r="J50" s="33" t="s">
        <v>29</v>
      </c>
      <c r="K50" s="33" t="s">
        <v>139</v>
      </c>
      <c r="L50" s="33" t="s">
        <v>103</v>
      </c>
      <c r="M50" s="33" t="s">
        <v>17</v>
      </c>
      <c r="N50" s="33" t="s">
        <v>798</v>
      </c>
      <c r="O50" s="33" t="s">
        <v>44</v>
      </c>
      <c r="P50" s="33" t="s">
        <v>31</v>
      </c>
      <c r="Q50" s="33" t="s">
        <v>94</v>
      </c>
      <c r="R50" s="33" t="s">
        <v>99</v>
      </c>
      <c r="S50" s="33" t="s">
        <v>195</v>
      </c>
      <c r="T50" s="33" t="s">
        <v>515</v>
      </c>
      <c r="U50" s="33" t="s">
        <v>799</v>
      </c>
      <c r="V50" s="33" t="s">
        <v>220</v>
      </c>
      <c r="W50" s="33" t="s">
        <v>800</v>
      </c>
      <c r="X50" s="33" t="s">
        <v>195</v>
      </c>
      <c r="Y50" s="33" t="s">
        <v>195</v>
      </c>
      <c r="Z50" s="33" t="s">
        <v>195</v>
      </c>
      <c r="AA50" s="33" t="s">
        <v>195</v>
      </c>
      <c r="AB50" s="33" t="s">
        <v>195</v>
      </c>
      <c r="AC50" s="33" t="s">
        <v>195</v>
      </c>
      <c r="AD50" s="33" t="s">
        <v>801</v>
      </c>
      <c r="AE50" s="33" t="s">
        <v>722</v>
      </c>
      <c r="AF50" s="33" t="s">
        <v>755</v>
      </c>
      <c r="AG50" s="33" t="s">
        <v>195</v>
      </c>
      <c r="AH50" s="33" t="s">
        <v>195</v>
      </c>
      <c r="AI50" s="33" t="s">
        <v>195</v>
      </c>
      <c r="AJ50" s="33" t="s">
        <v>195</v>
      </c>
      <c r="AK50" s="33" t="s">
        <v>195</v>
      </c>
      <c r="AL50" s="33" t="s">
        <v>195</v>
      </c>
      <c r="AM50" s="33" t="s">
        <v>195</v>
      </c>
      <c r="AN50" s="34" t="s">
        <v>95</v>
      </c>
      <c r="AO50" s="34" t="s">
        <v>56</v>
      </c>
      <c r="AP50" s="34" t="s">
        <v>90</v>
      </c>
      <c r="AQ50" s="34" t="s">
        <v>66</v>
      </c>
      <c r="AR50" s="33" t="s">
        <v>46</v>
      </c>
      <c r="AS50" s="33" t="s">
        <v>97</v>
      </c>
      <c r="AT50" s="33" t="s">
        <v>35</v>
      </c>
      <c r="AU50" s="35" t="s">
        <v>802</v>
      </c>
      <c r="AV50" s="35" t="s">
        <v>803</v>
      </c>
      <c r="AW50" s="35" t="s">
        <v>119</v>
      </c>
      <c r="AX50" s="39" t="str">
        <f>HYPERLINK("http://www.cepal.org/es/sedes-y-oficinas/cepal-bogota","http://www.cepal.org/es/sedes-y-oficinas/cepal-bogota")</f>
        <v>http://www.cepal.org/es/sedes-y-oficinas/cepal-bogota</v>
      </c>
      <c r="AY50" s="33" t="s">
        <v>23</v>
      </c>
      <c r="AZ50" s="33" t="s">
        <v>24</v>
      </c>
      <c r="BA50" s="33" t="s">
        <v>38</v>
      </c>
      <c r="BB50" s="35" t="s">
        <v>804</v>
      </c>
      <c r="BC50" s="35" t="s">
        <v>119</v>
      </c>
      <c r="BD50" s="40" t="s">
        <v>805</v>
      </c>
    </row>
    <row r="51" ht="60.0" customHeight="1">
      <c r="A51" s="33" t="s">
        <v>539</v>
      </c>
      <c r="B51" s="33" t="s">
        <v>806</v>
      </c>
      <c r="C51" s="33" t="s">
        <v>71</v>
      </c>
      <c r="D51" s="33" t="s">
        <v>52</v>
      </c>
      <c r="E51" s="33" t="s">
        <v>41</v>
      </c>
      <c r="F51" s="33" t="s">
        <v>195</v>
      </c>
      <c r="G51" s="33" t="s">
        <v>195</v>
      </c>
      <c r="H51" s="33" t="s">
        <v>15</v>
      </c>
      <c r="I51" s="33" t="s">
        <v>195</v>
      </c>
      <c r="J51" s="33" t="s">
        <v>195</v>
      </c>
      <c r="K51" s="33" t="s">
        <v>195</v>
      </c>
      <c r="L51" s="33" t="s">
        <v>195</v>
      </c>
      <c r="M51" s="33" t="s">
        <v>17</v>
      </c>
      <c r="N51" s="33" t="s">
        <v>807</v>
      </c>
      <c r="O51" s="33" t="s">
        <v>250</v>
      </c>
      <c r="P51" s="33" t="s">
        <v>99</v>
      </c>
      <c r="Q51" s="33" t="s">
        <v>89</v>
      </c>
      <c r="R51" s="33" t="s">
        <v>195</v>
      </c>
      <c r="S51" s="33" t="s">
        <v>195</v>
      </c>
      <c r="T51" s="33" t="s">
        <v>808</v>
      </c>
      <c r="U51" s="33" t="s">
        <v>515</v>
      </c>
      <c r="V51" s="33" t="s">
        <v>276</v>
      </c>
      <c r="W51" s="33" t="s">
        <v>563</v>
      </c>
      <c r="X51" s="33" t="s">
        <v>809</v>
      </c>
      <c r="Y51" s="33" t="s">
        <v>195</v>
      </c>
      <c r="Z51" s="33" t="s">
        <v>195</v>
      </c>
      <c r="AA51" s="33" t="s">
        <v>195</v>
      </c>
      <c r="AB51" s="33" t="s">
        <v>195</v>
      </c>
      <c r="AC51" s="33" t="s">
        <v>195</v>
      </c>
      <c r="AD51" s="33" t="s">
        <v>628</v>
      </c>
      <c r="AE51" s="33" t="s">
        <v>516</v>
      </c>
      <c r="AF51" s="33" t="s">
        <v>810</v>
      </c>
      <c r="AG51" s="33" t="s">
        <v>268</v>
      </c>
      <c r="AH51" s="33" t="s">
        <v>655</v>
      </c>
      <c r="AI51" s="33" t="s">
        <v>196</v>
      </c>
      <c r="AJ51" s="33" t="s">
        <v>195</v>
      </c>
      <c r="AK51" s="33" t="s">
        <v>195</v>
      </c>
      <c r="AL51" s="33" t="s">
        <v>195</v>
      </c>
      <c r="AM51" s="33" t="s">
        <v>195</v>
      </c>
      <c r="AN51" s="34" t="s">
        <v>32</v>
      </c>
      <c r="AO51" s="34" t="s">
        <v>110</v>
      </c>
      <c r="AP51" s="34" t="s">
        <v>195</v>
      </c>
      <c r="AQ51" s="34" t="s">
        <v>195</v>
      </c>
      <c r="AR51" s="33" t="s">
        <v>46</v>
      </c>
      <c r="AS51" s="33" t="s">
        <v>97</v>
      </c>
      <c r="AT51" s="33" t="s">
        <v>35</v>
      </c>
      <c r="AU51" s="35" t="s">
        <v>811</v>
      </c>
      <c r="AV51" s="35" t="s">
        <v>812</v>
      </c>
      <c r="AW51" s="35">
        <v>6000258.0</v>
      </c>
      <c r="AX51" s="39" t="str">
        <f>HYPERLINK("http://www.colombiaaprende.edu.co/html/home/1592/article-58550.html","http://www.colombiaaprende.edu.co/html/home/1592/article-58550.html")</f>
        <v>http://www.colombiaaprende.edu.co/html/home/1592/article-58550.html</v>
      </c>
      <c r="AY51" s="33" t="s">
        <v>36</v>
      </c>
      <c r="AZ51" s="33" t="s">
        <v>37</v>
      </c>
      <c r="BA51" s="33" t="s">
        <v>25</v>
      </c>
      <c r="BB51" s="41" t="s">
        <v>195</v>
      </c>
      <c r="BC51" s="41" t="s">
        <v>195</v>
      </c>
      <c r="BD51" s="40" t="s">
        <v>195</v>
      </c>
    </row>
    <row r="52" ht="60.0" customHeight="1">
      <c r="A52" s="33" t="s">
        <v>813</v>
      </c>
      <c r="B52" s="33" t="s">
        <v>216</v>
      </c>
      <c r="C52" s="33" t="s">
        <v>71</v>
      </c>
      <c r="D52" s="33" t="s">
        <v>52</v>
      </c>
      <c r="E52" s="33" t="s">
        <v>41</v>
      </c>
      <c r="F52" s="33" t="s">
        <v>28</v>
      </c>
      <c r="G52" s="33" t="s">
        <v>15</v>
      </c>
      <c r="H52" s="33" t="s">
        <v>103</v>
      </c>
      <c r="I52" s="33" t="s">
        <v>54</v>
      </c>
      <c r="J52" s="33" t="s">
        <v>73</v>
      </c>
      <c r="K52" s="33" t="s">
        <v>195</v>
      </c>
      <c r="L52" s="33" t="s">
        <v>195</v>
      </c>
      <c r="M52" s="33" t="s">
        <v>17</v>
      </c>
      <c r="N52" s="33" t="s">
        <v>814</v>
      </c>
      <c r="O52" s="33" t="s">
        <v>82</v>
      </c>
      <c r="P52" s="33" t="s">
        <v>89</v>
      </c>
      <c r="Q52" s="33" t="s">
        <v>195</v>
      </c>
      <c r="R52" s="33" t="s">
        <v>195</v>
      </c>
      <c r="S52" s="33" t="s">
        <v>195</v>
      </c>
      <c r="T52" s="33" t="s">
        <v>449</v>
      </c>
      <c r="U52" s="33" t="s">
        <v>815</v>
      </c>
      <c r="V52" s="33" t="s">
        <v>502</v>
      </c>
      <c r="W52" s="33" t="s">
        <v>816</v>
      </c>
      <c r="X52" s="33" t="s">
        <v>817</v>
      </c>
      <c r="Y52" s="33" t="s">
        <v>818</v>
      </c>
      <c r="Z52" s="33" t="s">
        <v>819</v>
      </c>
      <c r="AA52" s="33" t="s">
        <v>195</v>
      </c>
      <c r="AB52" s="33" t="s">
        <v>195</v>
      </c>
      <c r="AC52" s="33" t="s">
        <v>195</v>
      </c>
      <c r="AD52" s="33" t="s">
        <v>820</v>
      </c>
      <c r="AE52" s="33" t="s">
        <v>821</v>
      </c>
      <c r="AF52" s="33" t="s">
        <v>268</v>
      </c>
      <c r="AG52" s="33" t="s">
        <v>822</v>
      </c>
      <c r="AH52" s="33" t="s">
        <v>823</v>
      </c>
      <c r="AI52" s="33" t="s">
        <v>824</v>
      </c>
      <c r="AJ52" s="33" t="s">
        <v>825</v>
      </c>
      <c r="AK52" s="33" t="s">
        <v>826</v>
      </c>
      <c r="AL52" s="33" t="s">
        <v>827</v>
      </c>
      <c r="AM52" s="33" t="s">
        <v>828</v>
      </c>
      <c r="AN52" s="34" t="s">
        <v>125</v>
      </c>
      <c r="AO52" s="34" t="s">
        <v>95</v>
      </c>
      <c r="AP52" s="34" t="s">
        <v>32</v>
      </c>
      <c r="AQ52" s="34" t="s">
        <v>195</v>
      </c>
      <c r="AR52" s="33" t="s">
        <v>46</v>
      </c>
      <c r="AS52" s="33" t="s">
        <v>97</v>
      </c>
      <c r="AT52" s="33" t="s">
        <v>35</v>
      </c>
      <c r="AU52" s="35" t="s">
        <v>829</v>
      </c>
      <c r="AV52" s="35" t="s">
        <v>830</v>
      </c>
      <c r="AW52" s="35" t="s">
        <v>831</v>
      </c>
      <c r="AX52" s="39" t="str">
        <f>HYPERLINK("http://www.confecamaras.org.co/cooperacion-y-competitividad/10-cooperacion-y-competitividad","http://www.confecamaras.org.co/cooperacion-y-competitividad/10-cooperacion-y-competitividad")</f>
        <v>http://www.confecamaras.org.co/cooperacion-y-competitividad/10-cooperacion-y-competitividad</v>
      </c>
      <c r="AY52" s="33" t="s">
        <v>23</v>
      </c>
      <c r="AZ52" s="33" t="s">
        <v>37</v>
      </c>
      <c r="BA52" s="33" t="s">
        <v>87</v>
      </c>
      <c r="BB52" s="35" t="s">
        <v>195</v>
      </c>
      <c r="BC52" s="35" t="s">
        <v>195</v>
      </c>
      <c r="BD52" s="40" t="s">
        <v>832</v>
      </c>
    </row>
    <row r="53" ht="60.0" customHeight="1">
      <c r="A53" s="33" t="s">
        <v>833</v>
      </c>
      <c r="B53" s="33" t="s">
        <v>834</v>
      </c>
      <c r="C53" s="33" t="s">
        <v>51</v>
      </c>
      <c r="D53" s="33" t="s">
        <v>62</v>
      </c>
      <c r="E53" s="33" t="s">
        <v>28</v>
      </c>
      <c r="F53" s="33" t="s">
        <v>41</v>
      </c>
      <c r="G53" s="33" t="s">
        <v>15</v>
      </c>
      <c r="H53" s="33" t="s">
        <v>54</v>
      </c>
      <c r="I53" s="33" t="s">
        <v>73</v>
      </c>
      <c r="J53" s="33" t="s">
        <v>103</v>
      </c>
      <c r="K53" s="33" t="s">
        <v>81</v>
      </c>
      <c r="L53" s="33" t="s">
        <v>195</v>
      </c>
      <c r="M53" s="33" t="s">
        <v>17</v>
      </c>
      <c r="N53" s="33" t="s">
        <v>835</v>
      </c>
      <c r="O53" s="33" t="s">
        <v>82</v>
      </c>
      <c r="P53" s="33" t="s">
        <v>218</v>
      </c>
      <c r="Q53" s="33" t="s">
        <v>195</v>
      </c>
      <c r="R53" s="33" t="s">
        <v>195</v>
      </c>
      <c r="S53" s="33" t="s">
        <v>195</v>
      </c>
      <c r="T53" s="33" t="s">
        <v>836</v>
      </c>
      <c r="U53" s="33" t="s">
        <v>837</v>
      </c>
      <c r="V53" s="33" t="s">
        <v>838</v>
      </c>
      <c r="W53" s="33" t="s">
        <v>839</v>
      </c>
      <c r="X53" s="33" t="s">
        <v>840</v>
      </c>
      <c r="Y53" s="33" t="s">
        <v>841</v>
      </c>
      <c r="Z53" s="33" t="s">
        <v>842</v>
      </c>
      <c r="AA53" s="33" t="s">
        <v>843</v>
      </c>
      <c r="AB53" s="33" t="s">
        <v>844</v>
      </c>
      <c r="AC53" s="33" t="s">
        <v>845</v>
      </c>
      <c r="AD53" s="33" t="s">
        <v>846</v>
      </c>
      <c r="AE53" s="33" t="s">
        <v>847</v>
      </c>
      <c r="AF53" s="33" t="s">
        <v>848</v>
      </c>
      <c r="AG53" s="33" t="s">
        <v>849</v>
      </c>
      <c r="AH53" s="33" t="s">
        <v>850</v>
      </c>
      <c r="AI53" s="33" t="s">
        <v>851</v>
      </c>
      <c r="AJ53" s="33" t="s">
        <v>852</v>
      </c>
      <c r="AK53" s="33" t="s">
        <v>853</v>
      </c>
      <c r="AL53" s="33" t="s">
        <v>854</v>
      </c>
      <c r="AM53" s="33" t="s">
        <v>855</v>
      </c>
      <c r="AN53" s="34" t="s">
        <v>75</v>
      </c>
      <c r="AO53" s="34" t="s">
        <v>32</v>
      </c>
      <c r="AP53" s="34" t="s">
        <v>66</v>
      </c>
      <c r="AQ53" s="34" t="s">
        <v>90</v>
      </c>
      <c r="AR53" s="33" t="s">
        <v>46</v>
      </c>
      <c r="AS53" s="33" t="s">
        <v>97</v>
      </c>
      <c r="AT53" s="33" t="s">
        <v>35</v>
      </c>
      <c r="AU53" s="35" t="s">
        <v>856</v>
      </c>
      <c r="AV53" s="35" t="s">
        <v>857</v>
      </c>
      <c r="AW53" s="35" t="s">
        <v>858</v>
      </c>
      <c r="AX53" s="36" t="str">
        <f>HYPERLINK("http://www.cecodes.org.co/","http://www.cecodes.org.co")</f>
        <v>http://www.cecodes.org.co</v>
      </c>
      <c r="AY53" s="33" t="s">
        <v>23</v>
      </c>
      <c r="AZ53" s="33" t="s">
        <v>37</v>
      </c>
      <c r="BA53" s="33" t="s">
        <v>87</v>
      </c>
      <c r="BB53" s="35" t="s">
        <v>859</v>
      </c>
      <c r="BC53" s="36" t="str">
        <f>HYPERLINK("mailto:alejandra.cardenas@cecodes.org.co","alejandra.cardenas@cecodes.org.co")</f>
        <v>alejandra.cardenas@cecodes.org.co</v>
      </c>
      <c r="BD53" s="40" t="s">
        <v>860</v>
      </c>
    </row>
    <row r="54" ht="45.0" customHeight="1">
      <c r="A54" s="33" t="s">
        <v>685</v>
      </c>
      <c r="B54" s="33" t="s">
        <v>216</v>
      </c>
      <c r="C54" s="33" t="s">
        <v>61</v>
      </c>
      <c r="D54" s="33" t="s">
        <v>52</v>
      </c>
      <c r="E54" s="33" t="s">
        <v>41</v>
      </c>
      <c r="F54" s="33" t="s">
        <v>28</v>
      </c>
      <c r="G54" s="33" t="s">
        <v>195</v>
      </c>
      <c r="H54" s="33" t="s">
        <v>108</v>
      </c>
      <c r="I54" s="33" t="s">
        <v>103</v>
      </c>
      <c r="J54" s="33" t="s">
        <v>54</v>
      </c>
      <c r="K54" s="33" t="s">
        <v>195</v>
      </c>
      <c r="L54" s="33" t="s">
        <v>195</v>
      </c>
      <c r="M54" s="33" t="s">
        <v>17</v>
      </c>
      <c r="N54" s="33" t="s">
        <v>861</v>
      </c>
      <c r="O54" s="33" t="s">
        <v>44</v>
      </c>
      <c r="P54" s="33" t="s">
        <v>82</v>
      </c>
      <c r="Q54" s="33" t="s">
        <v>104</v>
      </c>
      <c r="R54" s="33" t="s">
        <v>94</v>
      </c>
      <c r="S54" s="33" t="s">
        <v>218</v>
      </c>
      <c r="T54" s="33" t="s">
        <v>758</v>
      </c>
      <c r="U54" s="33" t="s">
        <v>789</v>
      </c>
      <c r="V54" s="33" t="s">
        <v>686</v>
      </c>
      <c r="W54" s="33" t="s">
        <v>862</v>
      </c>
      <c r="X54" s="33" t="s">
        <v>863</v>
      </c>
      <c r="Y54" s="33" t="s">
        <v>864</v>
      </c>
      <c r="Z54" s="33" t="s">
        <v>755</v>
      </c>
      <c r="AA54" s="33" t="s">
        <v>195</v>
      </c>
      <c r="AB54" s="33" t="s">
        <v>195</v>
      </c>
      <c r="AC54" s="33" t="s">
        <v>195</v>
      </c>
      <c r="AD54" s="33" t="s">
        <v>865</v>
      </c>
      <c r="AE54" s="33" t="s">
        <v>866</v>
      </c>
      <c r="AF54" s="33" t="s">
        <v>461</v>
      </c>
      <c r="AG54" s="33" t="s">
        <v>867</v>
      </c>
      <c r="AH54" s="33" t="s">
        <v>868</v>
      </c>
      <c r="AI54" s="33" t="s">
        <v>869</v>
      </c>
      <c r="AJ54" s="33" t="s">
        <v>327</v>
      </c>
      <c r="AK54" s="33" t="s">
        <v>757</v>
      </c>
      <c r="AL54" s="33" t="s">
        <v>205</v>
      </c>
      <c r="AM54" s="33" t="s">
        <v>204</v>
      </c>
      <c r="AN54" s="34" t="s">
        <v>75</v>
      </c>
      <c r="AO54" s="34" t="s">
        <v>125</v>
      </c>
      <c r="AP54" s="34" t="s">
        <v>56</v>
      </c>
      <c r="AQ54" s="34" t="s">
        <v>195</v>
      </c>
      <c r="AR54" s="33" t="s">
        <v>46</v>
      </c>
      <c r="AS54" s="33" t="s">
        <v>97</v>
      </c>
      <c r="AT54" s="33" t="s">
        <v>35</v>
      </c>
      <c r="AU54" s="35" t="s">
        <v>870</v>
      </c>
      <c r="AV54" s="35" t="s">
        <v>871</v>
      </c>
      <c r="AW54" s="35">
        <v>7427413.0</v>
      </c>
      <c r="AX54" s="36" t="str">
        <f>HYPERLINK("http://www.compite.com.co/","http://www.compite.com.co/")</f>
        <v>http://www.compite.com.co/</v>
      </c>
      <c r="AY54" s="33" t="s">
        <v>23</v>
      </c>
      <c r="AZ54" s="33" t="s">
        <v>24</v>
      </c>
      <c r="BA54" s="33" t="s">
        <v>87</v>
      </c>
      <c r="BB54" s="41" t="s">
        <v>195</v>
      </c>
      <c r="BC54" s="41" t="s">
        <v>195</v>
      </c>
      <c r="BD54" s="40" t="s">
        <v>195</v>
      </c>
    </row>
    <row r="55" ht="45.0" customHeight="1">
      <c r="A55" s="33" t="s">
        <v>872</v>
      </c>
      <c r="B55" s="33" t="s">
        <v>873</v>
      </c>
      <c r="C55" s="33" t="s">
        <v>71</v>
      </c>
      <c r="D55" s="33" t="s">
        <v>40</v>
      </c>
      <c r="E55" s="33" t="s">
        <v>41</v>
      </c>
      <c r="F55" s="33" t="s">
        <v>195</v>
      </c>
      <c r="G55" s="33" t="s">
        <v>195</v>
      </c>
      <c r="H55" s="33" t="s">
        <v>29</v>
      </c>
      <c r="I55" s="33" t="s">
        <v>81</v>
      </c>
      <c r="J55" s="33" t="s">
        <v>195</v>
      </c>
      <c r="K55" s="33" t="s">
        <v>195</v>
      </c>
      <c r="L55" s="33" t="s">
        <v>195</v>
      </c>
      <c r="M55" s="33" t="s">
        <v>43</v>
      </c>
      <c r="N55" s="33" t="s">
        <v>119</v>
      </c>
      <c r="O55" s="33" t="s">
        <v>44</v>
      </c>
      <c r="P55" s="33" t="s">
        <v>55</v>
      </c>
      <c r="Q55" s="33" t="s">
        <v>218</v>
      </c>
      <c r="R55" s="33" t="s">
        <v>195</v>
      </c>
      <c r="S55" s="33" t="s">
        <v>195</v>
      </c>
      <c r="T55" s="33" t="s">
        <v>874</v>
      </c>
      <c r="U55" s="33" t="s">
        <v>342</v>
      </c>
      <c r="V55" s="33" t="s">
        <v>344</v>
      </c>
      <c r="W55" s="33" t="s">
        <v>195</v>
      </c>
      <c r="X55" s="33" t="s">
        <v>195</v>
      </c>
      <c r="Y55" s="33" t="s">
        <v>195</v>
      </c>
      <c r="Z55" s="33" t="s">
        <v>195</v>
      </c>
      <c r="AA55" s="33" t="s">
        <v>195</v>
      </c>
      <c r="AB55" s="33" t="s">
        <v>195</v>
      </c>
      <c r="AC55" s="33" t="s">
        <v>195</v>
      </c>
      <c r="AD55" s="33" t="s">
        <v>875</v>
      </c>
      <c r="AE55" s="33" t="s">
        <v>876</v>
      </c>
      <c r="AF55" s="33" t="s">
        <v>877</v>
      </c>
      <c r="AG55" s="33" t="s">
        <v>878</v>
      </c>
      <c r="AH55" s="33" t="s">
        <v>879</v>
      </c>
      <c r="AI55" s="33" t="s">
        <v>880</v>
      </c>
      <c r="AJ55" s="33" t="s">
        <v>195</v>
      </c>
      <c r="AK55" s="33" t="s">
        <v>195</v>
      </c>
      <c r="AL55" s="33" t="s">
        <v>195</v>
      </c>
      <c r="AM55" s="33" t="s">
        <v>195</v>
      </c>
      <c r="AN55" s="34" t="s">
        <v>90</v>
      </c>
      <c r="AO55" s="34" t="s">
        <v>125</v>
      </c>
      <c r="AP55" s="34" t="s">
        <v>66</v>
      </c>
      <c r="AQ55" s="34" t="s">
        <v>32</v>
      </c>
      <c r="AR55" s="33" t="s">
        <v>111</v>
      </c>
      <c r="AS55" s="33" t="s">
        <v>112</v>
      </c>
      <c r="AT55" s="33" t="s">
        <v>48</v>
      </c>
      <c r="AU55" s="35" t="s">
        <v>881</v>
      </c>
      <c r="AV55" s="35" t="s">
        <v>882</v>
      </c>
      <c r="AW55" s="35" t="s">
        <v>883</v>
      </c>
      <c r="AX55" s="39" t="str">
        <f>HYPERLINK("http://www.corpoamazonia.gov.co/","http://www.corpoamazonia.gov.co/")</f>
        <v>http://www.corpoamazonia.gov.co/</v>
      </c>
      <c r="AY55" s="33" t="s">
        <v>36</v>
      </c>
      <c r="AZ55" s="33" t="s">
        <v>37</v>
      </c>
      <c r="BA55" s="33" t="s">
        <v>25</v>
      </c>
      <c r="BB55" s="41" t="s">
        <v>195</v>
      </c>
      <c r="BC55" s="41" t="s">
        <v>195</v>
      </c>
      <c r="BD55" s="40" t="s">
        <v>195</v>
      </c>
    </row>
    <row r="56" ht="45.0" customHeight="1">
      <c r="A56" s="33" t="s">
        <v>884</v>
      </c>
      <c r="B56" s="33" t="s">
        <v>806</v>
      </c>
      <c r="C56" s="33" t="s">
        <v>39</v>
      </c>
      <c r="D56" s="33" t="s">
        <v>52</v>
      </c>
      <c r="E56" s="33" t="s">
        <v>41</v>
      </c>
      <c r="F56" s="33" t="s">
        <v>28</v>
      </c>
      <c r="G56" s="33" t="s">
        <v>195</v>
      </c>
      <c r="H56" s="33" t="s">
        <v>15</v>
      </c>
      <c r="I56" s="33" t="s">
        <v>103</v>
      </c>
      <c r="J56" s="33" t="s">
        <v>195</v>
      </c>
      <c r="K56" s="33" t="s">
        <v>195</v>
      </c>
      <c r="L56" s="33" t="s">
        <v>195</v>
      </c>
      <c r="M56" s="33" t="s">
        <v>17</v>
      </c>
      <c r="N56" s="33" t="s">
        <v>885</v>
      </c>
      <c r="O56" s="33" t="s">
        <v>44</v>
      </c>
      <c r="P56" s="33" t="s">
        <v>89</v>
      </c>
      <c r="Q56" s="33" t="s">
        <v>104</v>
      </c>
      <c r="R56" s="33" t="s">
        <v>94</v>
      </c>
      <c r="S56" s="33" t="s">
        <v>218</v>
      </c>
      <c r="T56" s="33" t="s">
        <v>536</v>
      </c>
      <c r="U56" s="33" t="s">
        <v>563</v>
      </c>
      <c r="V56" s="33" t="s">
        <v>886</v>
      </c>
      <c r="W56" s="33" t="s">
        <v>887</v>
      </c>
      <c r="X56" s="33" t="s">
        <v>888</v>
      </c>
      <c r="Y56" s="38" t="s">
        <v>889</v>
      </c>
      <c r="Z56" s="33" t="s">
        <v>890</v>
      </c>
      <c r="AA56" s="33" t="s">
        <v>891</v>
      </c>
      <c r="AB56" s="33" t="s">
        <v>892</v>
      </c>
      <c r="AC56" s="33" t="s">
        <v>893</v>
      </c>
      <c r="AD56" s="33" t="s">
        <v>894</v>
      </c>
      <c r="AE56" s="33" t="s">
        <v>895</v>
      </c>
      <c r="AF56" s="33" t="s">
        <v>896</v>
      </c>
      <c r="AG56" s="33" t="s">
        <v>483</v>
      </c>
      <c r="AH56" s="33" t="s">
        <v>268</v>
      </c>
      <c r="AI56" s="33" t="s">
        <v>195</v>
      </c>
      <c r="AJ56" s="33" t="s">
        <v>195</v>
      </c>
      <c r="AK56" s="33" t="s">
        <v>195</v>
      </c>
      <c r="AL56" s="33" t="s">
        <v>195</v>
      </c>
      <c r="AM56" s="33" t="s">
        <v>195</v>
      </c>
      <c r="AN56" s="34" t="s">
        <v>130</v>
      </c>
      <c r="AO56" s="34" t="s">
        <v>32</v>
      </c>
      <c r="AP56" s="34" t="s">
        <v>100</v>
      </c>
      <c r="AQ56" s="34" t="s">
        <v>195</v>
      </c>
      <c r="AR56" s="33" t="s">
        <v>46</v>
      </c>
      <c r="AS56" s="33" t="s">
        <v>97</v>
      </c>
      <c r="AT56" s="33" t="s">
        <v>35</v>
      </c>
      <c r="AU56" s="35" t="s">
        <v>897</v>
      </c>
      <c r="AV56" s="35" t="s">
        <v>898</v>
      </c>
      <c r="AW56" s="35" t="s">
        <v>899</v>
      </c>
      <c r="AX56" s="36" t="str">
        <f>HYPERLINK("http://www.corpoeducacion.org.co/somos.html","http://www.corpoeducacion.org.co/somos.html")</f>
        <v>http://www.corpoeducacion.org.co/somos.html</v>
      </c>
      <c r="AY56" s="33" t="s">
        <v>23</v>
      </c>
      <c r="AZ56" s="33" t="s">
        <v>37</v>
      </c>
      <c r="BA56" s="33" t="s">
        <v>25</v>
      </c>
      <c r="BB56" s="35" t="s">
        <v>900</v>
      </c>
      <c r="BC56" s="36" t="s">
        <v>119</v>
      </c>
      <c r="BD56" s="40" t="s">
        <v>195</v>
      </c>
    </row>
    <row r="57" ht="45.0" customHeight="1">
      <c r="A57" s="33" t="s">
        <v>901</v>
      </c>
      <c r="B57" s="33" t="s">
        <v>216</v>
      </c>
      <c r="C57" s="33" t="s">
        <v>61</v>
      </c>
      <c r="D57" s="33" t="s">
        <v>40</v>
      </c>
      <c r="E57" s="33" t="s">
        <v>41</v>
      </c>
      <c r="F57" s="33" t="s">
        <v>28</v>
      </c>
      <c r="G57" s="33" t="s">
        <v>195</v>
      </c>
      <c r="H57" s="33" t="s">
        <v>108</v>
      </c>
      <c r="I57" s="33" t="s">
        <v>42</v>
      </c>
      <c r="J57" s="33" t="s">
        <v>54</v>
      </c>
      <c r="K57" s="33" t="s">
        <v>73</v>
      </c>
      <c r="L57" s="33" t="s">
        <v>123</v>
      </c>
      <c r="M57" s="33" t="s">
        <v>30</v>
      </c>
      <c r="N57" s="33" t="s">
        <v>902</v>
      </c>
      <c r="O57" s="33" t="s">
        <v>44</v>
      </c>
      <c r="P57" s="33" t="s">
        <v>31</v>
      </c>
      <c r="Q57" s="33" t="s">
        <v>218</v>
      </c>
      <c r="R57" s="33" t="s">
        <v>89</v>
      </c>
      <c r="S57" s="33" t="s">
        <v>104</v>
      </c>
      <c r="T57" s="33" t="s">
        <v>903</v>
      </c>
      <c r="U57" s="33" t="s">
        <v>904</v>
      </c>
      <c r="V57" s="33" t="s">
        <v>905</v>
      </c>
      <c r="W57" s="33" t="s">
        <v>906</v>
      </c>
      <c r="X57" s="33" t="s">
        <v>502</v>
      </c>
      <c r="Y57" s="33" t="s">
        <v>615</v>
      </c>
      <c r="Z57" s="33" t="s">
        <v>907</v>
      </c>
      <c r="AA57" s="33" t="s">
        <v>195</v>
      </c>
      <c r="AB57" s="33" t="s">
        <v>195</v>
      </c>
      <c r="AC57" s="33" t="s">
        <v>195</v>
      </c>
      <c r="AD57" s="33" t="s">
        <v>908</v>
      </c>
      <c r="AE57" s="33" t="s">
        <v>909</v>
      </c>
      <c r="AF57" s="33" t="s">
        <v>910</v>
      </c>
      <c r="AG57" s="33" t="s">
        <v>721</v>
      </c>
      <c r="AH57" s="33" t="s">
        <v>195</v>
      </c>
      <c r="AI57" s="33" t="s">
        <v>195</v>
      </c>
      <c r="AJ57" s="33" t="s">
        <v>195</v>
      </c>
      <c r="AK57" s="33" t="s">
        <v>195</v>
      </c>
      <c r="AL57" s="33" t="s">
        <v>195</v>
      </c>
      <c r="AM57" s="33" t="s">
        <v>195</v>
      </c>
      <c r="AN57" s="34" t="s">
        <v>120</v>
      </c>
      <c r="AO57" s="34" t="s">
        <v>66</v>
      </c>
      <c r="AP57" s="34" t="s">
        <v>125</v>
      </c>
      <c r="AQ57" s="34" t="s">
        <v>195</v>
      </c>
      <c r="AR57" s="33" t="s">
        <v>91</v>
      </c>
      <c r="AS57" s="33" t="s">
        <v>68</v>
      </c>
      <c r="AT57" s="33" t="s">
        <v>22</v>
      </c>
      <c r="AU57" s="35" t="s">
        <v>911</v>
      </c>
      <c r="AV57" s="35" t="s">
        <v>912</v>
      </c>
      <c r="AW57" s="35">
        <v>8390984.0</v>
      </c>
      <c r="AX57" s="39" t="str">
        <f>HYPERLINK("http://www.pdpmagdalenacentro.org/pdpmc/corporacion.php","http://www.pdpmagdalenacentro.org/pdpmc/corporacion.php")</f>
        <v>http://www.pdpmagdalenacentro.org/pdpmc/corporacion.php</v>
      </c>
      <c r="AY57" s="33" t="s">
        <v>23</v>
      </c>
      <c r="AZ57" s="33" t="s">
        <v>37</v>
      </c>
      <c r="BA57" s="33" t="s">
        <v>38</v>
      </c>
      <c r="BB57" s="35" t="s">
        <v>913</v>
      </c>
      <c r="BC57" s="39" t="str">
        <f>HYPERLINK("mailto:jorge.tovar@pdpmagdalenacentro.org","jorge.tovar@pdpmagdalenacentro.org")</f>
        <v>jorge.tovar@pdpmagdalenacentro.org</v>
      </c>
      <c r="BD57" s="40" t="s">
        <v>195</v>
      </c>
    </row>
    <row r="58" ht="45.0" customHeight="1">
      <c r="A58" s="33" t="s">
        <v>914</v>
      </c>
      <c r="B58" s="33" t="s">
        <v>216</v>
      </c>
      <c r="C58" s="33" t="s">
        <v>26</v>
      </c>
      <c r="D58" s="33" t="s">
        <v>62</v>
      </c>
      <c r="E58" s="33" t="s">
        <v>28</v>
      </c>
      <c r="F58" s="33" t="s">
        <v>41</v>
      </c>
      <c r="G58" s="33" t="s">
        <v>195</v>
      </c>
      <c r="H58" s="33" t="s">
        <v>98</v>
      </c>
      <c r="I58" s="33" t="s">
        <v>64</v>
      </c>
      <c r="J58" s="33" t="s">
        <v>123</v>
      </c>
      <c r="K58" s="33" t="s">
        <v>16</v>
      </c>
      <c r="L58" s="33" t="s">
        <v>108</v>
      </c>
      <c r="M58" s="33" t="s">
        <v>30</v>
      </c>
      <c r="N58" s="33" t="s">
        <v>915</v>
      </c>
      <c r="O58" s="33" t="s">
        <v>44</v>
      </c>
      <c r="P58" s="33" t="s">
        <v>99</v>
      </c>
      <c r="Q58" s="33" t="s">
        <v>89</v>
      </c>
      <c r="R58" s="33" t="s">
        <v>94</v>
      </c>
      <c r="S58" s="33" t="s">
        <v>195</v>
      </c>
      <c r="T58" s="33" t="s">
        <v>591</v>
      </c>
      <c r="U58" s="33" t="s">
        <v>643</v>
      </c>
      <c r="V58" s="33" t="s">
        <v>916</v>
      </c>
      <c r="W58" s="33" t="s">
        <v>917</v>
      </c>
      <c r="X58" s="33" t="s">
        <v>313</v>
      </c>
      <c r="Y58" s="33" t="s">
        <v>195</v>
      </c>
      <c r="Z58" s="33" t="s">
        <v>195</v>
      </c>
      <c r="AA58" s="33" t="s">
        <v>195</v>
      </c>
      <c r="AB58" s="33" t="s">
        <v>195</v>
      </c>
      <c r="AC58" s="33" t="s">
        <v>313</v>
      </c>
      <c r="AD58" s="33" t="s">
        <v>195</v>
      </c>
      <c r="AE58" s="33" t="s">
        <v>918</v>
      </c>
      <c r="AF58" s="33" t="s">
        <v>919</v>
      </c>
      <c r="AG58" s="33" t="s">
        <v>920</v>
      </c>
      <c r="AH58" s="33" t="s">
        <v>886</v>
      </c>
      <c r="AI58" s="33" t="s">
        <v>921</v>
      </c>
      <c r="AJ58" s="33" t="s">
        <v>922</v>
      </c>
      <c r="AK58" s="33" t="s">
        <v>923</v>
      </c>
      <c r="AL58" s="33" t="s">
        <v>195</v>
      </c>
      <c r="AM58" s="33" t="s">
        <v>195</v>
      </c>
      <c r="AN58" s="34" t="s">
        <v>75</v>
      </c>
      <c r="AO58" s="34" t="s">
        <v>56</v>
      </c>
      <c r="AP58" s="34" t="s">
        <v>19</v>
      </c>
      <c r="AQ58" s="34" t="s">
        <v>195</v>
      </c>
      <c r="AR58" s="33" t="s">
        <v>106</v>
      </c>
      <c r="AS58" s="33" t="s">
        <v>34</v>
      </c>
      <c r="AT58" s="33" t="s">
        <v>22</v>
      </c>
      <c r="AU58" s="35" t="s">
        <v>924</v>
      </c>
      <c r="AV58" s="35" t="s">
        <v>925</v>
      </c>
      <c r="AW58" s="35">
        <v>2542424.0</v>
      </c>
      <c r="AX58" s="36" t="str">
        <f>HYPERLINK("http://www.region.org.co/","http://www.region.org.co")</f>
        <v>http://www.region.org.co</v>
      </c>
      <c r="AY58" s="33" t="s">
        <v>23</v>
      </c>
      <c r="AZ58" s="33" t="s">
        <v>37</v>
      </c>
      <c r="BA58" s="33" t="s">
        <v>38</v>
      </c>
      <c r="BB58" s="41" t="s">
        <v>195</v>
      </c>
      <c r="BC58" s="41" t="s">
        <v>195</v>
      </c>
      <c r="BD58" s="40" t="s">
        <v>195</v>
      </c>
    </row>
    <row r="59" ht="45.0" customHeight="1">
      <c r="A59" s="33" t="s">
        <v>926</v>
      </c>
      <c r="B59" s="33" t="s">
        <v>927</v>
      </c>
      <c r="C59" s="33" t="s">
        <v>61</v>
      </c>
      <c r="D59" s="33" t="s">
        <v>27</v>
      </c>
      <c r="E59" s="33" t="s">
        <v>15</v>
      </c>
      <c r="F59" s="33" t="s">
        <v>41</v>
      </c>
      <c r="G59" s="33" t="s">
        <v>195</v>
      </c>
      <c r="H59" s="33" t="s">
        <v>108</v>
      </c>
      <c r="I59" s="33" t="s">
        <v>98</v>
      </c>
      <c r="J59" s="33" t="s">
        <v>42</v>
      </c>
      <c r="K59" s="33" t="s">
        <v>64</v>
      </c>
      <c r="L59" s="33" t="s">
        <v>195</v>
      </c>
      <c r="M59" s="33" t="s">
        <v>43</v>
      </c>
      <c r="N59" s="33" t="s">
        <v>119</v>
      </c>
      <c r="O59" s="33" t="s">
        <v>109</v>
      </c>
      <c r="P59" s="33" t="s">
        <v>99</v>
      </c>
      <c r="Q59" s="33" t="s">
        <v>195</v>
      </c>
      <c r="R59" s="33" t="s">
        <v>44</v>
      </c>
      <c r="S59" s="33" t="s">
        <v>89</v>
      </c>
      <c r="T59" s="33" t="s">
        <v>195</v>
      </c>
      <c r="U59" s="33" t="s">
        <v>195</v>
      </c>
      <c r="V59" s="33" t="s">
        <v>195</v>
      </c>
      <c r="W59" s="33" t="s">
        <v>195</v>
      </c>
      <c r="X59" s="33" t="s">
        <v>195</v>
      </c>
      <c r="Y59" s="33" t="s">
        <v>195</v>
      </c>
      <c r="Z59" s="33" t="s">
        <v>195</v>
      </c>
      <c r="AA59" s="33" t="s">
        <v>195</v>
      </c>
      <c r="AB59" s="33" t="s">
        <v>195</v>
      </c>
      <c r="AC59" s="33" t="s">
        <v>195</v>
      </c>
      <c r="AD59" s="33" t="s">
        <v>268</v>
      </c>
      <c r="AE59" s="33" t="s">
        <v>928</v>
      </c>
      <c r="AF59" s="33" t="s">
        <v>195</v>
      </c>
      <c r="AG59" s="33" t="s">
        <v>195</v>
      </c>
      <c r="AH59" s="33" t="s">
        <v>195</v>
      </c>
      <c r="AI59" s="33" t="s">
        <v>195</v>
      </c>
      <c r="AJ59" s="33" t="s">
        <v>195</v>
      </c>
      <c r="AK59" s="33" t="s">
        <v>195</v>
      </c>
      <c r="AL59" s="33" t="s">
        <v>195</v>
      </c>
      <c r="AM59" s="33" t="s">
        <v>195</v>
      </c>
      <c r="AN59" s="34" t="s">
        <v>125</v>
      </c>
      <c r="AO59" s="34" t="s">
        <v>32</v>
      </c>
      <c r="AP59" s="34" t="s">
        <v>195</v>
      </c>
      <c r="AQ59" s="34" t="s">
        <v>195</v>
      </c>
      <c r="AR59" s="33" t="s">
        <v>116</v>
      </c>
      <c r="AS59" s="33" t="s">
        <v>92</v>
      </c>
      <c r="AT59" s="33" t="s">
        <v>59</v>
      </c>
      <c r="AU59" s="35" t="s">
        <v>929</v>
      </c>
      <c r="AV59" s="35" t="s">
        <v>930</v>
      </c>
      <c r="AW59" s="35">
        <v>7840340.0</v>
      </c>
      <c r="AX59" s="36" t="str">
        <f>HYPERLINK("http://www.unisinu.edu.co/","http://www.unisinu.edu.co")</f>
        <v>http://www.unisinu.edu.co</v>
      </c>
      <c r="AY59" s="33" t="s">
        <v>36</v>
      </c>
      <c r="AZ59" s="33" t="s">
        <v>24</v>
      </c>
      <c r="BA59" s="33" t="s">
        <v>25</v>
      </c>
      <c r="BB59" s="41" t="s">
        <v>931</v>
      </c>
      <c r="BC59" s="36" t="str">
        <f>HYPERLINK("mailto:chindos40@gmail.com","chindos40@gmail.com")</f>
        <v>chindos40@gmail.com</v>
      </c>
      <c r="BD59" s="40" t="s">
        <v>932</v>
      </c>
    </row>
    <row r="60" ht="60.0" customHeight="1">
      <c r="A60" s="33" t="s">
        <v>933</v>
      </c>
      <c r="B60" s="33" t="s">
        <v>209</v>
      </c>
      <c r="C60" s="33" t="s">
        <v>71</v>
      </c>
      <c r="D60" s="33" t="s">
        <v>40</v>
      </c>
      <c r="E60" s="33" t="s">
        <v>15</v>
      </c>
      <c r="F60" s="33" t="s">
        <v>41</v>
      </c>
      <c r="G60" s="33" t="s">
        <v>195</v>
      </c>
      <c r="H60" s="33" t="s">
        <v>15</v>
      </c>
      <c r="I60" s="33" t="s">
        <v>98</v>
      </c>
      <c r="J60" s="33" t="s">
        <v>128</v>
      </c>
      <c r="K60" s="33" t="s">
        <v>195</v>
      </c>
      <c r="L60" s="33" t="s">
        <v>195</v>
      </c>
      <c r="M60" s="33" t="s">
        <v>43</v>
      </c>
      <c r="N60" s="33" t="s">
        <v>934</v>
      </c>
      <c r="O60" s="33" t="s">
        <v>109</v>
      </c>
      <c r="P60" s="33" t="s">
        <v>99</v>
      </c>
      <c r="Q60" s="33" t="s">
        <v>89</v>
      </c>
      <c r="R60" s="33" t="s">
        <v>44</v>
      </c>
      <c r="S60" s="33" t="s">
        <v>94</v>
      </c>
      <c r="T60" s="33" t="s">
        <v>195</v>
      </c>
      <c r="U60" s="33" t="s">
        <v>195</v>
      </c>
      <c r="V60" s="33" t="s">
        <v>195</v>
      </c>
      <c r="W60" s="33" t="s">
        <v>195</v>
      </c>
      <c r="X60" s="33" t="s">
        <v>195</v>
      </c>
      <c r="Y60" s="33" t="s">
        <v>195</v>
      </c>
      <c r="Z60" s="33" t="s">
        <v>195</v>
      </c>
      <c r="AA60" s="33" t="s">
        <v>195</v>
      </c>
      <c r="AB60" s="33" t="s">
        <v>195</v>
      </c>
      <c r="AC60" s="33" t="s">
        <v>195</v>
      </c>
      <c r="AD60" s="33" t="s">
        <v>268</v>
      </c>
      <c r="AE60" s="33" t="s">
        <v>935</v>
      </c>
      <c r="AF60" s="33" t="s">
        <v>936</v>
      </c>
      <c r="AG60" s="33" t="s">
        <v>195</v>
      </c>
      <c r="AH60" s="33" t="s">
        <v>195</v>
      </c>
      <c r="AI60" s="33" t="s">
        <v>195</v>
      </c>
      <c r="AJ60" s="33" t="s">
        <v>195</v>
      </c>
      <c r="AK60" s="33" t="s">
        <v>195</v>
      </c>
      <c r="AL60" s="33" t="s">
        <v>195</v>
      </c>
      <c r="AM60" s="33" t="s">
        <v>195</v>
      </c>
      <c r="AN60" s="34" t="s">
        <v>32</v>
      </c>
      <c r="AO60" s="34" t="s">
        <v>195</v>
      </c>
      <c r="AP60" s="34" t="s">
        <v>195</v>
      </c>
      <c r="AQ60" s="34" t="s">
        <v>195</v>
      </c>
      <c r="AR60" s="33" t="s">
        <v>46</v>
      </c>
      <c r="AS60" s="33" t="s">
        <v>97</v>
      </c>
      <c r="AT60" s="33" t="s">
        <v>35</v>
      </c>
      <c r="AU60" s="35" t="s">
        <v>630</v>
      </c>
      <c r="AV60" s="35" t="s">
        <v>631</v>
      </c>
      <c r="AW60" s="35" t="s">
        <v>119</v>
      </c>
      <c r="AX60" s="35" t="s">
        <v>937</v>
      </c>
      <c r="AY60" s="33" t="s">
        <v>36</v>
      </c>
      <c r="AZ60" s="33" t="s">
        <v>37</v>
      </c>
      <c r="BA60" s="33" t="s">
        <v>38</v>
      </c>
      <c r="BB60" s="41" t="s">
        <v>938</v>
      </c>
      <c r="BC60" s="36" t="str">
        <f>HYPERLINK("mailto:gcalvo@uni.pedagogica.edu.co","gcalvo@uni.pedagogica.edu.co")</f>
        <v>gcalvo@uni.pedagogica.edu.co</v>
      </c>
      <c r="BD60" s="40" t="s">
        <v>634</v>
      </c>
    </row>
    <row r="61" ht="45.0" customHeight="1">
      <c r="A61" s="49" t="s">
        <v>939</v>
      </c>
      <c r="B61" s="33" t="s">
        <v>357</v>
      </c>
      <c r="C61" s="33" t="s">
        <v>71</v>
      </c>
      <c r="D61" s="33" t="s">
        <v>40</v>
      </c>
      <c r="E61" s="33" t="s">
        <v>15</v>
      </c>
      <c r="F61" s="33" t="s">
        <v>41</v>
      </c>
      <c r="G61" s="33" t="s">
        <v>195</v>
      </c>
      <c r="H61" s="33" t="s">
        <v>103</v>
      </c>
      <c r="I61" s="33" t="s">
        <v>16</v>
      </c>
      <c r="J61" s="33" t="s">
        <v>42</v>
      </c>
      <c r="K61" s="33" t="s">
        <v>81</v>
      </c>
      <c r="L61" s="33" t="s">
        <v>195</v>
      </c>
      <c r="M61" s="33" t="s">
        <v>43</v>
      </c>
      <c r="N61" s="33" t="s">
        <v>940</v>
      </c>
      <c r="O61" s="33" t="s">
        <v>109</v>
      </c>
      <c r="P61" s="33" t="s">
        <v>99</v>
      </c>
      <c r="Q61" s="33" t="s">
        <v>195</v>
      </c>
      <c r="R61" s="33" t="s">
        <v>195</v>
      </c>
      <c r="S61" s="33" t="s">
        <v>195</v>
      </c>
      <c r="T61" s="33" t="s">
        <v>267</v>
      </c>
      <c r="U61" s="33" t="s">
        <v>359</v>
      </c>
      <c r="V61" s="33" t="s">
        <v>195</v>
      </c>
      <c r="W61" s="33" t="s">
        <v>195</v>
      </c>
      <c r="X61" s="33" t="s">
        <v>195</v>
      </c>
      <c r="Y61" s="33" t="s">
        <v>195</v>
      </c>
      <c r="Z61" s="33" t="s">
        <v>195</v>
      </c>
      <c r="AA61" s="33" t="s">
        <v>195</v>
      </c>
      <c r="AB61" s="33" t="s">
        <v>195</v>
      </c>
      <c r="AC61" s="33" t="s">
        <v>195</v>
      </c>
      <c r="AD61" s="33" t="s">
        <v>253</v>
      </c>
      <c r="AE61" s="33" t="s">
        <v>268</v>
      </c>
      <c r="AF61" s="33" t="s">
        <v>195</v>
      </c>
      <c r="AG61" s="33" t="s">
        <v>195</v>
      </c>
      <c r="AH61" s="33" t="s">
        <v>195</v>
      </c>
      <c r="AI61" s="33" t="s">
        <v>195</v>
      </c>
      <c r="AJ61" s="33" t="s">
        <v>195</v>
      </c>
      <c r="AK61" s="33" t="s">
        <v>195</v>
      </c>
      <c r="AL61" s="33" t="s">
        <v>195</v>
      </c>
      <c r="AM61" s="33" t="s">
        <v>195</v>
      </c>
      <c r="AN61" s="34" t="s">
        <v>95</v>
      </c>
      <c r="AO61" s="34" t="s">
        <v>195</v>
      </c>
      <c r="AP61" s="34" t="s">
        <v>115</v>
      </c>
      <c r="AQ61" s="34" t="s">
        <v>195</v>
      </c>
      <c r="AR61" s="33" t="s">
        <v>106</v>
      </c>
      <c r="AS61" s="33" t="s">
        <v>34</v>
      </c>
      <c r="AT61" s="33" t="s">
        <v>22</v>
      </c>
      <c r="AU61" s="35" t="s">
        <v>941</v>
      </c>
      <c r="AV61" s="35" t="s">
        <v>942</v>
      </c>
      <c r="AW61" s="35" t="s">
        <v>943</v>
      </c>
      <c r="AX61" s="36"/>
      <c r="AY61" s="33" t="s">
        <v>49</v>
      </c>
      <c r="AZ61" s="33" t="s">
        <v>24</v>
      </c>
      <c r="BA61" s="33" t="s">
        <v>363</v>
      </c>
      <c r="BB61" s="41" t="s">
        <v>944</v>
      </c>
      <c r="BC61" s="42" t="str">
        <f>HYPERLINK("mailto:bolant@antares.udea.edu.co","bolant@antares.udea.edu.co ")</f>
        <v>bolant@antares.udea.edu.co </v>
      </c>
      <c r="BD61" s="40" t="s">
        <v>365</v>
      </c>
    </row>
    <row r="62" ht="45.0" customHeight="1">
      <c r="A62" s="33" t="s">
        <v>945</v>
      </c>
      <c r="B62" s="33" t="s">
        <v>709</v>
      </c>
      <c r="C62" s="33" t="s">
        <v>61</v>
      </c>
      <c r="D62" s="33" t="s">
        <v>62</v>
      </c>
      <c r="E62" s="33" t="s">
        <v>15</v>
      </c>
      <c r="F62" s="33" t="s">
        <v>946</v>
      </c>
      <c r="G62" s="33" t="s">
        <v>195</v>
      </c>
      <c r="H62" s="33" t="s">
        <v>98</v>
      </c>
      <c r="I62" s="33" t="s">
        <v>42</v>
      </c>
      <c r="J62" s="33" t="s">
        <v>16</v>
      </c>
      <c r="K62" s="33" t="s">
        <v>108</v>
      </c>
      <c r="L62" s="33" t="s">
        <v>73</v>
      </c>
      <c r="M62" s="33" t="s">
        <v>17</v>
      </c>
      <c r="N62" s="33" t="s">
        <v>947</v>
      </c>
      <c r="O62" s="33" t="s">
        <v>109</v>
      </c>
      <c r="P62" s="33" t="s">
        <v>44</v>
      </c>
      <c r="Q62" s="33" t="s">
        <v>31</v>
      </c>
      <c r="R62" s="33" t="s">
        <v>114</v>
      </c>
      <c r="S62" s="33" t="s">
        <v>195</v>
      </c>
      <c r="T62" s="33" t="s">
        <v>709</v>
      </c>
      <c r="U62" s="33" t="s">
        <v>313</v>
      </c>
      <c r="V62" s="33" t="s">
        <v>195</v>
      </c>
      <c r="W62" s="33" t="s">
        <v>195</v>
      </c>
      <c r="X62" s="33" t="s">
        <v>195</v>
      </c>
      <c r="Y62" s="33" t="s">
        <v>195</v>
      </c>
      <c r="Z62" s="33" t="s">
        <v>195</v>
      </c>
      <c r="AA62" s="33" t="s">
        <v>195</v>
      </c>
      <c r="AB62" s="33" t="s">
        <v>195</v>
      </c>
      <c r="AC62" s="33" t="s">
        <v>195</v>
      </c>
      <c r="AD62" s="33" t="s">
        <v>948</v>
      </c>
      <c r="AE62" s="33" t="s">
        <v>195</v>
      </c>
      <c r="AF62" s="33" t="s">
        <v>195</v>
      </c>
      <c r="AG62" s="33" t="s">
        <v>195</v>
      </c>
      <c r="AH62" s="33" t="s">
        <v>195</v>
      </c>
      <c r="AI62" s="33" t="s">
        <v>195</v>
      </c>
      <c r="AJ62" s="33" t="s">
        <v>195</v>
      </c>
      <c r="AK62" s="33" t="s">
        <v>195</v>
      </c>
      <c r="AL62" s="33" t="s">
        <v>195</v>
      </c>
      <c r="AM62" s="33" t="s">
        <v>195</v>
      </c>
      <c r="AN62" s="34" t="s">
        <v>90</v>
      </c>
      <c r="AO62" s="34" t="s">
        <v>110</v>
      </c>
      <c r="AP62" s="34" t="s">
        <v>56</v>
      </c>
      <c r="AQ62" s="34" t="s">
        <v>195</v>
      </c>
      <c r="AR62" s="33" t="s">
        <v>46</v>
      </c>
      <c r="AS62" s="33" t="s">
        <v>97</v>
      </c>
      <c r="AT62" s="33" t="s">
        <v>35</v>
      </c>
      <c r="AU62" s="35" t="s">
        <v>949</v>
      </c>
      <c r="AV62" s="35" t="s">
        <v>950</v>
      </c>
      <c r="AW62" s="35" t="s">
        <v>951</v>
      </c>
      <c r="AX62" s="35" t="s">
        <v>952</v>
      </c>
      <c r="AY62" s="33" t="s">
        <v>23</v>
      </c>
      <c r="AZ62" s="33" t="s">
        <v>24</v>
      </c>
      <c r="BA62" s="33" t="s">
        <v>79</v>
      </c>
      <c r="BB62" s="35" t="s">
        <v>953</v>
      </c>
      <c r="BC62" s="35" t="s">
        <v>954</v>
      </c>
      <c r="BD62" s="40" t="s">
        <v>955</v>
      </c>
    </row>
    <row r="63" ht="60.0" customHeight="1">
      <c r="A63" s="33" t="s">
        <v>956</v>
      </c>
      <c r="B63" s="33" t="s">
        <v>204</v>
      </c>
      <c r="C63" s="33" t="s">
        <v>61</v>
      </c>
      <c r="D63" s="33" t="s">
        <v>52</v>
      </c>
      <c r="E63" s="33" t="s">
        <v>41</v>
      </c>
      <c r="F63" s="33" t="s">
        <v>28</v>
      </c>
      <c r="G63" s="33" t="s">
        <v>15</v>
      </c>
      <c r="H63" s="33" t="s">
        <v>134</v>
      </c>
      <c r="I63" s="33" t="s">
        <v>16</v>
      </c>
      <c r="J63" s="33" t="s">
        <v>81</v>
      </c>
      <c r="K63" s="33" t="s">
        <v>42</v>
      </c>
      <c r="L63" s="33" t="s">
        <v>108</v>
      </c>
      <c r="M63" s="33" t="s">
        <v>17</v>
      </c>
      <c r="N63" s="33" t="s">
        <v>119</v>
      </c>
      <c r="O63" s="33" t="s">
        <v>94</v>
      </c>
      <c r="P63" s="33" t="s">
        <v>99</v>
      </c>
      <c r="Q63" s="33" t="s">
        <v>109</v>
      </c>
      <c r="R63" s="33" t="s">
        <v>89</v>
      </c>
      <c r="S63" s="33" t="s">
        <v>44</v>
      </c>
      <c r="T63" s="33" t="s">
        <v>957</v>
      </c>
      <c r="U63" s="33" t="s">
        <v>276</v>
      </c>
      <c r="V63" s="33" t="s">
        <v>315</v>
      </c>
      <c r="W63" s="33" t="s">
        <v>958</v>
      </c>
      <c r="X63" s="33" t="s">
        <v>423</v>
      </c>
      <c r="Y63" s="33" t="s">
        <v>959</v>
      </c>
      <c r="Z63" s="33" t="s">
        <v>960</v>
      </c>
      <c r="AA63" s="33" t="s">
        <v>195</v>
      </c>
      <c r="AB63" s="33" t="s">
        <v>195</v>
      </c>
      <c r="AC63" s="33" t="s">
        <v>195</v>
      </c>
      <c r="AD63" s="33" t="s">
        <v>961</v>
      </c>
      <c r="AE63" s="33" t="s">
        <v>962</v>
      </c>
      <c r="AF63" s="33" t="s">
        <v>963</v>
      </c>
      <c r="AG63" s="33" t="s">
        <v>268</v>
      </c>
      <c r="AH63" s="33" t="s">
        <v>964</v>
      </c>
      <c r="AI63" s="33" t="s">
        <v>965</v>
      </c>
      <c r="AJ63" s="33" t="s">
        <v>966</v>
      </c>
      <c r="AK63" s="33" t="s">
        <v>211</v>
      </c>
      <c r="AL63" s="33" t="s">
        <v>967</v>
      </c>
      <c r="AM63" s="33" t="s">
        <v>968</v>
      </c>
      <c r="AN63" s="34" t="s">
        <v>66</v>
      </c>
      <c r="AO63" s="34" t="s">
        <v>56</v>
      </c>
      <c r="AP63" s="34" t="s">
        <v>75</v>
      </c>
      <c r="AQ63" s="34" t="s">
        <v>19</v>
      </c>
      <c r="AR63" s="33" t="s">
        <v>46</v>
      </c>
      <c r="AS63" s="33" t="s">
        <v>97</v>
      </c>
      <c r="AT63" s="33" t="s">
        <v>35</v>
      </c>
      <c r="AU63" s="35" t="s">
        <v>969</v>
      </c>
      <c r="AV63" s="35" t="s">
        <v>970</v>
      </c>
      <c r="AW63" s="35" t="s">
        <v>971</v>
      </c>
      <c r="AX63" s="39" t="str">
        <f>HYPERLINK("http://www.javeriana.edu.co/ear/d_des_rur/inicio.htm","http://www.javeriana.edu.co/ear/d_des_rur/inicio.htm")</f>
        <v>http://www.javeriana.edu.co/ear/d_des_rur/inicio.htm</v>
      </c>
      <c r="AY63" s="33" t="s">
        <v>23</v>
      </c>
      <c r="AZ63" s="33" t="s">
        <v>24</v>
      </c>
      <c r="BA63" s="33" t="s">
        <v>87</v>
      </c>
      <c r="BB63" s="35" t="s">
        <v>972</v>
      </c>
      <c r="BC63" s="36" t="str">
        <f>HYPERLINK("mailto:nsegura@javeriana.edu.co","nsegura@javeriana.edu.co")</f>
        <v>nsegura@javeriana.edu.co</v>
      </c>
      <c r="BD63" s="40" t="s">
        <v>973</v>
      </c>
    </row>
    <row r="64" ht="45.0" customHeight="1">
      <c r="A64" s="33" t="s">
        <v>974</v>
      </c>
      <c r="B64" s="33" t="s">
        <v>266</v>
      </c>
      <c r="C64" s="33" t="s">
        <v>71</v>
      </c>
      <c r="D64" s="33" t="s">
        <v>52</v>
      </c>
      <c r="E64" s="33" t="s">
        <v>41</v>
      </c>
      <c r="F64" s="33" t="s">
        <v>28</v>
      </c>
      <c r="G64" s="33" t="s">
        <v>15</v>
      </c>
      <c r="H64" s="33" t="s">
        <v>29</v>
      </c>
      <c r="I64" s="33" t="s">
        <v>81</v>
      </c>
      <c r="J64" s="33" t="s">
        <v>93</v>
      </c>
      <c r="K64" s="33" t="s">
        <v>108</v>
      </c>
      <c r="L64" s="33" t="s">
        <v>134</v>
      </c>
      <c r="M64" s="33" t="s">
        <v>30</v>
      </c>
      <c r="N64" s="33" t="s">
        <v>975</v>
      </c>
      <c r="O64" s="33" t="s">
        <v>44</v>
      </c>
      <c r="P64" s="33" t="s">
        <v>218</v>
      </c>
      <c r="Q64" s="33" t="s">
        <v>94</v>
      </c>
      <c r="R64" s="33" t="s">
        <v>99</v>
      </c>
      <c r="S64" s="33" t="s">
        <v>104</v>
      </c>
      <c r="T64" s="33" t="s">
        <v>220</v>
      </c>
      <c r="U64" s="33" t="s">
        <v>976</v>
      </c>
      <c r="V64" s="33" t="s">
        <v>267</v>
      </c>
      <c r="W64" s="33" t="s">
        <v>917</v>
      </c>
      <c r="X64" s="33" t="s">
        <v>195</v>
      </c>
      <c r="Y64" s="33" t="s">
        <v>195</v>
      </c>
      <c r="Z64" s="33" t="s">
        <v>195</v>
      </c>
      <c r="AA64" s="33" t="s">
        <v>195</v>
      </c>
      <c r="AB64" s="33" t="s">
        <v>195</v>
      </c>
      <c r="AC64" s="33" t="s">
        <v>195</v>
      </c>
      <c r="AD64" s="33" t="s">
        <v>268</v>
      </c>
      <c r="AE64" s="33" t="s">
        <v>977</v>
      </c>
      <c r="AF64" s="33" t="s">
        <v>978</v>
      </c>
      <c r="AG64" s="33" t="s">
        <v>195</v>
      </c>
      <c r="AH64" s="33" t="s">
        <v>195</v>
      </c>
      <c r="AI64" s="33" t="s">
        <v>195</v>
      </c>
      <c r="AJ64" s="33" t="s">
        <v>195</v>
      </c>
      <c r="AK64" s="33" t="s">
        <v>195</v>
      </c>
      <c r="AL64" s="33" t="s">
        <v>195</v>
      </c>
      <c r="AM64" s="33" t="s">
        <v>195</v>
      </c>
      <c r="AN64" s="34" t="s">
        <v>66</v>
      </c>
      <c r="AO64" s="34" t="s">
        <v>195</v>
      </c>
      <c r="AP64" s="34" t="s">
        <v>195</v>
      </c>
      <c r="AQ64" s="34" t="s">
        <v>195</v>
      </c>
      <c r="AR64" s="33" t="s">
        <v>106</v>
      </c>
      <c r="AS64" s="33" t="s">
        <v>34</v>
      </c>
      <c r="AT64" s="33" t="s">
        <v>22</v>
      </c>
      <c r="AU64" s="35" t="s">
        <v>979</v>
      </c>
      <c r="AV64" s="35" t="s">
        <v>270</v>
      </c>
      <c r="AW64" s="35" t="s">
        <v>980</v>
      </c>
      <c r="AX64" s="39" t="str">
        <f>HYPERLINK("http://scienti.colciencias.gov.co:8080/gruplac/jsp/visualiza/visualizagr.jsp?nro=00000000001597","http://scienti.colciencias.gov.co:8080/gruplac/jsp/visualiza/visualizagr.jsp?nro=00000000001597")</f>
        <v>http://scienti.colciencias.gov.co:8080/gruplac/jsp/visualiza/visualizagr.jsp?nro=00000000001597</v>
      </c>
      <c r="AY64" s="33" t="s">
        <v>36</v>
      </c>
      <c r="AZ64" s="33" t="s">
        <v>24</v>
      </c>
      <c r="BA64" s="33" t="s">
        <v>25</v>
      </c>
      <c r="BB64" s="35" t="s">
        <v>981</v>
      </c>
      <c r="BC64" s="36" t="str">
        <f>HYPERLINK("mailto:pbrand@unal.edu.co","pbrand@unal.edu.co")</f>
        <v>pbrand@unal.edu.co</v>
      </c>
      <c r="BD64" s="40" t="s">
        <v>273</v>
      </c>
    </row>
    <row r="65" ht="135.0" customHeight="1">
      <c r="A65" s="33" t="s">
        <v>554</v>
      </c>
      <c r="B65" s="33" t="s">
        <v>205</v>
      </c>
      <c r="C65" s="33" t="s">
        <v>61</v>
      </c>
      <c r="D65" s="33" t="s">
        <v>52</v>
      </c>
      <c r="E65" s="33" t="s">
        <v>41</v>
      </c>
      <c r="F65" s="33" t="s">
        <v>15</v>
      </c>
      <c r="G65" s="33" t="s">
        <v>28</v>
      </c>
      <c r="H65" s="33" t="s">
        <v>54</v>
      </c>
      <c r="I65" s="33" t="s">
        <v>81</v>
      </c>
      <c r="J65" s="33" t="s">
        <v>103</v>
      </c>
      <c r="K65" s="33" t="s">
        <v>139</v>
      </c>
      <c r="L65" s="33" t="s">
        <v>140</v>
      </c>
      <c r="M65" s="33" t="s">
        <v>17</v>
      </c>
      <c r="N65" s="33" t="s">
        <v>982</v>
      </c>
      <c r="O65" s="33" t="s">
        <v>82</v>
      </c>
      <c r="P65" s="33" t="s">
        <v>44</v>
      </c>
      <c r="Q65" s="33" t="s">
        <v>31</v>
      </c>
      <c r="R65" s="33" t="s">
        <v>89</v>
      </c>
      <c r="S65" s="33" t="s">
        <v>109</v>
      </c>
      <c r="T65" s="33" t="s">
        <v>983</v>
      </c>
      <c r="U65" s="33" t="s">
        <v>984</v>
      </c>
      <c r="V65" s="33" t="s">
        <v>985</v>
      </c>
      <c r="W65" s="33" t="s">
        <v>986</v>
      </c>
      <c r="X65" s="33" t="s">
        <v>987</v>
      </c>
      <c r="Y65" s="33" t="s">
        <v>988</v>
      </c>
      <c r="Z65" s="33" t="s">
        <v>989</v>
      </c>
      <c r="AA65" s="33" t="s">
        <v>990</v>
      </c>
      <c r="AB65" s="33" t="s">
        <v>991</v>
      </c>
      <c r="AC65" s="33" t="s">
        <v>992</v>
      </c>
      <c r="AD65" s="33" t="s">
        <v>268</v>
      </c>
      <c r="AE65" s="33" t="s">
        <v>195</v>
      </c>
      <c r="AF65" s="33" t="s">
        <v>195</v>
      </c>
      <c r="AG65" s="33" t="s">
        <v>195</v>
      </c>
      <c r="AH65" s="33" t="s">
        <v>195</v>
      </c>
      <c r="AI65" s="33" t="s">
        <v>195</v>
      </c>
      <c r="AJ65" s="33" t="s">
        <v>195</v>
      </c>
      <c r="AK65" s="33" t="s">
        <v>195</v>
      </c>
      <c r="AL65" s="33" t="s">
        <v>195</v>
      </c>
      <c r="AM65" s="33" t="s">
        <v>195</v>
      </c>
      <c r="AN65" s="34" t="s">
        <v>75</v>
      </c>
      <c r="AO65" s="34" t="s">
        <v>66</v>
      </c>
      <c r="AP65" s="34" t="s">
        <v>195</v>
      </c>
      <c r="AQ65" s="34" t="s">
        <v>195</v>
      </c>
      <c r="AR65" s="33" t="s">
        <v>33</v>
      </c>
      <c r="AS65" s="33" t="s">
        <v>47</v>
      </c>
      <c r="AT65" s="33" t="s">
        <v>59</v>
      </c>
      <c r="AU65" s="35" t="s">
        <v>993</v>
      </c>
      <c r="AV65" s="35" t="s">
        <v>556</v>
      </c>
      <c r="AW65" s="35" t="s">
        <v>994</v>
      </c>
      <c r="AX65" s="39" t="str">
        <f>HYPERLINK("http://www.uninorte.edu.co/web/investigacion-desarrollo-e-innovacion","http://www.uninorte.edu.co/web/investigacion-desarrollo-e-innovacion")</f>
        <v>http://www.uninorte.edu.co/web/investigacion-desarrollo-e-innovacion</v>
      </c>
      <c r="AY65" s="33" t="s">
        <v>23</v>
      </c>
      <c r="AZ65" s="33" t="s">
        <v>24</v>
      </c>
      <c r="BA65" s="33" t="s">
        <v>38</v>
      </c>
      <c r="BB65" s="35" t="s">
        <v>995</v>
      </c>
      <c r="BC65" s="39" t="str">
        <f>HYPERLINK("mailto:alvaroz@uninorte.edu.co","rabello@uninorte.edu.co
alvaroz@uninorte.edu.co
quinterojd@uninorte.edu.co
agonzale@uninorte.edu.co
trejosl@uninorte.edu.co")</f>
        <v>rabello@uninorte.edu.co
alvaroz@uninorte.edu.co
quinterojd@uninorte.edu.co
agonzale@uninorte.edu.co
trejosl@uninorte.edu.co</v>
      </c>
      <c r="BD65" s="40" t="s">
        <v>996</v>
      </c>
    </row>
    <row r="66" ht="120.0" customHeight="1">
      <c r="A66" s="33" t="s">
        <v>997</v>
      </c>
      <c r="B66" s="33" t="s">
        <v>998</v>
      </c>
      <c r="C66" s="33" t="s">
        <v>61</v>
      </c>
      <c r="D66" s="33" t="s">
        <v>40</v>
      </c>
      <c r="E66" s="33" t="s">
        <v>41</v>
      </c>
      <c r="F66" s="33" t="s">
        <v>15</v>
      </c>
      <c r="G66" s="33" t="s">
        <v>28</v>
      </c>
      <c r="H66" s="33" t="s">
        <v>108</v>
      </c>
      <c r="I66" s="33" t="s">
        <v>73</v>
      </c>
      <c r="J66" s="33" t="s">
        <v>103</v>
      </c>
      <c r="K66" s="33" t="s">
        <v>29</v>
      </c>
      <c r="L66" s="33" t="s">
        <v>54</v>
      </c>
      <c r="M66" s="33" t="s">
        <v>30</v>
      </c>
      <c r="N66" s="33" t="s">
        <v>999</v>
      </c>
      <c r="O66" s="33" t="s">
        <v>99</v>
      </c>
      <c r="P66" s="33" t="s">
        <v>109</v>
      </c>
      <c r="Q66" s="33" t="s">
        <v>218</v>
      </c>
      <c r="R66" s="33" t="s">
        <v>82</v>
      </c>
      <c r="S66" s="33" t="s">
        <v>44</v>
      </c>
      <c r="T66" s="33" t="s">
        <v>1000</v>
      </c>
      <c r="U66" s="33" t="s">
        <v>1001</v>
      </c>
      <c r="V66" s="33" t="s">
        <v>1002</v>
      </c>
      <c r="W66" s="33" t="s">
        <v>1003</v>
      </c>
      <c r="X66" s="33" t="s">
        <v>1004</v>
      </c>
      <c r="Y66" s="33" t="s">
        <v>195</v>
      </c>
      <c r="Z66" s="33" t="s">
        <v>195</v>
      </c>
      <c r="AA66" s="33" t="s">
        <v>195</v>
      </c>
      <c r="AB66" s="33" t="s">
        <v>195</v>
      </c>
      <c r="AC66" s="33" t="s">
        <v>195</v>
      </c>
      <c r="AD66" s="33" t="s">
        <v>268</v>
      </c>
      <c r="AE66" s="33" t="s">
        <v>1005</v>
      </c>
      <c r="AF66" s="33" t="s">
        <v>195</v>
      </c>
      <c r="AG66" s="33" t="s">
        <v>195</v>
      </c>
      <c r="AH66" s="33" t="s">
        <v>195</v>
      </c>
      <c r="AI66" s="33" t="s">
        <v>195</v>
      </c>
      <c r="AJ66" s="33" t="s">
        <v>195</v>
      </c>
      <c r="AK66" s="33" t="s">
        <v>195</v>
      </c>
      <c r="AL66" s="33" t="s">
        <v>195</v>
      </c>
      <c r="AM66" s="33" t="s">
        <v>195</v>
      </c>
      <c r="AN66" s="34" t="s">
        <v>95</v>
      </c>
      <c r="AO66" s="34" t="s">
        <v>56</v>
      </c>
      <c r="AP66" s="34" t="s">
        <v>125</v>
      </c>
      <c r="AQ66" s="34" t="s">
        <v>195</v>
      </c>
      <c r="AR66" s="33" t="s">
        <v>76</v>
      </c>
      <c r="AS66" s="33" t="s">
        <v>127</v>
      </c>
      <c r="AT66" s="33" t="s">
        <v>78</v>
      </c>
      <c r="AU66" s="35" t="s">
        <v>1006</v>
      </c>
      <c r="AV66" s="35" t="s">
        <v>1007</v>
      </c>
      <c r="AW66" s="35" t="s">
        <v>1008</v>
      </c>
      <c r="AX66" s="39" t="str">
        <f>HYPERLINK("http://investigaciones.usbcali.edu.co/geos/","http://investigaciones.usbcali.edu.co/geos/
http://investigaciones.usbcali.edu.co/giece/")</f>
        <v>http://investigaciones.usbcali.edu.co/geos/
http://investigaciones.usbcali.edu.co/giece/</v>
      </c>
      <c r="AY66" s="33" t="s">
        <v>23</v>
      </c>
      <c r="AZ66" s="33" t="s">
        <v>24</v>
      </c>
      <c r="BA66" s="33" t="s">
        <v>38</v>
      </c>
      <c r="BB66" s="35" t="s">
        <v>1009</v>
      </c>
      <c r="BC66" s="35" t="s">
        <v>1010</v>
      </c>
      <c r="BD66" s="40" t="s">
        <v>1011</v>
      </c>
    </row>
    <row r="67" ht="45.0" customHeight="1">
      <c r="A67" s="33" t="s">
        <v>1012</v>
      </c>
      <c r="B67" s="33" t="s">
        <v>697</v>
      </c>
      <c r="C67" s="33" t="s">
        <v>61</v>
      </c>
      <c r="D67" s="33" t="s">
        <v>52</v>
      </c>
      <c r="E67" s="33" t="s">
        <v>41</v>
      </c>
      <c r="F67" s="33" t="s">
        <v>63</v>
      </c>
      <c r="G67" s="33" t="s">
        <v>195</v>
      </c>
      <c r="H67" s="33" t="s">
        <v>81</v>
      </c>
      <c r="I67" s="33" t="s">
        <v>29</v>
      </c>
      <c r="J67" s="33" t="s">
        <v>73</v>
      </c>
      <c r="K67" s="33" t="s">
        <v>93</v>
      </c>
      <c r="L67" s="33" t="s">
        <v>195</v>
      </c>
      <c r="M67" s="33" t="s">
        <v>30</v>
      </c>
      <c r="N67" s="33" t="s">
        <v>1013</v>
      </c>
      <c r="O67" s="33" t="s">
        <v>109</v>
      </c>
      <c r="P67" s="33" t="s">
        <v>44</v>
      </c>
      <c r="Q67" s="33" t="s">
        <v>195</v>
      </c>
      <c r="R67" s="33" t="s">
        <v>195</v>
      </c>
      <c r="S67" s="33" t="s">
        <v>195</v>
      </c>
      <c r="T67" s="33" t="s">
        <v>697</v>
      </c>
      <c r="U67" s="33" t="s">
        <v>195</v>
      </c>
      <c r="V67" s="33" t="s">
        <v>195</v>
      </c>
      <c r="W67" s="33" t="s">
        <v>195</v>
      </c>
      <c r="X67" s="33" t="s">
        <v>195</v>
      </c>
      <c r="Y67" s="33" t="s">
        <v>195</v>
      </c>
      <c r="Z67" s="33" t="s">
        <v>195</v>
      </c>
      <c r="AA67" s="33" t="s">
        <v>195</v>
      </c>
      <c r="AB67" s="33" t="s">
        <v>195</v>
      </c>
      <c r="AC67" s="33" t="s">
        <v>195</v>
      </c>
      <c r="AD67" s="33" t="s">
        <v>268</v>
      </c>
      <c r="AE67" s="33" t="s">
        <v>195</v>
      </c>
      <c r="AF67" s="33" t="s">
        <v>195</v>
      </c>
      <c r="AG67" s="33" t="s">
        <v>195</v>
      </c>
      <c r="AH67" s="33" t="s">
        <v>195</v>
      </c>
      <c r="AI67" s="33" t="s">
        <v>195</v>
      </c>
      <c r="AJ67" s="33" t="s">
        <v>195</v>
      </c>
      <c r="AK67" s="33" t="s">
        <v>195</v>
      </c>
      <c r="AL67" s="33" t="s">
        <v>195</v>
      </c>
      <c r="AM67" s="33" t="s">
        <v>195</v>
      </c>
      <c r="AN67" s="34" t="s">
        <v>56</v>
      </c>
      <c r="AO67" s="34" t="s">
        <v>125</v>
      </c>
      <c r="AP67" s="34" t="s">
        <v>1014</v>
      </c>
      <c r="AQ67" s="34" t="s">
        <v>195</v>
      </c>
      <c r="AR67" s="33" t="s">
        <v>76</v>
      </c>
      <c r="AS67" s="33" t="s">
        <v>127</v>
      </c>
      <c r="AT67" s="33" t="s">
        <v>78</v>
      </c>
      <c r="AU67" s="35" t="s">
        <v>1015</v>
      </c>
      <c r="AV67" s="35" t="s">
        <v>1016</v>
      </c>
      <c r="AW67" s="35" t="s">
        <v>1017</v>
      </c>
      <c r="AX67" s="35" t="s">
        <v>1018</v>
      </c>
      <c r="AY67" s="33" t="s">
        <v>36</v>
      </c>
      <c r="AZ67" s="33" t="s">
        <v>24</v>
      </c>
      <c r="BA67" s="33" t="s">
        <v>25</v>
      </c>
      <c r="BB67" s="35" t="s">
        <v>1019</v>
      </c>
      <c r="BC67" s="36" t="str">
        <f>HYPERLINK("mailto:murhan@uao.edu.co","murhan@uao.edu.co")</f>
        <v>murhan@uao.edu.co</v>
      </c>
      <c r="BD67" s="40" t="s">
        <v>195</v>
      </c>
    </row>
    <row r="68" ht="60.0" customHeight="1">
      <c r="A68" s="33" t="s">
        <v>1020</v>
      </c>
      <c r="B68" s="33" t="s">
        <v>209</v>
      </c>
      <c r="C68" s="33" t="s">
        <v>71</v>
      </c>
      <c r="D68" s="33" t="s">
        <v>40</v>
      </c>
      <c r="E68" s="33" t="s">
        <v>15</v>
      </c>
      <c r="F68" s="33" t="s">
        <v>41</v>
      </c>
      <c r="G68" s="33" t="s">
        <v>195</v>
      </c>
      <c r="H68" s="33" t="s">
        <v>15</v>
      </c>
      <c r="I68" s="33" t="s">
        <v>123</v>
      </c>
      <c r="J68" s="33" t="s">
        <v>195</v>
      </c>
      <c r="K68" s="33" t="s">
        <v>195</v>
      </c>
      <c r="L68" s="33" t="s">
        <v>195</v>
      </c>
      <c r="M68" s="33" t="s">
        <v>43</v>
      </c>
      <c r="N68" s="33" t="s">
        <v>1021</v>
      </c>
      <c r="O68" s="33" t="s">
        <v>109</v>
      </c>
      <c r="P68" s="33" t="s">
        <v>99</v>
      </c>
      <c r="Q68" s="33" t="s">
        <v>195</v>
      </c>
      <c r="R68" s="33" t="s">
        <v>195</v>
      </c>
      <c r="S68" s="33" t="s">
        <v>195</v>
      </c>
      <c r="T68" s="33" t="s">
        <v>195</v>
      </c>
      <c r="U68" s="33" t="s">
        <v>195</v>
      </c>
      <c r="V68" s="33" t="s">
        <v>195</v>
      </c>
      <c r="W68" s="33" t="s">
        <v>195</v>
      </c>
      <c r="X68" s="33" t="s">
        <v>195</v>
      </c>
      <c r="Y68" s="33" t="s">
        <v>195</v>
      </c>
      <c r="Z68" s="33" t="s">
        <v>195</v>
      </c>
      <c r="AA68" s="33" t="s">
        <v>195</v>
      </c>
      <c r="AB68" s="33" t="s">
        <v>195</v>
      </c>
      <c r="AC68" s="33" t="s">
        <v>195</v>
      </c>
      <c r="AD68" s="33" t="s">
        <v>268</v>
      </c>
      <c r="AE68" s="33" t="s">
        <v>935</v>
      </c>
      <c r="AF68" s="33" t="s">
        <v>195</v>
      </c>
      <c r="AG68" s="33" t="s">
        <v>195</v>
      </c>
      <c r="AH68" s="33" t="s">
        <v>195</v>
      </c>
      <c r="AI68" s="33" t="s">
        <v>195</v>
      </c>
      <c r="AJ68" s="33" t="s">
        <v>195</v>
      </c>
      <c r="AK68" s="33" t="s">
        <v>195</v>
      </c>
      <c r="AL68" s="33" t="s">
        <v>195</v>
      </c>
      <c r="AM68" s="33" t="s">
        <v>195</v>
      </c>
      <c r="AN68" s="34" t="s">
        <v>32</v>
      </c>
      <c r="AO68" s="34" t="s">
        <v>195</v>
      </c>
      <c r="AP68" s="34" t="s">
        <v>195</v>
      </c>
      <c r="AQ68" s="34" t="s">
        <v>195</v>
      </c>
      <c r="AR68" s="33" t="s">
        <v>46</v>
      </c>
      <c r="AS68" s="33" t="s">
        <v>97</v>
      </c>
      <c r="AT68" s="33" t="s">
        <v>35</v>
      </c>
      <c r="AU68" s="35" t="s">
        <v>630</v>
      </c>
      <c r="AV68" s="35" t="s">
        <v>631</v>
      </c>
      <c r="AW68" s="35" t="s">
        <v>1022</v>
      </c>
      <c r="AX68" s="36" t="str">
        <f>HYPERLINK("http://scienti1.colciencias.gov.co:8080/gruplac/jsp/visualiza/visualizagr.jsp?nro=00000000008020","http://scienti1.colciencias.gov.co:8080/gruplac/jsp/visualiza/visualizagr.jsp?nro=00000000008020")</f>
        <v>http://scienti1.colciencias.gov.co:8080/gruplac/jsp/visualiza/visualizagr.jsp?nro=00000000008020</v>
      </c>
      <c r="AY68" s="33" t="s">
        <v>36</v>
      </c>
      <c r="AZ68" s="33" t="s">
        <v>24</v>
      </c>
      <c r="BA68" s="33" t="s">
        <v>363</v>
      </c>
      <c r="BB68" s="41" t="s">
        <v>1023</v>
      </c>
      <c r="BC68" s="39" t="str">
        <f>HYPERLINK("mailto:ypalermo@pedagogica.edu.co","ypalermo@pedagogica.edu.co")</f>
        <v>ypalermo@pedagogica.edu.co</v>
      </c>
      <c r="BD68" s="40" t="s">
        <v>634</v>
      </c>
    </row>
    <row r="69" ht="45.0" customHeight="1">
      <c r="A69" s="33" t="s">
        <v>1024</v>
      </c>
      <c r="B69" s="33" t="s">
        <v>327</v>
      </c>
      <c r="C69" s="33" t="s">
        <v>61</v>
      </c>
      <c r="D69" s="33" t="s">
        <v>52</v>
      </c>
      <c r="E69" s="33" t="s">
        <v>41</v>
      </c>
      <c r="F69" s="33" t="s">
        <v>15</v>
      </c>
      <c r="G69" s="33" t="s">
        <v>28</v>
      </c>
      <c r="H69" s="33" t="s">
        <v>103</v>
      </c>
      <c r="I69" s="33" t="s">
        <v>108</v>
      </c>
      <c r="J69" s="33" t="s">
        <v>195</v>
      </c>
      <c r="K69" s="33" t="s">
        <v>195</v>
      </c>
      <c r="L69" s="33" t="s">
        <v>195</v>
      </c>
      <c r="M69" s="33" t="s">
        <v>17</v>
      </c>
      <c r="N69" s="33" t="s">
        <v>1025</v>
      </c>
      <c r="O69" s="33" t="s">
        <v>44</v>
      </c>
      <c r="P69" s="33" t="s">
        <v>82</v>
      </c>
      <c r="Q69" s="33" t="s">
        <v>99</v>
      </c>
      <c r="R69" s="33" t="s">
        <v>218</v>
      </c>
      <c r="S69" s="33" t="s">
        <v>195</v>
      </c>
      <c r="T69" s="33" t="s">
        <v>376</v>
      </c>
      <c r="U69" s="33" t="s">
        <v>816</v>
      </c>
      <c r="V69" s="33" t="s">
        <v>1026</v>
      </c>
      <c r="W69" s="33" t="s">
        <v>1027</v>
      </c>
      <c r="X69" s="33" t="s">
        <v>1028</v>
      </c>
      <c r="Y69" s="33" t="s">
        <v>1029</v>
      </c>
      <c r="Z69" s="33" t="s">
        <v>1030</v>
      </c>
      <c r="AA69" s="33" t="s">
        <v>587</v>
      </c>
      <c r="AB69" s="33" t="s">
        <v>315</v>
      </c>
      <c r="AC69" s="33" t="s">
        <v>314</v>
      </c>
      <c r="AD69" s="33" t="s">
        <v>341</v>
      </c>
      <c r="AE69" s="33" t="s">
        <v>195</v>
      </c>
      <c r="AF69" s="33" t="s">
        <v>195</v>
      </c>
      <c r="AG69" s="33" t="s">
        <v>195</v>
      </c>
      <c r="AH69" s="33" t="s">
        <v>195</v>
      </c>
      <c r="AI69" s="33" t="s">
        <v>195</v>
      </c>
      <c r="AJ69" s="33" t="s">
        <v>195</v>
      </c>
      <c r="AK69" s="33" t="s">
        <v>195</v>
      </c>
      <c r="AL69" s="33" t="s">
        <v>195</v>
      </c>
      <c r="AM69" s="33" t="s">
        <v>195</v>
      </c>
      <c r="AN69" s="34" t="s">
        <v>56</v>
      </c>
      <c r="AO69" s="34" t="s">
        <v>105</v>
      </c>
      <c r="AP69" s="34" t="s">
        <v>195</v>
      </c>
      <c r="AQ69" s="34" t="s">
        <v>195</v>
      </c>
      <c r="AR69" s="33" t="s">
        <v>46</v>
      </c>
      <c r="AS69" s="33" t="s">
        <v>97</v>
      </c>
      <c r="AT69" s="33" t="s">
        <v>35</v>
      </c>
      <c r="AU69" s="35" t="s">
        <v>1031</v>
      </c>
      <c r="AV69" s="35" t="s">
        <v>1032</v>
      </c>
      <c r="AW69" s="35" t="s">
        <v>1033</v>
      </c>
      <c r="AX69" s="39" t="str">
        <f>HYPERLINK("https://economia.uniandes.edu.co/centros-de-investigacion/cede","https://economia.uniandes.edu.co/centros-de-investigacion/cede")</f>
        <v>https://economia.uniandes.edu.co/centros-de-investigacion/cede</v>
      </c>
      <c r="AY69" s="33" t="s">
        <v>23</v>
      </c>
      <c r="AZ69" s="33" t="s">
        <v>24</v>
      </c>
      <c r="BA69" s="33" t="s">
        <v>38</v>
      </c>
      <c r="BB69" s="35" t="s">
        <v>1034</v>
      </c>
      <c r="BC69" s="36" t="str">
        <f>HYPERLINK("mailto:rbernal@uniandes.edu.co","rbernal@uniandes.edu.co")</f>
        <v>rbernal@uniandes.edu.co</v>
      </c>
      <c r="BD69" s="40" t="s">
        <v>355</v>
      </c>
    </row>
    <row r="70" ht="45.0" customHeight="1">
      <c r="A70" s="33" t="s">
        <v>1035</v>
      </c>
      <c r="B70" s="33" t="s">
        <v>605</v>
      </c>
      <c r="C70" s="33" t="s">
        <v>61</v>
      </c>
      <c r="D70" s="33" t="s">
        <v>40</v>
      </c>
      <c r="E70" s="33" t="s">
        <v>41</v>
      </c>
      <c r="F70" s="33" t="s">
        <v>28</v>
      </c>
      <c r="G70" s="33" t="s">
        <v>195</v>
      </c>
      <c r="H70" s="33" t="s">
        <v>42</v>
      </c>
      <c r="I70" s="33" t="s">
        <v>81</v>
      </c>
      <c r="J70" s="33" t="s">
        <v>118</v>
      </c>
      <c r="K70" s="33" t="s">
        <v>73</v>
      </c>
      <c r="L70" s="33" t="s">
        <v>195</v>
      </c>
      <c r="M70" s="33" t="s">
        <v>30</v>
      </c>
      <c r="N70" s="33" t="s">
        <v>1036</v>
      </c>
      <c r="O70" s="33" t="s">
        <v>218</v>
      </c>
      <c r="P70" s="33" t="s">
        <v>89</v>
      </c>
      <c r="Q70" s="33" t="s">
        <v>195</v>
      </c>
      <c r="R70" s="33" t="s">
        <v>195</v>
      </c>
      <c r="S70" s="33" t="s">
        <v>195</v>
      </c>
      <c r="T70" s="33" t="s">
        <v>502</v>
      </c>
      <c r="U70" s="33" t="s">
        <v>195</v>
      </c>
      <c r="V70" s="33" t="s">
        <v>195</v>
      </c>
      <c r="W70" s="33" t="s">
        <v>195</v>
      </c>
      <c r="X70" s="33" t="s">
        <v>195</v>
      </c>
      <c r="Y70" s="33" t="s">
        <v>195</v>
      </c>
      <c r="Z70" s="33" t="s">
        <v>195</v>
      </c>
      <c r="AA70" s="33" t="s">
        <v>195</v>
      </c>
      <c r="AB70" s="33" t="s">
        <v>195</v>
      </c>
      <c r="AC70" s="33" t="s">
        <v>195</v>
      </c>
      <c r="AD70" s="33" t="s">
        <v>1037</v>
      </c>
      <c r="AE70" s="33" t="s">
        <v>1038</v>
      </c>
      <c r="AF70" s="33" t="s">
        <v>1039</v>
      </c>
      <c r="AG70" s="33" t="s">
        <v>1040</v>
      </c>
      <c r="AH70" s="33" t="s">
        <v>195</v>
      </c>
      <c r="AI70" s="33" t="s">
        <v>195</v>
      </c>
      <c r="AJ70" s="33" t="s">
        <v>195</v>
      </c>
      <c r="AK70" s="33" t="s">
        <v>195</v>
      </c>
      <c r="AL70" s="33" t="s">
        <v>195</v>
      </c>
      <c r="AM70" s="33" t="s">
        <v>195</v>
      </c>
      <c r="AN70" s="34" t="s">
        <v>120</v>
      </c>
      <c r="AO70" s="34" t="s">
        <v>66</v>
      </c>
      <c r="AP70" s="34" t="s">
        <v>125</v>
      </c>
      <c r="AQ70" s="34" t="s">
        <v>195</v>
      </c>
      <c r="AR70" s="33" t="s">
        <v>20</v>
      </c>
      <c r="AS70" s="33" t="s">
        <v>122</v>
      </c>
      <c r="AT70" s="33" t="s">
        <v>86</v>
      </c>
      <c r="AU70" s="35" t="s">
        <v>1041</v>
      </c>
      <c r="AV70" s="35" t="s">
        <v>1042</v>
      </c>
      <c r="AW70" s="35" t="s">
        <v>1043</v>
      </c>
      <c r="AX70" s="35" t="s">
        <v>1044</v>
      </c>
      <c r="AY70" s="33" t="s">
        <v>23</v>
      </c>
      <c r="AZ70" s="33" t="s">
        <v>37</v>
      </c>
      <c r="BA70" s="33" t="s">
        <v>38</v>
      </c>
      <c r="BB70" s="41" t="s">
        <v>195</v>
      </c>
      <c r="BC70" s="41" t="s">
        <v>195</v>
      </c>
      <c r="BD70" s="40" t="s">
        <v>195</v>
      </c>
    </row>
    <row r="71" ht="45.0" customHeight="1">
      <c r="A71" s="33" t="s">
        <v>505</v>
      </c>
      <c r="B71" s="33" t="s">
        <v>502</v>
      </c>
      <c r="C71" s="33" t="s">
        <v>61</v>
      </c>
      <c r="D71" s="33" t="s">
        <v>40</v>
      </c>
      <c r="E71" s="33" t="s">
        <v>41</v>
      </c>
      <c r="F71" s="33" t="s">
        <v>28</v>
      </c>
      <c r="G71" s="33" t="s">
        <v>72</v>
      </c>
      <c r="H71" s="33" t="s">
        <v>15</v>
      </c>
      <c r="I71" s="33" t="s">
        <v>54</v>
      </c>
      <c r="J71" s="33" t="s">
        <v>73</v>
      </c>
      <c r="K71" s="33" t="s">
        <v>98</v>
      </c>
      <c r="L71" s="33" t="s">
        <v>81</v>
      </c>
      <c r="M71" s="33" t="s">
        <v>17</v>
      </c>
      <c r="N71" s="33" t="s">
        <v>1045</v>
      </c>
      <c r="O71" s="33" t="s">
        <v>44</v>
      </c>
      <c r="P71" s="33" t="s">
        <v>218</v>
      </c>
      <c r="Q71" s="33" t="s">
        <v>89</v>
      </c>
      <c r="R71" s="33" t="s">
        <v>94</v>
      </c>
      <c r="S71" s="33" t="s">
        <v>195</v>
      </c>
      <c r="T71" s="33" t="s">
        <v>1046</v>
      </c>
      <c r="U71" s="33" t="s">
        <v>502</v>
      </c>
      <c r="V71" s="33" t="s">
        <v>1047</v>
      </c>
      <c r="W71" s="33" t="s">
        <v>313</v>
      </c>
      <c r="X71" s="33" t="s">
        <v>1048</v>
      </c>
      <c r="Y71" s="33" t="s">
        <v>195</v>
      </c>
      <c r="Z71" s="33" t="s">
        <v>195</v>
      </c>
      <c r="AA71" s="33" t="s">
        <v>195</v>
      </c>
      <c r="AB71" s="33" t="s">
        <v>195</v>
      </c>
      <c r="AC71" s="33" t="s">
        <v>195</v>
      </c>
      <c r="AD71" s="33" t="s">
        <v>1049</v>
      </c>
      <c r="AE71" s="33" t="s">
        <v>1050</v>
      </c>
      <c r="AF71" s="33" t="s">
        <v>1051</v>
      </c>
      <c r="AG71" s="33" t="s">
        <v>453</v>
      </c>
      <c r="AH71" s="33" t="s">
        <v>1035</v>
      </c>
      <c r="AI71" s="33" t="s">
        <v>1052</v>
      </c>
      <c r="AJ71" s="33" t="s">
        <v>1053</v>
      </c>
      <c r="AK71" s="33" t="s">
        <v>1054</v>
      </c>
      <c r="AL71" s="33" t="s">
        <v>195</v>
      </c>
      <c r="AM71" s="33" t="s">
        <v>195</v>
      </c>
      <c r="AN71" s="34" t="s">
        <v>66</v>
      </c>
      <c r="AO71" s="34" t="s">
        <v>45</v>
      </c>
      <c r="AP71" s="34" t="s">
        <v>120</v>
      </c>
      <c r="AQ71" s="34" t="s">
        <v>105</v>
      </c>
      <c r="AR71" s="33" t="s">
        <v>20</v>
      </c>
      <c r="AS71" s="33" t="s">
        <v>122</v>
      </c>
      <c r="AT71" s="33" t="s">
        <v>86</v>
      </c>
      <c r="AU71" s="35" t="s">
        <v>1055</v>
      </c>
      <c r="AV71" s="35" t="s">
        <v>1056</v>
      </c>
      <c r="AW71" s="35" t="s">
        <v>1057</v>
      </c>
      <c r="AX71" s="39" t="str">
        <f>HYPERLINK("http://www.fundesmag.org/","http://www.fundesmag.org/")</f>
        <v>http://www.fundesmag.org/</v>
      </c>
      <c r="AY71" s="33" t="s">
        <v>23</v>
      </c>
      <c r="AZ71" s="33" t="s">
        <v>37</v>
      </c>
      <c r="BA71" s="33" t="s">
        <v>38</v>
      </c>
      <c r="BB71" s="41" t="s">
        <v>195</v>
      </c>
      <c r="BC71" s="41" t="s">
        <v>195</v>
      </c>
      <c r="BD71" s="40" t="s">
        <v>1058</v>
      </c>
    </row>
    <row r="72" ht="75.0" customHeight="1">
      <c r="A72" s="33" t="s">
        <v>1059</v>
      </c>
      <c r="B72" s="33" t="s">
        <v>216</v>
      </c>
      <c r="C72" s="33" t="s">
        <v>61</v>
      </c>
      <c r="D72" s="33" t="s">
        <v>52</v>
      </c>
      <c r="E72" s="33" t="s">
        <v>41</v>
      </c>
      <c r="F72" s="33" t="s">
        <v>28</v>
      </c>
      <c r="G72" s="33" t="s">
        <v>195</v>
      </c>
      <c r="H72" s="33" t="s">
        <v>42</v>
      </c>
      <c r="I72" s="33" t="s">
        <v>64</v>
      </c>
      <c r="J72" s="33" t="s">
        <v>73</v>
      </c>
      <c r="K72" s="33" t="s">
        <v>195</v>
      </c>
      <c r="L72" s="33" t="s">
        <v>195</v>
      </c>
      <c r="M72" s="33" t="s">
        <v>17</v>
      </c>
      <c r="N72" s="33" t="s">
        <v>1060</v>
      </c>
      <c r="O72" s="33" t="s">
        <v>44</v>
      </c>
      <c r="P72" s="33" t="s">
        <v>82</v>
      </c>
      <c r="Q72" s="33" t="s">
        <v>89</v>
      </c>
      <c r="R72" s="33" t="s">
        <v>89</v>
      </c>
      <c r="S72" s="33" t="s">
        <v>195</v>
      </c>
      <c r="T72" s="33" t="s">
        <v>1061</v>
      </c>
      <c r="U72" s="33" t="s">
        <v>976</v>
      </c>
      <c r="V72" s="33" t="s">
        <v>1062</v>
      </c>
      <c r="W72" s="33" t="s">
        <v>789</v>
      </c>
      <c r="X72" s="33" t="s">
        <v>686</v>
      </c>
      <c r="Y72" s="33" t="s">
        <v>1063</v>
      </c>
      <c r="Z72" s="33" t="s">
        <v>1064</v>
      </c>
      <c r="AA72" s="33" t="s">
        <v>220</v>
      </c>
      <c r="AB72" s="33" t="s">
        <v>195</v>
      </c>
      <c r="AC72" s="33" t="s">
        <v>195</v>
      </c>
      <c r="AD72" s="33" t="s">
        <v>753</v>
      </c>
      <c r="AE72" s="33" t="s">
        <v>755</v>
      </c>
      <c r="AF72" s="33" t="s">
        <v>1065</v>
      </c>
      <c r="AG72" s="33" t="s">
        <v>1066</v>
      </c>
      <c r="AH72" s="33" t="s">
        <v>295</v>
      </c>
      <c r="AI72" s="33" t="s">
        <v>1067</v>
      </c>
      <c r="AJ72" s="33" t="s">
        <v>1068</v>
      </c>
      <c r="AK72" s="33" t="s">
        <v>1069</v>
      </c>
      <c r="AL72" s="33" t="s">
        <v>1070</v>
      </c>
      <c r="AM72" s="33" t="s">
        <v>327</v>
      </c>
      <c r="AN72" s="34" t="s">
        <v>32</v>
      </c>
      <c r="AO72" s="34" t="s">
        <v>56</v>
      </c>
      <c r="AP72" s="34" t="s">
        <v>90</v>
      </c>
      <c r="AQ72" s="34" t="s">
        <v>66</v>
      </c>
      <c r="AR72" s="33" t="s">
        <v>46</v>
      </c>
      <c r="AS72" s="33" t="s">
        <v>97</v>
      </c>
      <c r="AT72" s="33" t="s">
        <v>35</v>
      </c>
      <c r="AU72" s="35" t="s">
        <v>1071</v>
      </c>
      <c r="AV72" s="35" t="s">
        <v>1072</v>
      </c>
      <c r="AW72" s="35">
        <v>2183449.0</v>
      </c>
      <c r="AX72" s="39" t="str">
        <f>HYPERLINK("http://www.ideaspaz.org/","http://www.ideaspaz.org/")</f>
        <v>http://www.ideaspaz.org/</v>
      </c>
      <c r="AY72" s="33" t="s">
        <v>23</v>
      </c>
      <c r="AZ72" s="33" t="s">
        <v>37</v>
      </c>
      <c r="BA72" s="33" t="s">
        <v>25</v>
      </c>
      <c r="BB72" s="35" t="s">
        <v>1073</v>
      </c>
      <c r="BC72" s="36" t="str">
        <f>HYPERLINK("mailto:arivas@ideaspaz.org","arivas@ideaspaz.org")</f>
        <v>arivas@ideaspaz.org</v>
      </c>
      <c r="BD72" s="40" t="s">
        <v>195</v>
      </c>
    </row>
    <row r="73" ht="45.0" customHeight="1">
      <c r="A73" s="33" t="s">
        <v>1074</v>
      </c>
      <c r="B73" s="33" t="s">
        <v>216</v>
      </c>
      <c r="C73" s="33" t="s">
        <v>26</v>
      </c>
      <c r="D73" s="33" t="s">
        <v>52</v>
      </c>
      <c r="E73" s="33" t="s">
        <v>28</v>
      </c>
      <c r="F73" s="33" t="s">
        <v>53</v>
      </c>
      <c r="G73" s="33" t="s">
        <v>15</v>
      </c>
      <c r="H73" s="33" t="s">
        <v>98</v>
      </c>
      <c r="I73" s="33" t="s">
        <v>73</v>
      </c>
      <c r="J73" s="33" t="s">
        <v>123</v>
      </c>
      <c r="K73" s="33" t="s">
        <v>145</v>
      </c>
      <c r="L73" s="33" t="s">
        <v>195</v>
      </c>
      <c r="M73" s="33" t="s">
        <v>30</v>
      </c>
      <c r="N73" s="33" t="s">
        <v>119</v>
      </c>
      <c r="O73" s="33" t="s">
        <v>44</v>
      </c>
      <c r="P73" s="33" t="s">
        <v>31</v>
      </c>
      <c r="Q73" s="33" t="s">
        <v>114</v>
      </c>
      <c r="R73" s="33" t="s">
        <v>195</v>
      </c>
      <c r="S73" s="33" t="s">
        <v>195</v>
      </c>
      <c r="T73" s="33" t="s">
        <v>709</v>
      </c>
      <c r="U73" s="33" t="s">
        <v>1070</v>
      </c>
      <c r="V73" s="33" t="s">
        <v>1075</v>
      </c>
      <c r="W73" s="33" t="s">
        <v>587</v>
      </c>
      <c r="X73" s="33" t="s">
        <v>195</v>
      </c>
      <c r="Y73" s="33" t="s">
        <v>195</v>
      </c>
      <c r="Z73" s="33" t="s">
        <v>195</v>
      </c>
      <c r="AA73" s="33" t="s">
        <v>195</v>
      </c>
      <c r="AB73" s="33" t="s">
        <v>195</v>
      </c>
      <c r="AC73" s="33" t="s">
        <v>195</v>
      </c>
      <c r="AD73" s="33" t="s">
        <v>1076</v>
      </c>
      <c r="AE73" s="33" t="s">
        <v>392</v>
      </c>
      <c r="AF73" s="33" t="s">
        <v>894</v>
      </c>
      <c r="AG73" s="33" t="s">
        <v>1077</v>
      </c>
      <c r="AH73" s="33" t="s">
        <v>195</v>
      </c>
      <c r="AI73" s="33" t="s">
        <v>195</v>
      </c>
      <c r="AJ73" s="33" t="s">
        <v>195</v>
      </c>
      <c r="AK73" s="33" t="s">
        <v>195</v>
      </c>
      <c r="AL73" s="33" t="s">
        <v>195</v>
      </c>
      <c r="AM73" s="33" t="s">
        <v>195</v>
      </c>
      <c r="AN73" s="34" t="s">
        <v>45</v>
      </c>
      <c r="AO73" s="34" t="s">
        <v>66</v>
      </c>
      <c r="AP73" s="34" t="s">
        <v>195</v>
      </c>
      <c r="AQ73" s="34" t="s">
        <v>195</v>
      </c>
      <c r="AR73" s="33" t="s">
        <v>46</v>
      </c>
      <c r="AS73" s="33" t="s">
        <v>97</v>
      </c>
      <c r="AT73" s="33" t="s">
        <v>35</v>
      </c>
      <c r="AU73" s="35" t="s">
        <v>1078</v>
      </c>
      <c r="AV73" s="35" t="s">
        <v>1079</v>
      </c>
      <c r="AW73" s="35">
        <v>4010564.0</v>
      </c>
      <c r="AX73" s="36" t="str">
        <f>HYPERLINK("http://www.fundacionlyd.org/","http://www.fundacionlyd.org/")</f>
        <v>http://www.fundacionlyd.org/</v>
      </c>
      <c r="AY73" s="33" t="s">
        <v>23</v>
      </c>
      <c r="AZ73" s="33" t="s">
        <v>37</v>
      </c>
      <c r="BA73" s="33" t="s">
        <v>38</v>
      </c>
      <c r="BB73" s="35" t="s">
        <v>1080</v>
      </c>
      <c r="BC73" s="35" t="s">
        <v>1081</v>
      </c>
      <c r="BD73" s="40" t="s">
        <v>195</v>
      </c>
    </row>
    <row r="74" ht="45.0" customHeight="1">
      <c r="A74" s="33" t="s">
        <v>1082</v>
      </c>
      <c r="B74" s="33" t="s">
        <v>1083</v>
      </c>
      <c r="C74" s="33" t="s">
        <v>61</v>
      </c>
      <c r="D74" s="33" t="s">
        <v>52</v>
      </c>
      <c r="E74" s="33" t="s">
        <v>28</v>
      </c>
      <c r="F74" s="33" t="s">
        <v>41</v>
      </c>
      <c r="G74" s="33" t="s">
        <v>195</v>
      </c>
      <c r="H74" s="33" t="s">
        <v>54</v>
      </c>
      <c r="I74" s="33" t="s">
        <v>103</v>
      </c>
      <c r="J74" s="33" t="s">
        <v>195</v>
      </c>
      <c r="K74" s="33" t="s">
        <v>195</v>
      </c>
      <c r="L74" s="33" t="s">
        <v>195</v>
      </c>
      <c r="M74" s="33" t="s">
        <v>30</v>
      </c>
      <c r="N74" s="33" t="s">
        <v>1084</v>
      </c>
      <c r="O74" s="33" t="s">
        <v>44</v>
      </c>
      <c r="P74" s="33" t="s">
        <v>82</v>
      </c>
      <c r="Q74" s="33" t="s">
        <v>89</v>
      </c>
      <c r="R74" s="33" t="s">
        <v>195</v>
      </c>
      <c r="S74" s="33" t="s">
        <v>195</v>
      </c>
      <c r="T74" s="33" t="s">
        <v>841</v>
      </c>
      <c r="U74" s="33" t="s">
        <v>1085</v>
      </c>
      <c r="V74" s="33" t="s">
        <v>1086</v>
      </c>
      <c r="W74" s="33" t="s">
        <v>515</v>
      </c>
      <c r="X74" s="33" t="s">
        <v>195</v>
      </c>
      <c r="Y74" s="33" t="s">
        <v>195</v>
      </c>
      <c r="Z74" s="33" t="s">
        <v>195</v>
      </c>
      <c r="AA74" s="33" t="s">
        <v>195</v>
      </c>
      <c r="AB74" s="33" t="s">
        <v>195</v>
      </c>
      <c r="AC74" s="33" t="s">
        <v>195</v>
      </c>
      <c r="AD74" s="33" t="s">
        <v>195</v>
      </c>
      <c r="AE74" s="33" t="s">
        <v>195</v>
      </c>
      <c r="AF74" s="33" t="s">
        <v>195</v>
      </c>
      <c r="AG74" s="33" t="s">
        <v>195</v>
      </c>
      <c r="AH74" s="33" t="s">
        <v>195</v>
      </c>
      <c r="AI74" s="33" t="s">
        <v>195</v>
      </c>
      <c r="AJ74" s="33" t="s">
        <v>195</v>
      </c>
      <c r="AK74" s="33" t="s">
        <v>195</v>
      </c>
      <c r="AL74" s="33" t="s">
        <v>195</v>
      </c>
      <c r="AM74" s="33" t="s">
        <v>195</v>
      </c>
      <c r="AN74" s="34" t="s">
        <v>132</v>
      </c>
      <c r="AO74" s="34" t="s">
        <v>32</v>
      </c>
      <c r="AP74" s="34" t="s">
        <v>90</v>
      </c>
      <c r="AQ74" s="34" t="s">
        <v>195</v>
      </c>
      <c r="AR74" s="33" t="s">
        <v>46</v>
      </c>
      <c r="AS74" s="33" t="s">
        <v>97</v>
      </c>
      <c r="AT74" s="33" t="s">
        <v>35</v>
      </c>
      <c r="AU74" s="35" t="s">
        <v>1087</v>
      </c>
      <c r="AV74" s="35" t="s">
        <v>1088</v>
      </c>
      <c r="AW74" s="35" t="s">
        <v>1089</v>
      </c>
      <c r="AX74" s="39" t="str">
        <f>HYPERLINK("http://www.fundes.org/","http://www.fundes.org/")</f>
        <v>http://www.fundes.org/</v>
      </c>
      <c r="AY74" s="33" t="s">
        <v>49</v>
      </c>
      <c r="AZ74" s="33" t="s">
        <v>24</v>
      </c>
      <c r="BA74" s="33" t="s">
        <v>363</v>
      </c>
      <c r="BB74" s="35" t="s">
        <v>195</v>
      </c>
      <c r="BC74" s="35" t="s">
        <v>195</v>
      </c>
      <c r="BD74" s="40" t="s">
        <v>195</v>
      </c>
    </row>
    <row r="75" ht="60.0" customHeight="1">
      <c r="A75" s="33" t="s">
        <v>1090</v>
      </c>
      <c r="B75" s="33" t="s">
        <v>216</v>
      </c>
      <c r="C75" s="33" t="s">
        <v>61</v>
      </c>
      <c r="D75" s="33" t="s">
        <v>27</v>
      </c>
      <c r="E75" s="33" t="s">
        <v>15</v>
      </c>
      <c r="F75" s="33" t="s">
        <v>41</v>
      </c>
      <c r="G75" s="33" t="s">
        <v>28</v>
      </c>
      <c r="H75" s="33" t="s">
        <v>73</v>
      </c>
      <c r="I75" s="33" t="s">
        <v>108</v>
      </c>
      <c r="J75" s="33" t="s">
        <v>15</v>
      </c>
      <c r="K75" s="33" t="s">
        <v>195</v>
      </c>
      <c r="L75" s="33" t="s">
        <v>195</v>
      </c>
      <c r="M75" s="33" t="s">
        <v>17</v>
      </c>
      <c r="N75" s="33" t="s">
        <v>1091</v>
      </c>
      <c r="O75" s="33" t="s">
        <v>82</v>
      </c>
      <c r="P75" s="33" t="s">
        <v>44</v>
      </c>
      <c r="Q75" s="33" t="s">
        <v>218</v>
      </c>
      <c r="R75" s="33" t="s">
        <v>89</v>
      </c>
      <c r="S75" s="33" t="s">
        <v>195</v>
      </c>
      <c r="T75" s="33" t="s">
        <v>1092</v>
      </c>
      <c r="U75" s="33" t="s">
        <v>903</v>
      </c>
      <c r="V75" s="33" t="s">
        <v>986</v>
      </c>
      <c r="W75" s="33" t="s">
        <v>1093</v>
      </c>
      <c r="X75" s="33" t="s">
        <v>1094</v>
      </c>
      <c r="Y75" s="33" t="s">
        <v>1095</v>
      </c>
      <c r="Z75" s="33" t="s">
        <v>1096</v>
      </c>
      <c r="AA75" s="33" t="s">
        <v>1097</v>
      </c>
      <c r="AB75" s="33" t="s">
        <v>1098</v>
      </c>
      <c r="AC75" s="33" t="s">
        <v>1099</v>
      </c>
      <c r="AD75" s="33" t="s">
        <v>1100</v>
      </c>
      <c r="AE75" s="33" t="s">
        <v>1101</v>
      </c>
      <c r="AF75" s="33" t="s">
        <v>789</v>
      </c>
      <c r="AG75" s="33" t="s">
        <v>1066</v>
      </c>
      <c r="AH75" s="33" t="s">
        <v>1102</v>
      </c>
      <c r="AI75" s="33" t="s">
        <v>1103</v>
      </c>
      <c r="AJ75" s="33" t="s">
        <v>1104</v>
      </c>
      <c r="AK75" s="33" t="s">
        <v>1105</v>
      </c>
      <c r="AL75" s="33" t="s">
        <v>1106</v>
      </c>
      <c r="AM75" s="33" t="s">
        <v>1107</v>
      </c>
      <c r="AN75" s="34" t="s">
        <v>66</v>
      </c>
      <c r="AO75" s="34" t="s">
        <v>120</v>
      </c>
      <c r="AP75" s="34" t="s">
        <v>195</v>
      </c>
      <c r="AQ75" s="34" t="s">
        <v>195</v>
      </c>
      <c r="AR75" s="33" t="s">
        <v>106</v>
      </c>
      <c r="AS75" s="33" t="s">
        <v>34</v>
      </c>
      <c r="AT75" s="33" t="s">
        <v>22</v>
      </c>
      <c r="AU75" s="35" t="s">
        <v>1108</v>
      </c>
      <c r="AV75" s="35" t="s">
        <v>1109</v>
      </c>
      <c r="AW75" s="35">
        <v>2683000.0</v>
      </c>
      <c r="AX75" s="39" t="str">
        <f>HYPERLINK("http://www.proantioquia.org.co/","http://www.proantioquia.org.co")</f>
        <v>http://www.proantioquia.org.co</v>
      </c>
      <c r="AY75" s="33" t="s">
        <v>49</v>
      </c>
      <c r="AZ75" s="33" t="s">
        <v>24</v>
      </c>
      <c r="BA75" s="33" t="s">
        <v>50</v>
      </c>
      <c r="BB75" s="35" t="s">
        <v>195</v>
      </c>
      <c r="BC75" s="35" t="s">
        <v>195</v>
      </c>
      <c r="BD75" s="40" t="s">
        <v>1110</v>
      </c>
    </row>
    <row r="76" ht="45.0" customHeight="1">
      <c r="A76" s="33" t="s">
        <v>808</v>
      </c>
      <c r="B76" s="33" t="s">
        <v>216</v>
      </c>
      <c r="C76" s="33" t="s">
        <v>61</v>
      </c>
      <c r="D76" s="33" t="s">
        <v>52</v>
      </c>
      <c r="E76" s="33" t="s">
        <v>41</v>
      </c>
      <c r="F76" s="33" t="s">
        <v>195</v>
      </c>
      <c r="G76" s="33" t="s">
        <v>195</v>
      </c>
      <c r="H76" s="33" t="s">
        <v>103</v>
      </c>
      <c r="I76" s="33" t="s">
        <v>113</v>
      </c>
      <c r="J76" s="33" t="s">
        <v>108</v>
      </c>
      <c r="K76" s="33" t="s">
        <v>195</v>
      </c>
      <c r="L76" s="33" t="s">
        <v>195</v>
      </c>
      <c r="M76" s="33" t="s">
        <v>17</v>
      </c>
      <c r="N76" s="33" t="s">
        <v>1111</v>
      </c>
      <c r="O76" s="33" t="s">
        <v>82</v>
      </c>
      <c r="P76" s="33" t="s">
        <v>44</v>
      </c>
      <c r="Q76" s="38" t="s">
        <v>99</v>
      </c>
      <c r="R76" s="38" t="s">
        <v>89</v>
      </c>
      <c r="S76" s="33" t="s">
        <v>94</v>
      </c>
      <c r="T76" s="33" t="s">
        <v>892</v>
      </c>
      <c r="U76" s="33" t="s">
        <v>1112</v>
      </c>
      <c r="V76" s="33" t="s">
        <v>1026</v>
      </c>
      <c r="W76" s="33" t="s">
        <v>686</v>
      </c>
      <c r="X76" s="33" t="s">
        <v>1113</v>
      </c>
      <c r="Y76" s="33" t="s">
        <v>1114</v>
      </c>
      <c r="Z76" s="33" t="s">
        <v>816</v>
      </c>
      <c r="AA76" s="33" t="s">
        <v>789</v>
      </c>
      <c r="AB76" s="33" t="s">
        <v>1115</v>
      </c>
      <c r="AC76" s="33" t="s">
        <v>195</v>
      </c>
      <c r="AD76" s="33" t="s">
        <v>1116</v>
      </c>
      <c r="AE76" s="33" t="s">
        <v>1117</v>
      </c>
      <c r="AF76" s="33" t="s">
        <v>1118</v>
      </c>
      <c r="AG76" s="33" t="s">
        <v>1119</v>
      </c>
      <c r="AH76" s="33" t="s">
        <v>1120</v>
      </c>
      <c r="AI76" s="33" t="s">
        <v>268</v>
      </c>
      <c r="AJ76" s="33" t="s">
        <v>195</v>
      </c>
      <c r="AK76" s="33" t="s">
        <v>195</v>
      </c>
      <c r="AL76" s="33" t="s">
        <v>195</v>
      </c>
      <c r="AM76" s="33" t="s">
        <v>195</v>
      </c>
      <c r="AN76" s="34" t="s">
        <v>56</v>
      </c>
      <c r="AO76" s="34" t="s">
        <v>95</v>
      </c>
      <c r="AP76" s="34" t="s">
        <v>195</v>
      </c>
      <c r="AQ76" s="34" t="s">
        <v>195</v>
      </c>
      <c r="AR76" s="33" t="s">
        <v>46</v>
      </c>
      <c r="AS76" s="33" t="s">
        <v>97</v>
      </c>
      <c r="AT76" s="33" t="s">
        <v>35</v>
      </c>
      <c r="AU76" s="35" t="s">
        <v>1121</v>
      </c>
      <c r="AV76" s="35" t="s">
        <v>1122</v>
      </c>
      <c r="AW76" s="35">
        <v>3259777.0</v>
      </c>
      <c r="AX76" s="39" t="str">
        <f>HYPERLINK("http://www.fedesarrollo.org.co/","http://www.fedesarrollo.org.co/")</f>
        <v>http://www.fedesarrollo.org.co/</v>
      </c>
      <c r="AY76" s="33" t="s">
        <v>23</v>
      </c>
      <c r="AZ76" s="33" t="s">
        <v>24</v>
      </c>
      <c r="BA76" s="33" t="s">
        <v>87</v>
      </c>
      <c r="BB76" s="35" t="s">
        <v>1123</v>
      </c>
      <c r="BC76" s="36" t="str">
        <f>HYPERLINK("mailto:cperez@fedesarrollo.org.co","cperez@fedesarrollo.org.co")</f>
        <v>cperez@fedesarrollo.org.co</v>
      </c>
      <c r="BD76" s="40" t="s">
        <v>1124</v>
      </c>
    </row>
    <row r="77" ht="45.0" customHeight="1">
      <c r="A77" s="33" t="s">
        <v>892</v>
      </c>
      <c r="B77" s="33" t="s">
        <v>216</v>
      </c>
      <c r="C77" s="33" t="s">
        <v>61</v>
      </c>
      <c r="D77" s="33" t="s">
        <v>52</v>
      </c>
      <c r="E77" s="33" t="s">
        <v>28</v>
      </c>
      <c r="F77" s="33" t="s">
        <v>41</v>
      </c>
      <c r="G77" s="33" t="s">
        <v>195</v>
      </c>
      <c r="H77" s="33" t="s">
        <v>54</v>
      </c>
      <c r="I77" s="33" t="s">
        <v>73</v>
      </c>
      <c r="J77" s="33" t="s">
        <v>103</v>
      </c>
      <c r="K77" s="33" t="s">
        <v>15</v>
      </c>
      <c r="L77" s="33" t="s">
        <v>134</v>
      </c>
      <c r="M77" s="33" t="s">
        <v>17</v>
      </c>
      <c r="N77" s="33" t="s">
        <v>1125</v>
      </c>
      <c r="O77" s="33" t="s">
        <v>89</v>
      </c>
      <c r="P77" s="33" t="s">
        <v>44</v>
      </c>
      <c r="Q77" s="33" t="s">
        <v>94</v>
      </c>
      <c r="R77" s="33" t="s">
        <v>195</v>
      </c>
      <c r="S77" s="33" t="s">
        <v>195</v>
      </c>
      <c r="T77" s="33" t="s">
        <v>536</v>
      </c>
      <c r="U77" s="33" t="s">
        <v>1126</v>
      </c>
      <c r="V77" s="33" t="s">
        <v>1127</v>
      </c>
      <c r="W77" s="33" t="s">
        <v>1128</v>
      </c>
      <c r="X77" s="33" t="s">
        <v>886</v>
      </c>
      <c r="Y77" s="33" t="s">
        <v>917</v>
      </c>
      <c r="Z77" s="33" t="s">
        <v>591</v>
      </c>
      <c r="AA77" s="33" t="s">
        <v>731</v>
      </c>
      <c r="AB77" s="33" t="s">
        <v>916</v>
      </c>
      <c r="AC77" s="33" t="s">
        <v>1004</v>
      </c>
      <c r="AD77" s="33" t="s">
        <v>894</v>
      </c>
      <c r="AE77" s="33" t="s">
        <v>1129</v>
      </c>
      <c r="AF77" s="33" t="s">
        <v>1130</v>
      </c>
      <c r="AG77" s="33" t="s">
        <v>327</v>
      </c>
      <c r="AH77" s="33" t="s">
        <v>1131</v>
      </c>
      <c r="AI77" s="33" t="s">
        <v>1132</v>
      </c>
      <c r="AJ77" s="33" t="s">
        <v>486</v>
      </c>
      <c r="AK77" s="33" t="s">
        <v>1133</v>
      </c>
      <c r="AL77" s="33" t="s">
        <v>1134</v>
      </c>
      <c r="AM77" s="33" t="s">
        <v>1135</v>
      </c>
      <c r="AN77" s="34" t="s">
        <v>105</v>
      </c>
      <c r="AO77" s="34" t="s">
        <v>120</v>
      </c>
      <c r="AP77" s="34" t="s">
        <v>95</v>
      </c>
      <c r="AQ77" s="34" t="s">
        <v>195</v>
      </c>
      <c r="AR77" s="33" t="s">
        <v>46</v>
      </c>
      <c r="AS77" s="33" t="s">
        <v>97</v>
      </c>
      <c r="AT77" s="33" t="s">
        <v>35</v>
      </c>
      <c r="AU77" s="35" t="s">
        <v>1136</v>
      </c>
      <c r="AV77" s="35" t="s">
        <v>1137</v>
      </c>
      <c r="AW77" s="35">
        <v>6226282.0</v>
      </c>
      <c r="AX77" s="39" t="str">
        <f>HYPERLINK("http://www.saldarriagaconcha.org/","http://www.saldarriagaconcha.org/")</f>
        <v>http://www.saldarriagaconcha.org/</v>
      </c>
      <c r="AY77" s="33" t="s">
        <v>23</v>
      </c>
      <c r="AZ77" s="33" t="s">
        <v>37</v>
      </c>
      <c r="BA77" s="33" t="s">
        <v>25</v>
      </c>
      <c r="BB77" s="35" t="s">
        <v>195</v>
      </c>
      <c r="BC77" s="35" t="s">
        <v>195</v>
      </c>
      <c r="BD77" s="40" t="s">
        <v>195</v>
      </c>
    </row>
    <row r="78" ht="45.0" customHeight="1">
      <c r="A78" s="33" t="s">
        <v>1138</v>
      </c>
      <c r="B78" s="33" t="s">
        <v>1139</v>
      </c>
      <c r="C78" s="33" t="s">
        <v>26</v>
      </c>
      <c r="D78" s="33" t="s">
        <v>62</v>
      </c>
      <c r="E78" s="33" t="s">
        <v>41</v>
      </c>
      <c r="F78" s="33" t="s">
        <v>15</v>
      </c>
      <c r="G78" s="33" t="s">
        <v>195</v>
      </c>
      <c r="H78" s="33" t="s">
        <v>42</v>
      </c>
      <c r="I78" s="33" t="s">
        <v>108</v>
      </c>
      <c r="J78" s="33" t="s">
        <v>113</v>
      </c>
      <c r="K78" s="33" t="s">
        <v>195</v>
      </c>
      <c r="L78" s="33" t="s">
        <v>195</v>
      </c>
      <c r="M78" s="33" t="s">
        <v>43</v>
      </c>
      <c r="N78" s="33" t="s">
        <v>1140</v>
      </c>
      <c r="O78" s="33" t="s">
        <v>44</v>
      </c>
      <c r="P78" s="33" t="s">
        <v>31</v>
      </c>
      <c r="Q78" s="33" t="s">
        <v>114</v>
      </c>
      <c r="R78" s="33" t="s">
        <v>94</v>
      </c>
      <c r="S78" s="33" t="s">
        <v>195</v>
      </c>
      <c r="T78" s="33" t="s">
        <v>1141</v>
      </c>
      <c r="U78" s="33" t="s">
        <v>1142</v>
      </c>
      <c r="V78" s="33" t="s">
        <v>1143</v>
      </c>
      <c r="W78" s="33" t="s">
        <v>195</v>
      </c>
      <c r="X78" s="33" t="s">
        <v>195</v>
      </c>
      <c r="Y78" s="33" t="s">
        <v>195</v>
      </c>
      <c r="Z78" s="33" t="s">
        <v>195</v>
      </c>
      <c r="AA78" s="33" t="s">
        <v>195</v>
      </c>
      <c r="AB78" s="33" t="s">
        <v>195</v>
      </c>
      <c r="AC78" s="33" t="s">
        <v>195</v>
      </c>
      <c r="AD78" s="33" t="s">
        <v>1144</v>
      </c>
      <c r="AE78" s="33" t="s">
        <v>195</v>
      </c>
      <c r="AF78" s="33" t="s">
        <v>195</v>
      </c>
      <c r="AG78" s="33" t="s">
        <v>195</v>
      </c>
      <c r="AH78" s="33" t="s">
        <v>195</v>
      </c>
      <c r="AI78" s="33" t="s">
        <v>195</v>
      </c>
      <c r="AJ78" s="33" t="s">
        <v>195</v>
      </c>
      <c r="AK78" s="33" t="s">
        <v>195</v>
      </c>
      <c r="AL78" s="33" t="s">
        <v>195</v>
      </c>
      <c r="AM78" s="33" t="s">
        <v>195</v>
      </c>
      <c r="AN78" s="34" t="s">
        <v>1145</v>
      </c>
      <c r="AO78" s="34" t="s">
        <v>66</v>
      </c>
      <c r="AP78" s="34" t="s">
        <v>195</v>
      </c>
      <c r="AQ78" s="34" t="s">
        <v>195</v>
      </c>
      <c r="AR78" s="33" t="s">
        <v>46</v>
      </c>
      <c r="AS78" s="33" t="s">
        <v>97</v>
      </c>
      <c r="AT78" s="33" t="s">
        <v>35</v>
      </c>
      <c r="AU78" s="35" t="s">
        <v>1146</v>
      </c>
      <c r="AV78" s="35" t="s">
        <v>1147</v>
      </c>
      <c r="AW78" s="35" t="s">
        <v>1148</v>
      </c>
      <c r="AX78" s="35" t="s">
        <v>1149</v>
      </c>
      <c r="AY78" s="33" t="s">
        <v>23</v>
      </c>
      <c r="AZ78" s="33" t="s">
        <v>37</v>
      </c>
      <c r="BA78" s="33" t="s">
        <v>25</v>
      </c>
      <c r="BB78" s="35" t="s">
        <v>1150</v>
      </c>
      <c r="BC78" s="36" t="str">
        <f>HYPERLINK("mailto:info@fundacionvictimasvisibles.org","info@fundacionvictimasvisibles.org")</f>
        <v>info@fundacionvictimasvisibles.org</v>
      </c>
      <c r="BD78" s="40" t="s">
        <v>1151</v>
      </c>
    </row>
    <row r="79" ht="45.0" customHeight="1">
      <c r="A79" s="33" t="s">
        <v>1152</v>
      </c>
      <c r="B79" s="33" t="s">
        <v>207</v>
      </c>
      <c r="C79" s="33" t="s">
        <v>71</v>
      </c>
      <c r="D79" s="33" t="s">
        <v>40</v>
      </c>
      <c r="E79" s="33" t="s">
        <v>15</v>
      </c>
      <c r="F79" s="33" t="s">
        <v>41</v>
      </c>
      <c r="G79" s="33" t="s">
        <v>28</v>
      </c>
      <c r="H79" s="33" t="s">
        <v>29</v>
      </c>
      <c r="I79" s="33" t="s">
        <v>103</v>
      </c>
      <c r="J79" s="33" t="s">
        <v>93</v>
      </c>
      <c r="K79" s="33" t="s">
        <v>81</v>
      </c>
      <c r="L79" s="33" t="s">
        <v>54</v>
      </c>
      <c r="M79" s="33" t="s">
        <v>43</v>
      </c>
      <c r="N79" s="33" t="s">
        <v>1153</v>
      </c>
      <c r="O79" s="33" t="s">
        <v>109</v>
      </c>
      <c r="P79" s="33" t="s">
        <v>99</v>
      </c>
      <c r="Q79" s="33" t="s">
        <v>44</v>
      </c>
      <c r="R79" s="33" t="s">
        <v>44</v>
      </c>
      <c r="S79" s="33" t="s">
        <v>195</v>
      </c>
      <c r="T79" s="33" t="s">
        <v>1154</v>
      </c>
      <c r="U79" s="33" t="s">
        <v>1155</v>
      </c>
      <c r="V79" s="33" t="s">
        <v>1156</v>
      </c>
      <c r="W79" s="33" t="s">
        <v>1157</v>
      </c>
      <c r="X79" s="33" t="s">
        <v>268</v>
      </c>
      <c r="Y79" s="33" t="s">
        <v>1158</v>
      </c>
      <c r="Z79" s="33" t="s">
        <v>195</v>
      </c>
      <c r="AA79" s="33" t="s">
        <v>195</v>
      </c>
      <c r="AB79" s="33" t="s">
        <v>195</v>
      </c>
      <c r="AC79" s="33" t="s">
        <v>195</v>
      </c>
      <c r="AD79" s="33" t="s">
        <v>195</v>
      </c>
      <c r="AE79" s="33" t="s">
        <v>195</v>
      </c>
      <c r="AF79" s="33" t="s">
        <v>195</v>
      </c>
      <c r="AG79" s="33" t="s">
        <v>195</v>
      </c>
      <c r="AH79" s="33" t="s">
        <v>195</v>
      </c>
      <c r="AI79" s="33" t="s">
        <v>195</v>
      </c>
      <c r="AJ79" s="33" t="s">
        <v>195</v>
      </c>
      <c r="AK79" s="33" t="s">
        <v>195</v>
      </c>
      <c r="AL79" s="33" t="s">
        <v>195</v>
      </c>
      <c r="AM79" s="33" t="s">
        <v>195</v>
      </c>
      <c r="AN79" s="34" t="s">
        <v>32</v>
      </c>
      <c r="AO79" s="34" t="s">
        <v>130</v>
      </c>
      <c r="AP79" s="34" t="s">
        <v>195</v>
      </c>
      <c r="AQ79" s="34" t="s">
        <v>195</v>
      </c>
      <c r="AR79" s="33" t="s">
        <v>126</v>
      </c>
      <c r="AS79" s="33" t="s">
        <v>117</v>
      </c>
      <c r="AT79" s="33" t="s">
        <v>22</v>
      </c>
      <c r="AU79" s="35" t="s">
        <v>1159</v>
      </c>
      <c r="AV79" s="35" t="s">
        <v>1160</v>
      </c>
      <c r="AW79" s="35">
        <v>3137300.0</v>
      </c>
      <c r="AX79" s="39" t="str">
        <f>HYPERLINK("http://ambiental.utp.edu.co/gestion-ambiental-territorial.pdf","http://ambiental.utp.edu.co/gestion-ambiental-territorial.pdf")</f>
        <v>http://ambiental.utp.edu.co/gestion-ambiental-territorial.pdf</v>
      </c>
      <c r="AY79" s="33" t="s">
        <v>49</v>
      </c>
      <c r="AZ79" s="33" t="s">
        <v>24</v>
      </c>
      <c r="BA79" s="33" t="s">
        <v>363</v>
      </c>
      <c r="BB79" s="41" t="s">
        <v>1161</v>
      </c>
      <c r="BC79" s="41" t="s">
        <v>119</v>
      </c>
      <c r="BD79" s="40" t="s">
        <v>1162</v>
      </c>
    </row>
    <row r="80" ht="60.0" customHeight="1">
      <c r="A80" s="33" t="s">
        <v>1163</v>
      </c>
      <c r="B80" s="33" t="s">
        <v>266</v>
      </c>
      <c r="C80" s="33" t="s">
        <v>71</v>
      </c>
      <c r="D80" s="33" t="s">
        <v>27</v>
      </c>
      <c r="E80" s="33" t="s">
        <v>15</v>
      </c>
      <c r="F80" s="33" t="s">
        <v>41</v>
      </c>
      <c r="G80" s="33" t="s">
        <v>195</v>
      </c>
      <c r="H80" s="33" t="s">
        <v>29</v>
      </c>
      <c r="I80" s="33" t="s">
        <v>108</v>
      </c>
      <c r="J80" s="33" t="s">
        <v>93</v>
      </c>
      <c r="K80" s="33" t="s">
        <v>15</v>
      </c>
      <c r="L80" s="33" t="s">
        <v>73</v>
      </c>
      <c r="M80" s="33" t="s">
        <v>43</v>
      </c>
      <c r="N80" s="33" t="s">
        <v>1164</v>
      </c>
      <c r="O80" s="33" t="s">
        <v>89</v>
      </c>
      <c r="P80" s="33" t="s">
        <v>44</v>
      </c>
      <c r="Q80" s="33" t="s">
        <v>99</v>
      </c>
      <c r="R80" s="33" t="s">
        <v>195</v>
      </c>
      <c r="S80" s="33" t="s">
        <v>195</v>
      </c>
      <c r="T80" s="33" t="s">
        <v>195</v>
      </c>
      <c r="U80" s="33" t="s">
        <v>195</v>
      </c>
      <c r="V80" s="33" t="s">
        <v>195</v>
      </c>
      <c r="W80" s="33" t="s">
        <v>195</v>
      </c>
      <c r="X80" s="33" t="s">
        <v>195</v>
      </c>
      <c r="Y80" s="33" t="s">
        <v>195</v>
      </c>
      <c r="Z80" s="33" t="s">
        <v>195</v>
      </c>
      <c r="AA80" s="33" t="s">
        <v>195</v>
      </c>
      <c r="AB80" s="33" t="s">
        <v>195</v>
      </c>
      <c r="AC80" s="33" t="s">
        <v>195</v>
      </c>
      <c r="AD80" s="33" t="s">
        <v>268</v>
      </c>
      <c r="AE80" s="33" t="s">
        <v>195</v>
      </c>
      <c r="AF80" s="33" t="s">
        <v>195</v>
      </c>
      <c r="AG80" s="33" t="s">
        <v>195</v>
      </c>
      <c r="AH80" s="33" t="s">
        <v>195</v>
      </c>
      <c r="AI80" s="33" t="s">
        <v>195</v>
      </c>
      <c r="AJ80" s="33" t="s">
        <v>195</v>
      </c>
      <c r="AK80" s="33" t="s">
        <v>195</v>
      </c>
      <c r="AL80" s="33" t="s">
        <v>195</v>
      </c>
      <c r="AM80" s="33" t="s">
        <v>195</v>
      </c>
      <c r="AN80" s="34" t="s">
        <v>132</v>
      </c>
      <c r="AO80" s="34" t="s">
        <v>195</v>
      </c>
      <c r="AP80" s="34" t="s">
        <v>195</v>
      </c>
      <c r="AQ80" s="34" t="s">
        <v>195</v>
      </c>
      <c r="AR80" s="33" t="s">
        <v>106</v>
      </c>
      <c r="AS80" s="33" t="s">
        <v>34</v>
      </c>
      <c r="AT80" s="33" t="s">
        <v>22</v>
      </c>
      <c r="AU80" s="35" t="s">
        <v>979</v>
      </c>
      <c r="AV80" s="35" t="s">
        <v>270</v>
      </c>
      <c r="AW80" s="35" t="s">
        <v>980</v>
      </c>
      <c r="AX80" s="36" t="str">
        <f>HYPERLINK("http://scienti1.colciencias.gov.co:8080/gruplac/jsp/visualiza/visualizagr.jsp?nro=00000000007105","http://scienti1.colciencias.gov.co:8080/gruplac/jsp/visualiza/visualizagr.jsp?nro=00000000007105")</f>
        <v>http://scienti1.colciencias.gov.co:8080/gruplac/jsp/visualiza/visualizagr.jsp?nro=00000000007105</v>
      </c>
      <c r="AY80" s="33" t="s">
        <v>49</v>
      </c>
      <c r="AZ80" s="33" t="s">
        <v>24</v>
      </c>
      <c r="BA80" s="33" t="s">
        <v>363</v>
      </c>
      <c r="BB80" s="35" t="s">
        <v>1165</v>
      </c>
      <c r="BC80" s="35" t="s">
        <v>119</v>
      </c>
      <c r="BD80" s="40" t="s">
        <v>273</v>
      </c>
    </row>
    <row r="81" ht="90.0" customHeight="1">
      <c r="A81" s="33" t="s">
        <v>1166</v>
      </c>
      <c r="B81" s="33" t="s">
        <v>775</v>
      </c>
      <c r="C81" s="33" t="s">
        <v>71</v>
      </c>
      <c r="D81" s="33" t="s">
        <v>62</v>
      </c>
      <c r="E81" s="33" t="s">
        <v>41</v>
      </c>
      <c r="F81" s="33" t="s">
        <v>15</v>
      </c>
      <c r="G81" s="33" t="s">
        <v>28</v>
      </c>
      <c r="H81" s="33" t="s">
        <v>81</v>
      </c>
      <c r="I81" s="33" t="s">
        <v>103</v>
      </c>
      <c r="J81" s="33" t="s">
        <v>195</v>
      </c>
      <c r="K81" s="33" t="s">
        <v>195</v>
      </c>
      <c r="L81" s="33" t="s">
        <v>195</v>
      </c>
      <c r="M81" s="33" t="s">
        <v>30</v>
      </c>
      <c r="N81" s="33" t="s">
        <v>1167</v>
      </c>
      <c r="O81" s="33" t="s">
        <v>44</v>
      </c>
      <c r="P81" s="33" t="s">
        <v>104</v>
      </c>
      <c r="Q81" s="33" t="s">
        <v>94</v>
      </c>
      <c r="R81" s="33" t="s">
        <v>109</v>
      </c>
      <c r="S81" s="33" t="s">
        <v>195</v>
      </c>
      <c r="T81" s="33" t="s">
        <v>775</v>
      </c>
      <c r="U81" s="33" t="s">
        <v>1168</v>
      </c>
      <c r="V81" s="33" t="s">
        <v>1169</v>
      </c>
      <c r="W81" s="33" t="s">
        <v>268</v>
      </c>
      <c r="X81" s="33" t="s">
        <v>1170</v>
      </c>
      <c r="Y81" s="33" t="s">
        <v>195</v>
      </c>
      <c r="Z81" s="33" t="s">
        <v>195</v>
      </c>
      <c r="AA81" s="33" t="s">
        <v>195</v>
      </c>
      <c r="AB81" s="33" t="s">
        <v>195</v>
      </c>
      <c r="AC81" s="33" t="s">
        <v>195</v>
      </c>
      <c r="AD81" s="33" t="s">
        <v>302</v>
      </c>
      <c r="AE81" s="33" t="s">
        <v>207</v>
      </c>
      <c r="AF81" s="33" t="s">
        <v>1171</v>
      </c>
      <c r="AG81" s="33" t="s">
        <v>195</v>
      </c>
      <c r="AH81" s="33" t="s">
        <v>195</v>
      </c>
      <c r="AI81" s="33" t="s">
        <v>195</v>
      </c>
      <c r="AJ81" s="33" t="s">
        <v>195</v>
      </c>
      <c r="AK81" s="33" t="s">
        <v>195</v>
      </c>
      <c r="AL81" s="33" t="s">
        <v>195</v>
      </c>
      <c r="AM81" s="33" t="s">
        <v>195</v>
      </c>
      <c r="AN81" s="34" t="s">
        <v>110</v>
      </c>
      <c r="AO81" s="34" t="s">
        <v>195</v>
      </c>
      <c r="AP81" s="34" t="s">
        <v>195</v>
      </c>
      <c r="AQ81" s="34" t="s">
        <v>195</v>
      </c>
      <c r="AR81" s="33" t="s">
        <v>131</v>
      </c>
      <c r="AS81" s="33" t="s">
        <v>77</v>
      </c>
      <c r="AT81" s="33" t="s">
        <v>78</v>
      </c>
      <c r="AU81" s="35" t="s">
        <v>1172</v>
      </c>
      <c r="AV81" s="35" t="s">
        <v>1173</v>
      </c>
      <c r="AW81" s="35" t="s">
        <v>1174</v>
      </c>
      <c r="AX81" s="35" t="s">
        <v>1175</v>
      </c>
      <c r="AY81" s="33" t="s">
        <v>36</v>
      </c>
      <c r="AZ81" s="33" t="s">
        <v>24</v>
      </c>
      <c r="BA81" s="33" t="s">
        <v>25</v>
      </c>
      <c r="BB81" s="35" t="s">
        <v>1176</v>
      </c>
      <c r="BC81" s="35" t="s">
        <v>1177</v>
      </c>
      <c r="BD81" s="40" t="s">
        <v>1178</v>
      </c>
    </row>
    <row r="82" ht="60.0" customHeight="1">
      <c r="A82" s="33" t="s">
        <v>1179</v>
      </c>
      <c r="B82" s="33" t="s">
        <v>585</v>
      </c>
      <c r="C82" s="33" t="s">
        <v>61</v>
      </c>
      <c r="D82" s="33" t="s">
        <v>52</v>
      </c>
      <c r="E82" s="33" t="s">
        <v>41</v>
      </c>
      <c r="F82" s="33" t="s">
        <v>28</v>
      </c>
      <c r="G82" s="33" t="s">
        <v>53</v>
      </c>
      <c r="H82" s="33" t="s">
        <v>81</v>
      </c>
      <c r="I82" s="33" t="s">
        <v>29</v>
      </c>
      <c r="J82" s="33" t="s">
        <v>93</v>
      </c>
      <c r="K82" s="33" t="s">
        <v>108</v>
      </c>
      <c r="L82" s="33" t="s">
        <v>195</v>
      </c>
      <c r="M82" s="33" t="s">
        <v>43</v>
      </c>
      <c r="N82" s="33" t="s">
        <v>1180</v>
      </c>
      <c r="O82" s="33" t="s">
        <v>82</v>
      </c>
      <c r="P82" s="33" t="s">
        <v>44</v>
      </c>
      <c r="Q82" s="33" t="s">
        <v>109</v>
      </c>
      <c r="R82" s="33" t="s">
        <v>99</v>
      </c>
      <c r="S82" s="33" t="s">
        <v>218</v>
      </c>
      <c r="T82" s="33" t="s">
        <v>585</v>
      </c>
      <c r="U82" s="33" t="s">
        <v>837</v>
      </c>
      <c r="V82" s="33" t="s">
        <v>195</v>
      </c>
      <c r="W82" s="33" t="s">
        <v>195</v>
      </c>
      <c r="X82" s="33" t="s">
        <v>195</v>
      </c>
      <c r="Y82" s="33" t="s">
        <v>195</v>
      </c>
      <c r="Z82" s="33" t="s">
        <v>195</v>
      </c>
      <c r="AA82" s="33" t="s">
        <v>195</v>
      </c>
      <c r="AB82" s="33" t="s">
        <v>195</v>
      </c>
      <c r="AC82" s="33" t="s">
        <v>195</v>
      </c>
      <c r="AD82" s="33" t="s">
        <v>268</v>
      </c>
      <c r="AE82" s="33" t="s">
        <v>195</v>
      </c>
      <c r="AF82" s="33" t="s">
        <v>195</v>
      </c>
      <c r="AG82" s="33" t="s">
        <v>195</v>
      </c>
      <c r="AH82" s="33" t="s">
        <v>195</v>
      </c>
      <c r="AI82" s="33" t="s">
        <v>195</v>
      </c>
      <c r="AJ82" s="33" t="s">
        <v>195</v>
      </c>
      <c r="AK82" s="33" t="s">
        <v>195</v>
      </c>
      <c r="AL82" s="33" t="s">
        <v>195</v>
      </c>
      <c r="AM82" s="33" t="s">
        <v>195</v>
      </c>
      <c r="AN82" s="34" t="s">
        <v>32</v>
      </c>
      <c r="AO82" s="34" t="s">
        <v>195</v>
      </c>
      <c r="AP82" s="34" t="s">
        <v>195</v>
      </c>
      <c r="AQ82" s="34" t="s">
        <v>195</v>
      </c>
      <c r="AR82" s="33" t="s">
        <v>46</v>
      </c>
      <c r="AS82" s="33" t="s">
        <v>97</v>
      </c>
      <c r="AT82" s="33" t="s">
        <v>35</v>
      </c>
      <c r="AU82" s="35" t="s">
        <v>1181</v>
      </c>
      <c r="AV82" s="35" t="s">
        <v>1182</v>
      </c>
      <c r="AW82" s="35" t="s">
        <v>1183</v>
      </c>
      <c r="AX82" s="36" t="str">
        <f>HYPERLINK("http://portal.uexternado.edu.co/fderecho/investigacion/c-medio-ambiente/investigadores.html","http://portal.uexternado.edu.co/fderecho/investigacion/c-medio-ambiente/investigadores.html")</f>
        <v>http://portal.uexternado.edu.co/fderecho/investigacion/c-medio-ambiente/investigadores.html</v>
      </c>
      <c r="AY82" s="33" t="s">
        <v>36</v>
      </c>
      <c r="AZ82" s="33" t="s">
        <v>24</v>
      </c>
      <c r="BA82" s="33" t="s">
        <v>25</v>
      </c>
      <c r="BB82" s="35" t="s">
        <v>1184</v>
      </c>
      <c r="BC82" s="35" t="s">
        <v>119</v>
      </c>
      <c r="BD82" s="40" t="s">
        <v>682</v>
      </c>
    </row>
    <row r="83" ht="75.0" customHeight="1">
      <c r="A83" s="33" t="s">
        <v>1185</v>
      </c>
      <c r="B83" s="33" t="s">
        <v>1186</v>
      </c>
      <c r="C83" s="33" t="s">
        <v>61</v>
      </c>
      <c r="D83" s="33" t="s">
        <v>14</v>
      </c>
      <c r="E83" s="33" t="s">
        <v>41</v>
      </c>
      <c r="F83" s="33" t="s">
        <v>28</v>
      </c>
      <c r="G83" s="33" t="s">
        <v>15</v>
      </c>
      <c r="H83" s="33" t="s">
        <v>93</v>
      </c>
      <c r="I83" s="33" t="s">
        <v>134</v>
      </c>
      <c r="J83" s="33" t="s">
        <v>42</v>
      </c>
      <c r="K83" s="33" t="s">
        <v>118</v>
      </c>
      <c r="L83" s="33" t="s">
        <v>54</v>
      </c>
      <c r="M83" s="33" t="s">
        <v>43</v>
      </c>
      <c r="N83" s="33" t="s">
        <v>119</v>
      </c>
      <c r="O83" s="33" t="s">
        <v>44</v>
      </c>
      <c r="P83" s="33" t="s">
        <v>195</v>
      </c>
      <c r="Q83" s="33" t="s">
        <v>89</v>
      </c>
      <c r="R83" s="33" t="s">
        <v>99</v>
      </c>
      <c r="S83" s="33" t="s">
        <v>109</v>
      </c>
      <c r="T83" s="33" t="s">
        <v>1187</v>
      </c>
      <c r="U83" s="33" t="s">
        <v>1188</v>
      </c>
      <c r="V83" s="33" t="s">
        <v>195</v>
      </c>
      <c r="W83" s="33" t="s">
        <v>195</v>
      </c>
      <c r="X83" s="33" t="s">
        <v>195</v>
      </c>
      <c r="Y83" s="33" t="s">
        <v>195</v>
      </c>
      <c r="Z83" s="33" t="s">
        <v>195</v>
      </c>
      <c r="AA83" s="33" t="s">
        <v>195</v>
      </c>
      <c r="AB83" s="33" t="s">
        <v>195</v>
      </c>
      <c r="AC83" s="33" t="s">
        <v>195</v>
      </c>
      <c r="AD83" s="33" t="s">
        <v>268</v>
      </c>
      <c r="AE83" s="33" t="s">
        <v>1189</v>
      </c>
      <c r="AF83" s="33" t="s">
        <v>195</v>
      </c>
      <c r="AG83" s="33" t="s">
        <v>195</v>
      </c>
      <c r="AH83" s="33" t="s">
        <v>195</v>
      </c>
      <c r="AI83" s="33" t="s">
        <v>195</v>
      </c>
      <c r="AJ83" s="33" t="s">
        <v>195</v>
      </c>
      <c r="AK83" s="33" t="s">
        <v>195</v>
      </c>
      <c r="AL83" s="33" t="s">
        <v>195</v>
      </c>
      <c r="AM83" s="33" t="s">
        <v>195</v>
      </c>
      <c r="AN83" s="34" t="s">
        <v>195</v>
      </c>
      <c r="AO83" s="34" t="s">
        <v>195</v>
      </c>
      <c r="AP83" s="34" t="s">
        <v>195</v>
      </c>
      <c r="AQ83" s="34" t="s">
        <v>195</v>
      </c>
      <c r="AR83" s="33" t="s">
        <v>84</v>
      </c>
      <c r="AS83" s="33" t="s">
        <v>58</v>
      </c>
      <c r="AT83" s="33" t="s">
        <v>59</v>
      </c>
      <c r="AU83" s="35" t="s">
        <v>1190</v>
      </c>
      <c r="AV83" s="35" t="s">
        <v>1191</v>
      </c>
      <c r="AW83" s="35">
        <v>6535555.0</v>
      </c>
      <c r="AX83" s="36" t="str">
        <f>HYPERLINK("http://investigaciones.usbcartagena.edu.co/grupos/centro-de-investigaciones","http://investigaciones.usbcartagena.edu.co/grupos/centro-de-investigaciones
http://gidesusbcartagena.blogspot.com")</f>
        <v>http://investigaciones.usbcartagena.edu.co/grupos/centro-de-investigaciones
http://gidesusbcartagena.blogspot.com</v>
      </c>
      <c r="AY83" s="33" t="s">
        <v>36</v>
      </c>
      <c r="AZ83" s="33" t="s">
        <v>24</v>
      </c>
      <c r="BA83" s="33" t="s">
        <v>25</v>
      </c>
      <c r="BB83" s="35" t="s">
        <v>1192</v>
      </c>
      <c r="BC83" s="36" t="str">
        <f>HYPERLINK("mailto:cmeza@usbctg.edu.co","cmeza@usbctg.edu.co")</f>
        <v>cmeza@usbctg.edu.co</v>
      </c>
      <c r="BD83" s="40" t="s">
        <v>1193</v>
      </c>
    </row>
    <row r="84" ht="90.0" customHeight="1">
      <c r="A84" s="33" t="s">
        <v>1194</v>
      </c>
      <c r="B84" s="33" t="s">
        <v>266</v>
      </c>
      <c r="C84" s="33" t="s">
        <v>71</v>
      </c>
      <c r="D84" s="33" t="s">
        <v>14</v>
      </c>
      <c r="E84" s="33" t="s">
        <v>41</v>
      </c>
      <c r="F84" s="33" t="s">
        <v>15</v>
      </c>
      <c r="G84" s="33" t="s">
        <v>195</v>
      </c>
      <c r="H84" s="33" t="s">
        <v>29</v>
      </c>
      <c r="I84" s="33" t="s">
        <v>118</v>
      </c>
      <c r="J84" s="33" t="s">
        <v>93</v>
      </c>
      <c r="K84" s="33" t="s">
        <v>88</v>
      </c>
      <c r="L84" s="33" t="s">
        <v>195</v>
      </c>
      <c r="M84" s="33" t="s">
        <v>43</v>
      </c>
      <c r="N84" s="33" t="s">
        <v>1195</v>
      </c>
      <c r="O84" s="33" t="s">
        <v>44</v>
      </c>
      <c r="P84" s="33" t="s">
        <v>99</v>
      </c>
      <c r="Q84" s="33" t="s">
        <v>109</v>
      </c>
      <c r="R84" s="33" t="s">
        <v>195</v>
      </c>
      <c r="S84" s="33" t="s">
        <v>195</v>
      </c>
      <c r="T84" s="33" t="s">
        <v>1196</v>
      </c>
      <c r="U84" s="33" t="s">
        <v>1197</v>
      </c>
      <c r="V84" s="33" t="s">
        <v>195</v>
      </c>
      <c r="W84" s="33" t="s">
        <v>195</v>
      </c>
      <c r="X84" s="33" t="s">
        <v>195</v>
      </c>
      <c r="Y84" s="33" t="s">
        <v>195</v>
      </c>
      <c r="Z84" s="33" t="s">
        <v>195</v>
      </c>
      <c r="AA84" s="33" t="s">
        <v>195</v>
      </c>
      <c r="AB84" s="33" t="s">
        <v>195</v>
      </c>
      <c r="AC84" s="33" t="s">
        <v>195</v>
      </c>
      <c r="AD84" s="33" t="s">
        <v>1198</v>
      </c>
      <c r="AE84" s="33" t="s">
        <v>1199</v>
      </c>
      <c r="AF84" s="33" t="s">
        <v>1200</v>
      </c>
      <c r="AG84" s="33" t="s">
        <v>1201</v>
      </c>
      <c r="AH84" s="33" t="s">
        <v>1202</v>
      </c>
      <c r="AI84" s="33" t="s">
        <v>359</v>
      </c>
      <c r="AJ84" s="33" t="s">
        <v>195</v>
      </c>
      <c r="AK84" s="33" t="s">
        <v>195</v>
      </c>
      <c r="AL84" s="33" t="s">
        <v>195</v>
      </c>
      <c r="AM84" s="33" t="s">
        <v>195</v>
      </c>
      <c r="AN84" s="34" t="s">
        <v>32</v>
      </c>
      <c r="AO84" s="34" t="s">
        <v>195</v>
      </c>
      <c r="AP84" s="34" t="s">
        <v>195</v>
      </c>
      <c r="AQ84" s="34" t="s">
        <v>195</v>
      </c>
      <c r="AR84" s="33" t="s">
        <v>46</v>
      </c>
      <c r="AS84" s="33" t="s">
        <v>97</v>
      </c>
      <c r="AT84" s="33" t="s">
        <v>35</v>
      </c>
      <c r="AU84" s="35" t="s">
        <v>119</v>
      </c>
      <c r="AV84" s="35" t="s">
        <v>1203</v>
      </c>
      <c r="AW84" s="35" t="s">
        <v>119</v>
      </c>
      <c r="AX84" s="39" t="str">
        <f>HYPERLINK("https://gidest.wordpress.com/","https://gidest.wordpress.com/
http://www.hermes.unal.edu.co/pages/Consultas/Grupo.xhtml;jsessionid=B1EE9228A4AF5DD121D707260389FECD.tomcat4?idGrupo=1528&amp;opcion=1")</f>
        <v>https://gidest.wordpress.com/
http://www.hermes.unal.edu.co/pages/Consultas/Grupo.xhtml;jsessionid=B1EE9228A4AF5DD121D707260389FECD.tomcat4?idGrupo=1528&amp;opcion=1</v>
      </c>
      <c r="AY84" s="33" t="s">
        <v>49</v>
      </c>
      <c r="AZ84" s="33" t="s">
        <v>24</v>
      </c>
      <c r="BA84" s="33" t="s">
        <v>363</v>
      </c>
      <c r="BB84" s="35" t="s">
        <v>1204</v>
      </c>
      <c r="BC84" s="36" t="str">
        <f>HYPERLINK("mailto:mcastillo@unañl.edu.co","mcastillo@unañl.edu.co")</f>
        <v>mcastillo@unañl.edu.co</v>
      </c>
      <c r="BD84" s="40" t="s">
        <v>522</v>
      </c>
    </row>
    <row r="85" ht="45.0" customHeight="1">
      <c r="A85" s="33" t="s">
        <v>1205</v>
      </c>
      <c r="B85" s="33" t="s">
        <v>357</v>
      </c>
      <c r="C85" s="33" t="s">
        <v>71</v>
      </c>
      <c r="D85" s="33" t="s">
        <v>40</v>
      </c>
      <c r="E85" s="33" t="s">
        <v>41</v>
      </c>
      <c r="F85" s="33" t="s">
        <v>15</v>
      </c>
      <c r="G85" s="33" t="s">
        <v>195</v>
      </c>
      <c r="H85" s="33" t="s">
        <v>29</v>
      </c>
      <c r="I85" s="33" t="s">
        <v>93</v>
      </c>
      <c r="J85" s="33" t="s">
        <v>141</v>
      </c>
      <c r="K85" s="33" t="s">
        <v>81</v>
      </c>
      <c r="L85" s="33" t="s">
        <v>15</v>
      </c>
      <c r="M85" s="33" t="s">
        <v>43</v>
      </c>
      <c r="N85" s="33" t="s">
        <v>1206</v>
      </c>
      <c r="O85" s="33" t="s">
        <v>218</v>
      </c>
      <c r="P85" s="33" t="s">
        <v>99</v>
      </c>
      <c r="Q85" s="33" t="s">
        <v>109</v>
      </c>
      <c r="R85" s="33" t="s">
        <v>82</v>
      </c>
      <c r="S85" s="33" t="s">
        <v>44</v>
      </c>
      <c r="T85" s="33" t="s">
        <v>1207</v>
      </c>
      <c r="U85" s="33" t="s">
        <v>1099</v>
      </c>
      <c r="V85" s="33" t="s">
        <v>341</v>
      </c>
      <c r="W85" s="33" t="s">
        <v>195</v>
      </c>
      <c r="X85" s="33" t="s">
        <v>195</v>
      </c>
      <c r="Y85" s="33" t="s">
        <v>195</v>
      </c>
      <c r="Z85" s="33" t="s">
        <v>195</v>
      </c>
      <c r="AA85" s="33" t="s">
        <v>195</v>
      </c>
      <c r="AB85" s="33" t="s">
        <v>195</v>
      </c>
      <c r="AC85" s="33" t="s">
        <v>195</v>
      </c>
      <c r="AD85" s="33" t="s">
        <v>1208</v>
      </c>
      <c r="AE85" s="33" t="s">
        <v>249</v>
      </c>
      <c r="AF85" s="33" t="s">
        <v>1209</v>
      </c>
      <c r="AG85" s="33" t="s">
        <v>195</v>
      </c>
      <c r="AH85" s="33" t="s">
        <v>195</v>
      </c>
      <c r="AI85" s="33" t="s">
        <v>195</v>
      </c>
      <c r="AJ85" s="33" t="s">
        <v>195</v>
      </c>
      <c r="AK85" s="33" t="s">
        <v>195</v>
      </c>
      <c r="AL85" s="33" t="s">
        <v>195</v>
      </c>
      <c r="AM85" s="33" t="s">
        <v>195</v>
      </c>
      <c r="AN85" s="34" t="s">
        <v>125</v>
      </c>
      <c r="AO85" s="34" t="s">
        <v>95</v>
      </c>
      <c r="AP85" s="34" t="s">
        <v>56</v>
      </c>
      <c r="AQ85" s="34" t="s">
        <v>195</v>
      </c>
      <c r="AR85" s="33" t="s">
        <v>106</v>
      </c>
      <c r="AS85" s="33" t="s">
        <v>34</v>
      </c>
      <c r="AT85" s="33" t="s">
        <v>22</v>
      </c>
      <c r="AU85" s="35" t="s">
        <v>1210</v>
      </c>
      <c r="AV85" s="35" t="s">
        <v>1211</v>
      </c>
      <c r="AW85" s="35">
        <v>2196480.0</v>
      </c>
      <c r="AX85" s="39" t="str">
        <f>HYPERLINK("http://grupomasoudea.blogspot.com/","http://grupomasoudea.blogspot.com/")</f>
        <v>http://grupomasoudea.blogspot.com/</v>
      </c>
      <c r="AY85" s="33" t="s">
        <v>23</v>
      </c>
      <c r="AZ85" s="33" t="s">
        <v>24</v>
      </c>
      <c r="BA85" s="33" t="s">
        <v>87</v>
      </c>
      <c r="BB85" s="35" t="s">
        <v>1212</v>
      </c>
      <c r="BC85" s="35" t="s">
        <v>119</v>
      </c>
      <c r="BD85" s="40" t="s">
        <v>365</v>
      </c>
    </row>
    <row r="86" ht="105.0" customHeight="1">
      <c r="A86" s="33" t="s">
        <v>1213</v>
      </c>
      <c r="B86" s="33" t="s">
        <v>327</v>
      </c>
      <c r="C86" s="33" t="s">
        <v>61</v>
      </c>
      <c r="D86" s="33" t="s">
        <v>52</v>
      </c>
      <c r="E86" s="33" t="s">
        <v>41</v>
      </c>
      <c r="F86" s="33" t="s">
        <v>15</v>
      </c>
      <c r="G86" s="33" t="s">
        <v>28</v>
      </c>
      <c r="H86" s="33" t="s">
        <v>108</v>
      </c>
      <c r="I86" s="33" t="s">
        <v>123</v>
      </c>
      <c r="J86" s="33" t="s">
        <v>103</v>
      </c>
      <c r="K86" s="33" t="s">
        <v>118</v>
      </c>
      <c r="L86" s="33" t="s">
        <v>195</v>
      </c>
      <c r="M86" s="33" t="s">
        <v>43</v>
      </c>
      <c r="N86" s="33" t="s">
        <v>1214</v>
      </c>
      <c r="O86" s="33" t="s">
        <v>99</v>
      </c>
      <c r="P86" s="33" t="s">
        <v>109</v>
      </c>
      <c r="Q86" s="33" t="s">
        <v>89</v>
      </c>
      <c r="R86" s="33" t="s">
        <v>44</v>
      </c>
      <c r="S86" s="33" t="s">
        <v>195</v>
      </c>
      <c r="T86" s="33" t="s">
        <v>591</v>
      </c>
      <c r="U86" s="33" t="s">
        <v>1215</v>
      </c>
      <c r="V86" s="33" t="s">
        <v>195</v>
      </c>
      <c r="W86" s="33" t="s">
        <v>195</v>
      </c>
      <c r="X86" s="33" t="s">
        <v>195</v>
      </c>
      <c r="Y86" s="33" t="s">
        <v>195</v>
      </c>
      <c r="Z86" s="33" t="s">
        <v>195</v>
      </c>
      <c r="AA86" s="33" t="s">
        <v>195</v>
      </c>
      <c r="AB86" s="33" t="s">
        <v>195</v>
      </c>
      <c r="AC86" s="33" t="s">
        <v>195</v>
      </c>
      <c r="AD86" s="33" t="s">
        <v>1130</v>
      </c>
      <c r="AE86" s="33" t="s">
        <v>1216</v>
      </c>
      <c r="AF86" s="33" t="s">
        <v>1217</v>
      </c>
      <c r="AG86" s="33" t="s">
        <v>1218</v>
      </c>
      <c r="AH86" s="33" t="s">
        <v>1219</v>
      </c>
      <c r="AI86" s="33" t="s">
        <v>268</v>
      </c>
      <c r="AJ86" s="33" t="s">
        <v>195</v>
      </c>
      <c r="AK86" s="33" t="s">
        <v>195</v>
      </c>
      <c r="AL86" s="33" t="s">
        <v>195</v>
      </c>
      <c r="AM86" s="33" t="s">
        <v>195</v>
      </c>
      <c r="AN86" s="34" t="s">
        <v>120</v>
      </c>
      <c r="AO86" s="34" t="s">
        <v>32</v>
      </c>
      <c r="AP86" s="34" t="s">
        <v>195</v>
      </c>
      <c r="AQ86" s="34" t="s">
        <v>195</v>
      </c>
      <c r="AR86" s="33" t="s">
        <v>46</v>
      </c>
      <c r="AS86" s="33" t="s">
        <v>97</v>
      </c>
      <c r="AT86" s="33" t="s">
        <v>35</v>
      </c>
      <c r="AU86" s="35" t="s">
        <v>1220</v>
      </c>
      <c r="AV86" s="35" t="s">
        <v>1221</v>
      </c>
      <c r="AW86" s="35" t="s">
        <v>1222</v>
      </c>
      <c r="AX86" s="39" t="str">
        <f>HYPERLINK("https://egob.uniandes.edu.co/index.php/es/me-investigacion/me-gmpp","https://egob.uniandes.edu.co/index.php/es/me-investigacion/me-gmpp
http://scienti1.colciencias.gov.co:8080/gruplac/jsp/visualiza/visualizagr.jsp?nro=00000000010226")</f>
        <v>https://egob.uniandes.edu.co/index.php/es/me-investigacion/me-gmpp
http://scienti1.colciencias.gov.co:8080/gruplac/jsp/visualiza/visualizagr.jsp?nro=00000000010226</v>
      </c>
      <c r="AY86" s="33" t="s">
        <v>23</v>
      </c>
      <c r="AZ86" s="33" t="s">
        <v>24</v>
      </c>
      <c r="BA86" s="33" t="s">
        <v>38</v>
      </c>
      <c r="BB86" s="35" t="s">
        <v>1223</v>
      </c>
      <c r="BC86" s="36" t="str">
        <f>HYPERLINK("mailto:dmaldonadoc@uniandes.edu.co","dmaldonadoc@uniandes.edu.co")</f>
        <v>dmaldonadoc@uniandes.edu.co</v>
      </c>
      <c r="BD86" s="40" t="s">
        <v>355</v>
      </c>
    </row>
    <row r="87" ht="105.0" customHeight="1">
      <c r="A87" s="33" t="s">
        <v>1224</v>
      </c>
      <c r="B87" s="33" t="s">
        <v>266</v>
      </c>
      <c r="C87" s="33" t="s">
        <v>71</v>
      </c>
      <c r="D87" s="33" t="s">
        <v>40</v>
      </c>
      <c r="E87" s="33" t="s">
        <v>15</v>
      </c>
      <c r="F87" s="33" t="s">
        <v>53</v>
      </c>
      <c r="G87" s="33" t="s">
        <v>63</v>
      </c>
      <c r="H87" s="33" t="s">
        <v>29</v>
      </c>
      <c r="I87" s="33" t="s">
        <v>103</v>
      </c>
      <c r="J87" s="33" t="s">
        <v>93</v>
      </c>
      <c r="K87" s="33" t="s">
        <v>118</v>
      </c>
      <c r="L87" s="33" t="s">
        <v>15</v>
      </c>
      <c r="M87" s="33" t="s">
        <v>43</v>
      </c>
      <c r="N87" s="33" t="s">
        <v>1225</v>
      </c>
      <c r="O87" s="33" t="s">
        <v>44</v>
      </c>
      <c r="P87" s="33" t="s">
        <v>109</v>
      </c>
      <c r="Q87" s="33" t="s">
        <v>99</v>
      </c>
      <c r="R87" s="33" t="s">
        <v>89</v>
      </c>
      <c r="S87" s="33" t="s">
        <v>195</v>
      </c>
      <c r="T87" s="33" t="s">
        <v>1226</v>
      </c>
      <c r="U87" s="33" t="s">
        <v>515</v>
      </c>
      <c r="V87" s="33" t="s">
        <v>1227</v>
      </c>
      <c r="W87" s="33" t="s">
        <v>195</v>
      </c>
      <c r="X87" s="33" t="s">
        <v>195</v>
      </c>
      <c r="Y87" s="33" t="s">
        <v>195</v>
      </c>
      <c r="Z87" s="33" t="s">
        <v>195</v>
      </c>
      <c r="AA87" s="33" t="s">
        <v>195</v>
      </c>
      <c r="AB87" s="33" t="s">
        <v>195</v>
      </c>
      <c r="AC87" s="33" t="s">
        <v>195</v>
      </c>
      <c r="AD87" s="33" t="s">
        <v>268</v>
      </c>
      <c r="AE87" s="33" t="s">
        <v>1228</v>
      </c>
      <c r="AF87" s="33" t="s">
        <v>1229</v>
      </c>
      <c r="AG87" s="33" t="s">
        <v>195</v>
      </c>
      <c r="AH87" s="33" t="s">
        <v>195</v>
      </c>
      <c r="AI87" s="33" t="s">
        <v>195</v>
      </c>
      <c r="AJ87" s="33" t="s">
        <v>195</v>
      </c>
      <c r="AK87" s="33" t="s">
        <v>195</v>
      </c>
      <c r="AL87" s="33" t="s">
        <v>195</v>
      </c>
      <c r="AM87" s="33" t="s">
        <v>195</v>
      </c>
      <c r="AN87" s="34" t="s">
        <v>56</v>
      </c>
      <c r="AO87" s="34" t="s">
        <v>125</v>
      </c>
      <c r="AP87" s="34" t="s">
        <v>195</v>
      </c>
      <c r="AQ87" s="34" t="s">
        <v>195</v>
      </c>
      <c r="AR87" s="33" t="s">
        <v>96</v>
      </c>
      <c r="AS87" s="33" t="s">
        <v>21</v>
      </c>
      <c r="AT87" s="33" t="s">
        <v>48</v>
      </c>
      <c r="AU87" s="35" t="s">
        <v>1230</v>
      </c>
      <c r="AV87" s="35" t="s">
        <v>1231</v>
      </c>
      <c r="AW87" s="35">
        <v>5927996.0</v>
      </c>
      <c r="AX87" s="36" t="str">
        <f>HYPERLINK("http://www.investigacionimani.unal.edu.co/","http://www.investigacionimani.unal.edu.co/
http://www.imani.unal.edu.co/index.php/formacion/posgrados/maestria-y-especializacion#grupos-de-investigación")</f>
        <v>http://www.investigacionimani.unal.edu.co/
http://www.imani.unal.edu.co/index.php/formacion/posgrados/maestria-y-especializacion#grupos-de-investigación</v>
      </c>
      <c r="AY87" s="33" t="s">
        <v>23</v>
      </c>
      <c r="AZ87" s="33" t="s">
        <v>24</v>
      </c>
      <c r="BA87" s="33" t="s">
        <v>38</v>
      </c>
      <c r="BB87" s="35" t="s">
        <v>1232</v>
      </c>
      <c r="BC87" s="35" t="s">
        <v>119</v>
      </c>
      <c r="BD87" s="40" t="s">
        <v>1233</v>
      </c>
    </row>
    <row r="88" ht="45.0" customHeight="1">
      <c r="A88" s="33" t="s">
        <v>1234</v>
      </c>
      <c r="B88" s="33" t="s">
        <v>1127</v>
      </c>
      <c r="C88" s="33" t="s">
        <v>71</v>
      </c>
      <c r="D88" s="33" t="s">
        <v>52</v>
      </c>
      <c r="E88" s="33" t="s">
        <v>41</v>
      </c>
      <c r="F88" s="33" t="s">
        <v>195</v>
      </c>
      <c r="G88" s="33" t="s">
        <v>195</v>
      </c>
      <c r="H88" s="33" t="s">
        <v>88</v>
      </c>
      <c r="I88" s="33" t="s">
        <v>118</v>
      </c>
      <c r="J88" s="33" t="s">
        <v>108</v>
      </c>
      <c r="K88" s="33" t="s">
        <v>195</v>
      </c>
      <c r="L88" s="33" t="s">
        <v>195</v>
      </c>
      <c r="M88" s="33" t="s">
        <v>17</v>
      </c>
      <c r="N88" s="33" t="s">
        <v>1235</v>
      </c>
      <c r="O88" s="33" t="s">
        <v>44</v>
      </c>
      <c r="P88" s="33" t="s">
        <v>104</v>
      </c>
      <c r="Q88" s="33" t="s">
        <v>99</v>
      </c>
      <c r="R88" s="33" t="s">
        <v>109</v>
      </c>
      <c r="S88" s="33" t="s">
        <v>89</v>
      </c>
      <c r="T88" s="33" t="s">
        <v>515</v>
      </c>
      <c r="U88" s="33" t="s">
        <v>313</v>
      </c>
      <c r="V88" s="33" t="s">
        <v>195</v>
      </c>
      <c r="W88" s="33" t="s">
        <v>195</v>
      </c>
      <c r="X88" s="33" t="s">
        <v>195</v>
      </c>
      <c r="Y88" s="33" t="s">
        <v>195</v>
      </c>
      <c r="Z88" s="33" t="s">
        <v>195</v>
      </c>
      <c r="AA88" s="33" t="s">
        <v>195</v>
      </c>
      <c r="AB88" s="33" t="s">
        <v>195</v>
      </c>
      <c r="AC88" s="33" t="s">
        <v>195</v>
      </c>
      <c r="AD88" s="33" t="s">
        <v>327</v>
      </c>
      <c r="AE88" s="33" t="s">
        <v>1236</v>
      </c>
      <c r="AF88" s="33" t="s">
        <v>1237</v>
      </c>
      <c r="AG88" s="33" t="s">
        <v>1238</v>
      </c>
      <c r="AH88" s="33" t="s">
        <v>1239</v>
      </c>
      <c r="AI88" s="33" t="s">
        <v>1240</v>
      </c>
      <c r="AJ88" s="33" t="s">
        <v>195</v>
      </c>
      <c r="AK88" s="33" t="s">
        <v>195</v>
      </c>
      <c r="AL88" s="33" t="s">
        <v>195</v>
      </c>
      <c r="AM88" s="33" t="s">
        <v>195</v>
      </c>
      <c r="AN88" s="34" t="s">
        <v>32</v>
      </c>
      <c r="AO88" s="34" t="s">
        <v>195</v>
      </c>
      <c r="AP88" s="34" t="s">
        <v>195</v>
      </c>
      <c r="AQ88" s="34" t="s">
        <v>195</v>
      </c>
      <c r="AR88" s="33" t="s">
        <v>46</v>
      </c>
      <c r="AS88" s="33" t="s">
        <v>97</v>
      </c>
      <c r="AT88" s="33" t="s">
        <v>35</v>
      </c>
      <c r="AU88" s="35" t="s">
        <v>1241</v>
      </c>
      <c r="AV88" s="35" t="s">
        <v>1242</v>
      </c>
      <c r="AW88" s="35">
        <v>4440544.0</v>
      </c>
      <c r="AX88" s="39" t="str">
        <f>HYPERLINK("http://www.icanh.gov.co/","http://www.icanh.gov.co")</f>
        <v>http://www.icanh.gov.co</v>
      </c>
      <c r="AY88" s="33" t="s">
        <v>23</v>
      </c>
      <c r="AZ88" s="33" t="s">
        <v>24</v>
      </c>
      <c r="BA88" s="33" t="s">
        <v>38</v>
      </c>
      <c r="BB88" s="35" t="s">
        <v>1243</v>
      </c>
      <c r="BC88" s="36" t="str">
        <f>HYPERLINK("mailto:cchaparro@icanh.gov.co","cchaparro@icanh.gov.co")</f>
        <v>cchaparro@icanh.gov.co</v>
      </c>
      <c r="BD88" s="40" t="s">
        <v>195</v>
      </c>
    </row>
    <row r="89" ht="45.0" customHeight="1">
      <c r="A89" s="33" t="s">
        <v>1244</v>
      </c>
      <c r="B89" s="33" t="s">
        <v>216</v>
      </c>
      <c r="C89" s="33" t="s">
        <v>61</v>
      </c>
      <c r="D89" s="33" t="s">
        <v>52</v>
      </c>
      <c r="E89" s="33" t="s">
        <v>41</v>
      </c>
      <c r="F89" s="33" t="s">
        <v>53</v>
      </c>
      <c r="G89" s="33" t="s">
        <v>195</v>
      </c>
      <c r="H89" s="33" t="s">
        <v>98</v>
      </c>
      <c r="I89" s="33" t="s">
        <v>108</v>
      </c>
      <c r="J89" s="33" t="s">
        <v>123</v>
      </c>
      <c r="K89" s="33" t="s">
        <v>128</v>
      </c>
      <c r="L89" s="33" t="s">
        <v>139</v>
      </c>
      <c r="M89" s="33" t="s">
        <v>17</v>
      </c>
      <c r="N89" s="33" t="s">
        <v>1245</v>
      </c>
      <c r="O89" s="33" t="s">
        <v>82</v>
      </c>
      <c r="P89" s="33" t="s">
        <v>89</v>
      </c>
      <c r="Q89" s="33" t="s">
        <v>18</v>
      </c>
      <c r="R89" s="33" t="s">
        <v>31</v>
      </c>
      <c r="S89" s="33" t="s">
        <v>99</v>
      </c>
      <c r="T89" s="33" t="s">
        <v>1246</v>
      </c>
      <c r="U89" s="33" t="s">
        <v>1247</v>
      </c>
      <c r="V89" s="33" t="s">
        <v>1248</v>
      </c>
      <c r="W89" s="33" t="s">
        <v>1249</v>
      </c>
      <c r="X89" s="33" t="s">
        <v>1250</v>
      </c>
      <c r="Y89" s="33" t="s">
        <v>1251</v>
      </c>
      <c r="Z89" s="33" t="s">
        <v>1252</v>
      </c>
      <c r="AA89" s="33" t="s">
        <v>1253</v>
      </c>
      <c r="AB89" s="33" t="s">
        <v>1254</v>
      </c>
      <c r="AC89" s="33" t="s">
        <v>1255</v>
      </c>
      <c r="AD89" s="33" t="s">
        <v>1256</v>
      </c>
      <c r="AE89" s="33" t="s">
        <v>1257</v>
      </c>
      <c r="AF89" s="33" t="s">
        <v>1258</v>
      </c>
      <c r="AG89" s="33" t="s">
        <v>1259</v>
      </c>
      <c r="AH89" s="33" t="s">
        <v>1260</v>
      </c>
      <c r="AI89" s="33" t="s">
        <v>1261</v>
      </c>
      <c r="AJ89" s="33" t="s">
        <v>1262</v>
      </c>
      <c r="AK89" s="33" t="s">
        <v>1263</v>
      </c>
      <c r="AL89" s="33" t="s">
        <v>1068</v>
      </c>
      <c r="AM89" s="33" t="s">
        <v>1264</v>
      </c>
      <c r="AN89" s="34" t="s">
        <v>32</v>
      </c>
      <c r="AO89" s="34" t="s">
        <v>120</v>
      </c>
      <c r="AP89" s="34" t="s">
        <v>195</v>
      </c>
      <c r="AQ89" s="34" t="s">
        <v>195</v>
      </c>
      <c r="AR89" s="33" t="s">
        <v>46</v>
      </c>
      <c r="AS89" s="33" t="s">
        <v>97</v>
      </c>
      <c r="AT89" s="33" t="s">
        <v>35</v>
      </c>
      <c r="AU89" s="35" t="s">
        <v>1265</v>
      </c>
      <c r="AV89" s="35" t="s">
        <v>1266</v>
      </c>
      <c r="AW89" s="35">
        <v>3177979.0</v>
      </c>
      <c r="AX89" s="39" t="str">
        <f>HYPERLINK("http://www.icpcolombia.org/","http://www.icpcolombia.org/")</f>
        <v>http://www.icpcolombia.org/</v>
      </c>
      <c r="AY89" s="33" t="s">
        <v>36</v>
      </c>
      <c r="AZ89" s="33" t="s">
        <v>24</v>
      </c>
      <c r="BA89" s="33" t="s">
        <v>87</v>
      </c>
      <c r="BB89" s="35" t="s">
        <v>195</v>
      </c>
      <c r="BC89" s="35" t="s">
        <v>195</v>
      </c>
      <c r="BD89" s="40" t="s">
        <v>195</v>
      </c>
    </row>
    <row r="90" ht="45.0" customHeight="1">
      <c r="A90" s="33" t="s">
        <v>1267</v>
      </c>
      <c r="B90" s="33" t="s">
        <v>266</v>
      </c>
      <c r="C90" s="33" t="s">
        <v>71</v>
      </c>
      <c r="D90" s="33" t="s">
        <v>52</v>
      </c>
      <c r="E90" s="33" t="s">
        <v>41</v>
      </c>
      <c r="F90" s="33" t="s">
        <v>15</v>
      </c>
      <c r="G90" s="33" t="s">
        <v>195</v>
      </c>
      <c r="H90" s="33" t="s">
        <v>81</v>
      </c>
      <c r="I90" s="33" t="s">
        <v>73</v>
      </c>
      <c r="J90" s="33" t="s">
        <v>195</v>
      </c>
      <c r="K90" s="33" t="s">
        <v>195</v>
      </c>
      <c r="L90" s="33" t="s">
        <v>195</v>
      </c>
      <c r="M90" s="33" t="s">
        <v>30</v>
      </c>
      <c r="N90" s="33" t="s">
        <v>1268</v>
      </c>
      <c r="O90" s="33" t="s">
        <v>44</v>
      </c>
      <c r="P90" s="33" t="s">
        <v>94</v>
      </c>
      <c r="Q90" s="33" t="s">
        <v>195</v>
      </c>
      <c r="R90" s="33" t="s">
        <v>195</v>
      </c>
      <c r="S90" s="33" t="s">
        <v>195</v>
      </c>
      <c r="T90" s="33" t="s">
        <v>276</v>
      </c>
      <c r="U90" s="33" t="s">
        <v>837</v>
      </c>
      <c r="V90" s="33" t="s">
        <v>211</v>
      </c>
      <c r="W90" s="33" t="s">
        <v>195</v>
      </c>
      <c r="X90" s="33" t="s">
        <v>195</v>
      </c>
      <c r="Y90" s="33" t="s">
        <v>195</v>
      </c>
      <c r="Z90" s="33" t="s">
        <v>195</v>
      </c>
      <c r="AA90" s="33" t="s">
        <v>195</v>
      </c>
      <c r="AB90" s="33" t="s">
        <v>195</v>
      </c>
      <c r="AC90" s="33" t="s">
        <v>195</v>
      </c>
      <c r="AD90" s="33" t="s">
        <v>119</v>
      </c>
      <c r="AE90" s="33" t="s">
        <v>119</v>
      </c>
      <c r="AF90" s="33" t="s">
        <v>119</v>
      </c>
      <c r="AG90" s="33" t="s">
        <v>119</v>
      </c>
      <c r="AH90" s="33" t="s">
        <v>119</v>
      </c>
      <c r="AI90" s="33" t="s">
        <v>119</v>
      </c>
      <c r="AJ90" s="33" t="s">
        <v>119</v>
      </c>
      <c r="AK90" s="33" t="s">
        <v>119</v>
      </c>
      <c r="AL90" s="33" t="s">
        <v>119</v>
      </c>
      <c r="AM90" s="33" t="s">
        <v>119</v>
      </c>
      <c r="AN90" s="34" t="s">
        <v>56</v>
      </c>
      <c r="AO90" s="34" t="s">
        <v>19</v>
      </c>
      <c r="AP90" s="34" t="s">
        <v>195</v>
      </c>
      <c r="AQ90" s="34" t="s">
        <v>195</v>
      </c>
      <c r="AR90" s="33" t="s">
        <v>46</v>
      </c>
      <c r="AS90" s="33" t="s">
        <v>97</v>
      </c>
      <c r="AT90" s="33" t="s">
        <v>35</v>
      </c>
      <c r="AU90" s="35" t="s">
        <v>1269</v>
      </c>
      <c r="AV90" s="35" t="s">
        <v>1203</v>
      </c>
      <c r="AW90" s="35" t="s">
        <v>1270</v>
      </c>
      <c r="AX90" s="35" t="s">
        <v>1271</v>
      </c>
      <c r="AY90" s="33" t="s">
        <v>23</v>
      </c>
      <c r="AZ90" s="33" t="s">
        <v>24</v>
      </c>
      <c r="BA90" s="33" t="s">
        <v>25</v>
      </c>
      <c r="BB90" s="35" t="s">
        <v>1272</v>
      </c>
      <c r="BC90" s="35" t="s">
        <v>1273</v>
      </c>
      <c r="BD90" s="40" t="s">
        <v>1274</v>
      </c>
    </row>
    <row r="91" ht="45.0" customHeight="1">
      <c r="A91" s="33" t="s">
        <v>1275</v>
      </c>
      <c r="B91" s="33" t="s">
        <v>204</v>
      </c>
      <c r="C91" s="33" t="s">
        <v>61</v>
      </c>
      <c r="D91" s="33" t="s">
        <v>52</v>
      </c>
      <c r="E91" s="33" t="s">
        <v>41</v>
      </c>
      <c r="F91" s="33" t="s">
        <v>15</v>
      </c>
      <c r="G91" s="33" t="s">
        <v>28</v>
      </c>
      <c r="H91" s="33" t="s">
        <v>81</v>
      </c>
      <c r="I91" s="33" t="s">
        <v>29</v>
      </c>
      <c r="J91" s="33" t="s">
        <v>195</v>
      </c>
      <c r="K91" s="33" t="s">
        <v>195</v>
      </c>
      <c r="L91" s="33" t="s">
        <v>195</v>
      </c>
      <c r="M91" s="33" t="s">
        <v>30</v>
      </c>
      <c r="N91" s="33" t="s">
        <v>1276</v>
      </c>
      <c r="O91" s="33" t="s">
        <v>109</v>
      </c>
      <c r="P91" s="33" t="s">
        <v>99</v>
      </c>
      <c r="Q91" s="33" t="s">
        <v>82</v>
      </c>
      <c r="R91" s="33" t="s">
        <v>44</v>
      </c>
      <c r="S91" s="33" t="s">
        <v>195</v>
      </c>
      <c r="T91" s="33" t="s">
        <v>1277</v>
      </c>
      <c r="U91" s="33" t="s">
        <v>1278</v>
      </c>
      <c r="V91" s="33" t="s">
        <v>268</v>
      </c>
      <c r="W91" s="33" t="s">
        <v>423</v>
      </c>
      <c r="X91" s="33" t="s">
        <v>292</v>
      </c>
      <c r="Y91" s="33" t="s">
        <v>563</v>
      </c>
      <c r="Z91" s="33" t="s">
        <v>1187</v>
      </c>
      <c r="AA91" s="33" t="s">
        <v>195</v>
      </c>
      <c r="AB91" s="33" t="s">
        <v>195</v>
      </c>
      <c r="AC91" s="33" t="s">
        <v>195</v>
      </c>
      <c r="AD91" s="33" t="s">
        <v>1279</v>
      </c>
      <c r="AE91" s="33" t="s">
        <v>195</v>
      </c>
      <c r="AF91" s="33" t="s">
        <v>195</v>
      </c>
      <c r="AG91" s="33" t="s">
        <v>195</v>
      </c>
      <c r="AH91" s="33" t="s">
        <v>195</v>
      </c>
      <c r="AI91" s="33" t="s">
        <v>195</v>
      </c>
      <c r="AJ91" s="33" t="s">
        <v>195</v>
      </c>
      <c r="AK91" s="33" t="s">
        <v>195</v>
      </c>
      <c r="AL91" s="33" t="s">
        <v>195</v>
      </c>
      <c r="AM91" s="33" t="s">
        <v>195</v>
      </c>
      <c r="AN91" s="34" t="s">
        <v>56</v>
      </c>
      <c r="AO91" s="34" t="s">
        <v>32</v>
      </c>
      <c r="AP91" s="34" t="s">
        <v>195</v>
      </c>
      <c r="AQ91" s="34" t="s">
        <v>195</v>
      </c>
      <c r="AR91" s="33" t="s">
        <v>46</v>
      </c>
      <c r="AS91" s="33" t="s">
        <v>97</v>
      </c>
      <c r="AT91" s="33" t="s">
        <v>35</v>
      </c>
      <c r="AU91" s="35" t="s">
        <v>1280</v>
      </c>
      <c r="AV91" s="35" t="s">
        <v>970</v>
      </c>
      <c r="AW91" s="35" t="s">
        <v>1281</v>
      </c>
      <c r="AX91" s="36" t="str">
        <f>HYPERLINK("http://fear.javeriana.edu.co/investigacion/institutos/ideade","http://fear.javeriana.edu.co/investigacion/institutos/ideade")</f>
        <v>http://fear.javeriana.edu.co/investigacion/institutos/ideade</v>
      </c>
      <c r="AY91" s="33" t="s">
        <v>36</v>
      </c>
      <c r="AZ91" s="33" t="s">
        <v>24</v>
      </c>
      <c r="BA91" s="33" t="s">
        <v>25</v>
      </c>
      <c r="BB91" s="35" t="s">
        <v>1282</v>
      </c>
      <c r="BC91" s="42" t="str">
        <f>HYPERLINK("mailto:esrueda@javeriana.edu.co","esrueda@javeriana.edu.co")</f>
        <v>esrueda@javeriana.edu.co</v>
      </c>
      <c r="BD91" s="40" t="s">
        <v>973</v>
      </c>
    </row>
    <row r="92" ht="45.0" customHeight="1">
      <c r="A92" s="33" t="s">
        <v>1283</v>
      </c>
      <c r="B92" s="33" t="s">
        <v>1284</v>
      </c>
      <c r="C92" s="33" t="s">
        <v>61</v>
      </c>
      <c r="D92" s="33" t="s">
        <v>40</v>
      </c>
      <c r="E92" s="33" t="s">
        <v>41</v>
      </c>
      <c r="F92" s="33" t="s">
        <v>15</v>
      </c>
      <c r="G92" s="38" t="s">
        <v>195</v>
      </c>
      <c r="H92" s="33" t="s">
        <v>118</v>
      </c>
      <c r="I92" s="33" t="s">
        <v>421</v>
      </c>
      <c r="J92" s="33" t="s">
        <v>113</v>
      </c>
      <c r="K92" s="33" t="s">
        <v>195</v>
      </c>
      <c r="L92" s="33" t="s">
        <v>195</v>
      </c>
      <c r="M92" s="33" t="s">
        <v>43</v>
      </c>
      <c r="N92" s="33" t="s">
        <v>1285</v>
      </c>
      <c r="O92" s="33" t="s">
        <v>114</v>
      </c>
      <c r="P92" s="33" t="s">
        <v>44</v>
      </c>
      <c r="Q92" s="33"/>
      <c r="R92" s="33"/>
      <c r="S92" s="33"/>
      <c r="T92" s="33" t="s">
        <v>1286</v>
      </c>
      <c r="U92" s="33" t="s">
        <v>536</v>
      </c>
      <c r="V92" s="33" t="s">
        <v>1284</v>
      </c>
      <c r="W92" s="33" t="s">
        <v>195</v>
      </c>
      <c r="X92" s="33" t="s">
        <v>195</v>
      </c>
      <c r="Y92" s="33" t="s">
        <v>195</v>
      </c>
      <c r="Z92" s="33" t="s">
        <v>195</v>
      </c>
      <c r="AA92" s="33" t="s">
        <v>195</v>
      </c>
      <c r="AB92" s="33" t="s">
        <v>195</v>
      </c>
      <c r="AC92" s="33" t="s">
        <v>195</v>
      </c>
      <c r="AD92" s="33" t="s">
        <v>195</v>
      </c>
      <c r="AE92" s="33" t="s">
        <v>195</v>
      </c>
      <c r="AF92" s="33" t="s">
        <v>195</v>
      </c>
      <c r="AG92" s="33" t="s">
        <v>195</v>
      </c>
      <c r="AH92" s="33" t="s">
        <v>195</v>
      </c>
      <c r="AI92" s="33" t="s">
        <v>195</v>
      </c>
      <c r="AJ92" s="33" t="s">
        <v>195</v>
      </c>
      <c r="AK92" s="33" t="s">
        <v>195</v>
      </c>
      <c r="AL92" s="33" t="s">
        <v>195</v>
      </c>
      <c r="AM92" s="33" t="s">
        <v>195</v>
      </c>
      <c r="AN92" s="34" t="s">
        <v>125</v>
      </c>
      <c r="AO92" s="34" t="s">
        <v>56</v>
      </c>
      <c r="AP92" s="34" t="s">
        <v>195</v>
      </c>
      <c r="AQ92" s="34" t="s">
        <v>195</v>
      </c>
      <c r="AR92" s="33" t="s">
        <v>76</v>
      </c>
      <c r="AS92" s="33" t="s">
        <v>127</v>
      </c>
      <c r="AT92" s="33" t="s">
        <v>78</v>
      </c>
      <c r="AU92" s="35" t="s">
        <v>1287</v>
      </c>
      <c r="AV92" s="35" t="s">
        <v>1288</v>
      </c>
      <c r="AW92" s="35" t="s">
        <v>1289</v>
      </c>
      <c r="AX92" s="35" t="s">
        <v>1290</v>
      </c>
      <c r="AY92" s="33" t="s">
        <v>23</v>
      </c>
      <c r="AZ92" s="33" t="s">
        <v>37</v>
      </c>
      <c r="BA92" s="33" t="s">
        <v>25</v>
      </c>
      <c r="BB92" s="35" t="s">
        <v>1291</v>
      </c>
      <c r="BC92" s="39" t="str">
        <f>HYPERLINK("mailto:mrmunoz@javerianacali.edu.co","mrmunoz@javerianacali.edu.co")</f>
        <v>mrmunoz@javerianacali.edu.co</v>
      </c>
      <c r="BD92" s="40" t="s">
        <v>1292</v>
      </c>
    </row>
    <row r="93" ht="45.0" customHeight="1">
      <c r="A93" s="33" t="s">
        <v>1293</v>
      </c>
      <c r="B93" s="33" t="s">
        <v>585</v>
      </c>
      <c r="C93" s="33" t="s">
        <v>61</v>
      </c>
      <c r="D93" s="33" t="s">
        <v>52</v>
      </c>
      <c r="E93" s="33" t="s">
        <v>15</v>
      </c>
      <c r="F93" s="33" t="s">
        <v>41</v>
      </c>
      <c r="G93" s="33" t="s">
        <v>28</v>
      </c>
      <c r="H93" s="33" t="s">
        <v>118</v>
      </c>
      <c r="I93" s="33" t="s">
        <v>421</v>
      </c>
      <c r="J93" s="38" t="s">
        <v>15</v>
      </c>
      <c r="K93" s="33" t="s">
        <v>42</v>
      </c>
      <c r="L93" s="33" t="s">
        <v>64</v>
      </c>
      <c r="M93" s="33" t="s">
        <v>43</v>
      </c>
      <c r="N93" s="33" t="s">
        <v>119</v>
      </c>
      <c r="O93" s="33" t="s">
        <v>109</v>
      </c>
      <c r="P93" s="33" t="s">
        <v>99</v>
      </c>
      <c r="Q93" s="33" t="s">
        <v>44</v>
      </c>
      <c r="R93" s="33" t="s">
        <v>195</v>
      </c>
      <c r="S93" s="33" t="s">
        <v>195</v>
      </c>
      <c r="T93" s="33" t="s">
        <v>119</v>
      </c>
      <c r="U93" s="33" t="s">
        <v>195</v>
      </c>
      <c r="V93" s="33" t="s">
        <v>195</v>
      </c>
      <c r="W93" s="33" t="s">
        <v>195</v>
      </c>
      <c r="X93" s="33" t="s">
        <v>195</v>
      </c>
      <c r="Y93" s="33" t="s">
        <v>195</v>
      </c>
      <c r="Z93" s="33" t="s">
        <v>195</v>
      </c>
      <c r="AA93" s="33" t="s">
        <v>195</v>
      </c>
      <c r="AB93" s="33" t="s">
        <v>195</v>
      </c>
      <c r="AC93" s="33" t="s">
        <v>195</v>
      </c>
      <c r="AD93" s="33" t="s">
        <v>119</v>
      </c>
      <c r="AE93" s="33" t="s">
        <v>195</v>
      </c>
      <c r="AF93" s="33" t="s">
        <v>195</v>
      </c>
      <c r="AG93" s="33" t="s">
        <v>195</v>
      </c>
      <c r="AH93" s="33" t="s">
        <v>195</v>
      </c>
      <c r="AI93" s="33" t="s">
        <v>195</v>
      </c>
      <c r="AJ93" s="33" t="s">
        <v>195</v>
      </c>
      <c r="AK93" s="33" t="s">
        <v>195</v>
      </c>
      <c r="AL93" s="33" t="s">
        <v>195</v>
      </c>
      <c r="AM93" s="33" t="s">
        <v>195</v>
      </c>
      <c r="AN93" s="34" t="s">
        <v>56</v>
      </c>
      <c r="AO93" s="34" t="s">
        <v>195</v>
      </c>
      <c r="AP93" s="34" t="s">
        <v>195</v>
      </c>
      <c r="AQ93" s="34" t="s">
        <v>195</v>
      </c>
      <c r="AR93" s="33" t="s">
        <v>46</v>
      </c>
      <c r="AS93" s="33" t="s">
        <v>97</v>
      </c>
      <c r="AT93" s="33" t="s">
        <v>35</v>
      </c>
      <c r="AU93" s="35" t="s">
        <v>1294</v>
      </c>
      <c r="AV93" s="35" t="s">
        <v>1295</v>
      </c>
      <c r="AW93" s="35" t="s">
        <v>1296</v>
      </c>
      <c r="AX93" s="39" t="str">
        <f>HYPERLINK("http://portal.uexternado.edu.co/fderecho/investigacion/i-interdisciplinarios/index.html","http://portal.uexternado.edu.co/fderecho/investigacion/i-interdisciplinarios/index.html")</f>
        <v>http://portal.uexternado.edu.co/fderecho/investigacion/i-interdisciplinarios/index.html</v>
      </c>
      <c r="AY93" s="33" t="s">
        <v>49</v>
      </c>
      <c r="AZ93" s="33" t="s">
        <v>24</v>
      </c>
      <c r="BA93" s="33" t="s">
        <v>363</v>
      </c>
      <c r="BB93" s="35" t="s">
        <v>1297</v>
      </c>
      <c r="BC93" s="36" t="s">
        <v>1298</v>
      </c>
      <c r="BD93" s="40" t="s">
        <v>682</v>
      </c>
    </row>
    <row r="94" ht="78.75" customHeight="1">
      <c r="A94" s="33" t="s">
        <v>1299</v>
      </c>
      <c r="B94" s="33" t="s">
        <v>357</v>
      </c>
      <c r="C94" s="33" t="s">
        <v>71</v>
      </c>
      <c r="D94" s="33" t="s">
        <v>40</v>
      </c>
      <c r="E94" s="33" t="s">
        <v>15</v>
      </c>
      <c r="F94" s="33" t="s">
        <v>41</v>
      </c>
      <c r="G94" s="33" t="s">
        <v>195</v>
      </c>
      <c r="H94" s="33" t="s">
        <v>42</v>
      </c>
      <c r="I94" s="33" t="s">
        <v>103</v>
      </c>
      <c r="J94" s="33" t="s">
        <v>98</v>
      </c>
      <c r="K94" s="33" t="s">
        <v>64</v>
      </c>
      <c r="L94" s="38" t="s">
        <v>123</v>
      </c>
      <c r="M94" s="33" t="s">
        <v>17</v>
      </c>
      <c r="N94" s="33" t="s">
        <v>1300</v>
      </c>
      <c r="O94" s="33" t="s">
        <v>109</v>
      </c>
      <c r="P94" s="33" t="s">
        <v>99</v>
      </c>
      <c r="Q94" s="33" t="s">
        <v>195</v>
      </c>
      <c r="R94" s="33" t="s">
        <v>195</v>
      </c>
      <c r="S94" s="33" t="s">
        <v>195</v>
      </c>
      <c r="T94" s="33" t="s">
        <v>1301</v>
      </c>
      <c r="U94" s="33" t="s">
        <v>267</v>
      </c>
      <c r="V94" s="33" t="s">
        <v>195</v>
      </c>
      <c r="W94" s="33" t="s">
        <v>195</v>
      </c>
      <c r="X94" s="33" t="s">
        <v>195</v>
      </c>
      <c r="Y94" s="33" t="s">
        <v>195</v>
      </c>
      <c r="Z94" s="33" t="s">
        <v>195</v>
      </c>
      <c r="AA94" s="33" t="s">
        <v>195</v>
      </c>
      <c r="AB94" s="33" t="s">
        <v>195</v>
      </c>
      <c r="AC94" s="33" t="s">
        <v>195</v>
      </c>
      <c r="AD94" s="33" t="s">
        <v>195</v>
      </c>
      <c r="AE94" s="33" t="s">
        <v>195</v>
      </c>
      <c r="AF94" s="33" t="s">
        <v>195</v>
      </c>
      <c r="AG94" s="33" t="s">
        <v>195</v>
      </c>
      <c r="AH94" s="33" t="s">
        <v>195</v>
      </c>
      <c r="AI94" s="33" t="s">
        <v>195</v>
      </c>
      <c r="AJ94" s="33" t="s">
        <v>195</v>
      </c>
      <c r="AK94" s="33" t="s">
        <v>195</v>
      </c>
      <c r="AL94" s="33" t="s">
        <v>195</v>
      </c>
      <c r="AM94" s="33" t="s">
        <v>195</v>
      </c>
      <c r="AN94" s="34" t="s">
        <v>95</v>
      </c>
      <c r="AO94" s="34" t="s">
        <v>110</v>
      </c>
      <c r="AP94" s="34" t="s">
        <v>195</v>
      </c>
      <c r="AQ94" s="34" t="s">
        <v>195</v>
      </c>
      <c r="AR94" s="33" t="s">
        <v>106</v>
      </c>
      <c r="AS94" s="33" t="s">
        <v>34</v>
      </c>
      <c r="AT94" s="33" t="s">
        <v>22</v>
      </c>
      <c r="AU94" s="35" t="s">
        <v>1302</v>
      </c>
      <c r="AV94" s="35" t="s">
        <v>361</v>
      </c>
      <c r="AW94" s="35">
        <v>2195690.0</v>
      </c>
      <c r="AX94" s="39" t="str">
        <f>HYPERLINK("http://posgrados.udea.edu.co/","http://posgrados.udea.edu.co
http://quimbaya.udea.edu.co/estudiospoliticos/")</f>
        <v>http://posgrados.udea.edu.co
http://quimbaya.udea.edu.co/estudiospoliticos/</v>
      </c>
      <c r="AY94" s="33" t="s">
        <v>36</v>
      </c>
      <c r="AZ94" s="33" t="s">
        <v>24</v>
      </c>
      <c r="BA94" s="33" t="s">
        <v>87</v>
      </c>
      <c r="BB94" s="41" t="s">
        <v>1303</v>
      </c>
      <c r="BC94" s="42" t="str">
        <f>HYPERLINK("mailto:iepdir@quimbaya.udea.edu.co","iepdir@quimbaya.udea.edu.co")</f>
        <v>iepdir@quimbaya.udea.edu.co</v>
      </c>
      <c r="BD94" s="40" t="s">
        <v>365</v>
      </c>
    </row>
    <row r="95" ht="44.25" customHeight="1">
      <c r="A95" s="33" t="s">
        <v>1304</v>
      </c>
      <c r="B95" s="33" t="s">
        <v>266</v>
      </c>
      <c r="C95" s="33" t="s">
        <v>71</v>
      </c>
      <c r="D95" s="33" t="s">
        <v>62</v>
      </c>
      <c r="E95" s="33" t="s">
        <v>41</v>
      </c>
      <c r="F95" s="33" t="s">
        <v>15</v>
      </c>
      <c r="G95" s="33" t="s">
        <v>195</v>
      </c>
      <c r="H95" s="33" t="s">
        <v>29</v>
      </c>
      <c r="I95" s="33" t="s">
        <v>118</v>
      </c>
      <c r="J95" s="33" t="s">
        <v>42</v>
      </c>
      <c r="K95" s="33" t="s">
        <v>98</v>
      </c>
      <c r="L95" s="33" t="s">
        <v>64</v>
      </c>
      <c r="M95" s="33" t="s">
        <v>17</v>
      </c>
      <c r="N95" s="33" t="s">
        <v>1305</v>
      </c>
      <c r="O95" s="38" t="s">
        <v>109</v>
      </c>
      <c r="P95" s="33" t="s">
        <v>99</v>
      </c>
      <c r="Q95" s="33" t="s">
        <v>195</v>
      </c>
      <c r="R95" s="33" t="s">
        <v>195</v>
      </c>
      <c r="S95" s="33" t="s">
        <v>195</v>
      </c>
      <c r="T95" s="33" t="s">
        <v>211</v>
      </c>
      <c r="U95" s="33" t="s">
        <v>119</v>
      </c>
      <c r="V95" s="33" t="s">
        <v>119</v>
      </c>
      <c r="W95" s="33" t="s">
        <v>119</v>
      </c>
      <c r="X95" s="33" t="s">
        <v>119</v>
      </c>
      <c r="Y95" s="33" t="s">
        <v>119</v>
      </c>
      <c r="Z95" s="33" t="s">
        <v>119</v>
      </c>
      <c r="AA95" s="33" t="s">
        <v>119</v>
      </c>
      <c r="AB95" s="33" t="s">
        <v>119</v>
      </c>
      <c r="AC95" s="33" t="s">
        <v>119</v>
      </c>
      <c r="AD95" s="33" t="s">
        <v>119</v>
      </c>
      <c r="AE95" s="33" t="s">
        <v>119</v>
      </c>
      <c r="AF95" s="33" t="s">
        <v>119</v>
      </c>
      <c r="AG95" s="33" t="s">
        <v>119</v>
      </c>
      <c r="AH95" s="33" t="s">
        <v>119</v>
      </c>
      <c r="AI95" s="33" t="s">
        <v>119</v>
      </c>
      <c r="AJ95" s="33" t="s">
        <v>119</v>
      </c>
      <c r="AK95" s="33" t="s">
        <v>119</v>
      </c>
      <c r="AL95" s="33" t="s">
        <v>119</v>
      </c>
      <c r="AM95" s="33" t="s">
        <v>119</v>
      </c>
      <c r="AN95" s="34" t="s">
        <v>110</v>
      </c>
      <c r="AO95" s="34" t="s">
        <v>195</v>
      </c>
      <c r="AP95" s="34" t="s">
        <v>195</v>
      </c>
      <c r="AQ95" s="34" t="s">
        <v>195</v>
      </c>
      <c r="AR95" s="33" t="s">
        <v>46</v>
      </c>
      <c r="AS95" s="33" t="s">
        <v>97</v>
      </c>
      <c r="AT95" s="33" t="s">
        <v>35</v>
      </c>
      <c r="AU95" s="35" t="s">
        <v>1306</v>
      </c>
      <c r="AV95" s="35" t="s">
        <v>1307</v>
      </c>
      <c r="AW95" s="35" t="s">
        <v>1308</v>
      </c>
      <c r="AX95" s="36" t="str">
        <f>HYPERLINK("http://www.iepri-bog.unal.edu.co/somos1.htm","http://www.iepri-bog.unal.edu.co/somos1.htm")</f>
        <v>http://www.iepri-bog.unal.edu.co/somos1.htm</v>
      </c>
      <c r="AY95" s="33" t="s">
        <v>36</v>
      </c>
      <c r="AZ95" s="33" t="s">
        <v>24</v>
      </c>
      <c r="BA95" s="33" t="s">
        <v>25</v>
      </c>
      <c r="BB95" s="35" t="s">
        <v>1309</v>
      </c>
      <c r="BC95" s="36" t="str">
        <f>HYPERLINK("mailto:flopezdr@unal.edu.co","flopezdr@unal.edu.co")</f>
        <v>flopezdr@unal.edu.co</v>
      </c>
      <c r="BD95" s="40" t="s">
        <v>1310</v>
      </c>
    </row>
    <row r="96" ht="60.0" customHeight="1">
      <c r="A96" s="33" t="s">
        <v>1301</v>
      </c>
      <c r="B96" s="33" t="s">
        <v>357</v>
      </c>
      <c r="C96" s="50" t="s">
        <v>71</v>
      </c>
      <c r="D96" s="50" t="s">
        <v>40</v>
      </c>
      <c r="E96" s="50" t="s">
        <v>15</v>
      </c>
      <c r="F96" s="50" t="s">
        <v>41</v>
      </c>
      <c r="G96" s="50" t="s">
        <v>195</v>
      </c>
      <c r="H96" s="50" t="s">
        <v>29</v>
      </c>
      <c r="I96" s="38" t="s">
        <v>42</v>
      </c>
      <c r="J96" s="50" t="s">
        <v>81</v>
      </c>
      <c r="K96" s="50" t="s">
        <v>64</v>
      </c>
      <c r="L96" s="50" t="s">
        <v>195</v>
      </c>
      <c r="M96" s="33" t="s">
        <v>30</v>
      </c>
      <c r="N96" s="33" t="s">
        <v>1311</v>
      </c>
      <c r="O96" s="33" t="s">
        <v>109</v>
      </c>
      <c r="P96" s="33" t="s">
        <v>99</v>
      </c>
      <c r="Q96" s="33" t="s">
        <v>44</v>
      </c>
      <c r="R96" s="33" t="s">
        <v>218</v>
      </c>
      <c r="S96" s="33" t="s">
        <v>195</v>
      </c>
      <c r="T96" s="33" t="s">
        <v>268</v>
      </c>
      <c r="U96" s="33" t="s">
        <v>267</v>
      </c>
      <c r="V96" s="33" t="s">
        <v>1312</v>
      </c>
      <c r="W96" s="33" t="s">
        <v>1313</v>
      </c>
      <c r="X96" s="33" t="s">
        <v>516</v>
      </c>
      <c r="Y96" s="33" t="s">
        <v>195</v>
      </c>
      <c r="Z96" s="33" t="s">
        <v>195</v>
      </c>
      <c r="AA96" s="33" t="s">
        <v>195</v>
      </c>
      <c r="AB96" s="33" t="s">
        <v>195</v>
      </c>
      <c r="AC96" s="33" t="s">
        <v>195</v>
      </c>
      <c r="AD96" s="33" t="s">
        <v>1314</v>
      </c>
      <c r="AE96" s="33" t="s">
        <v>1315</v>
      </c>
      <c r="AF96" s="33" t="s">
        <v>253</v>
      </c>
      <c r="AG96" s="33" t="s">
        <v>196</v>
      </c>
      <c r="AH96" s="33" t="s">
        <v>1316</v>
      </c>
      <c r="AI96" s="33" t="s">
        <v>1317</v>
      </c>
      <c r="AJ96" s="33" t="s">
        <v>1318</v>
      </c>
      <c r="AK96" s="33" t="s">
        <v>1319</v>
      </c>
      <c r="AL96" s="33" t="s">
        <v>1313</v>
      </c>
      <c r="AM96" s="33" t="s">
        <v>655</v>
      </c>
      <c r="AN96" s="34" t="s">
        <v>32</v>
      </c>
      <c r="AO96" s="34" t="s">
        <v>95</v>
      </c>
      <c r="AP96" s="34" t="s">
        <v>115</v>
      </c>
      <c r="AQ96" s="34" t="s">
        <v>195</v>
      </c>
      <c r="AR96" s="33" t="s">
        <v>106</v>
      </c>
      <c r="AS96" s="33" t="s">
        <v>34</v>
      </c>
      <c r="AT96" s="33" t="s">
        <v>22</v>
      </c>
      <c r="AU96" s="35" t="s">
        <v>1320</v>
      </c>
      <c r="AV96" s="35" t="s">
        <v>942</v>
      </c>
      <c r="AW96" s="35">
        <v>2630011.0</v>
      </c>
      <c r="AX96" s="36" t="str">
        <f>HYPERLINK("http://iner.udea.edu.co/","http://iner.udea.edu.co/")</f>
        <v>http://iner.udea.edu.co/</v>
      </c>
      <c r="AY96" s="33" t="s">
        <v>23</v>
      </c>
      <c r="AZ96" s="33" t="s">
        <v>24</v>
      </c>
      <c r="BA96" s="33" t="s">
        <v>38</v>
      </c>
      <c r="BB96" s="41" t="s">
        <v>1321</v>
      </c>
      <c r="BC96" s="42" t="str">
        <f>HYPERLINK("mailto:carlo.piazzini@udea.edu.co","carlo.piazzini@udea.edu.co")</f>
        <v>carlo.piazzini@udea.edu.co</v>
      </c>
      <c r="BD96" s="40" t="s">
        <v>365</v>
      </c>
    </row>
    <row r="97" ht="45.0" customHeight="1">
      <c r="A97" s="48" t="s">
        <v>1322</v>
      </c>
      <c r="B97" s="33" t="s">
        <v>204</v>
      </c>
      <c r="C97" s="33" t="s">
        <v>61</v>
      </c>
      <c r="D97" s="33" t="s">
        <v>52</v>
      </c>
      <c r="E97" s="33" t="s">
        <v>41</v>
      </c>
      <c r="F97" s="33" t="s">
        <v>28</v>
      </c>
      <c r="G97" s="33" t="s">
        <v>15</v>
      </c>
      <c r="H97" s="33" t="s">
        <v>134</v>
      </c>
      <c r="I97" s="33" t="s">
        <v>81</v>
      </c>
      <c r="J97" s="33" t="s">
        <v>54</v>
      </c>
      <c r="K97" s="33" t="s">
        <v>195</v>
      </c>
      <c r="L97" s="33" t="s">
        <v>195</v>
      </c>
      <c r="M97" s="33" t="s">
        <v>30</v>
      </c>
      <c r="N97" s="33" t="s">
        <v>1323</v>
      </c>
      <c r="O97" s="33" t="s">
        <v>109</v>
      </c>
      <c r="P97" s="33" t="s">
        <v>99</v>
      </c>
      <c r="Q97" s="33" t="s">
        <v>44</v>
      </c>
      <c r="R97" s="33" t="s">
        <v>195</v>
      </c>
      <c r="S97" s="33" t="s">
        <v>195</v>
      </c>
      <c r="T97" s="33" t="s">
        <v>292</v>
      </c>
      <c r="U97" s="33" t="s">
        <v>1324</v>
      </c>
      <c r="V97" s="33" t="s">
        <v>1325</v>
      </c>
      <c r="W97" s="33" t="s">
        <v>1326</v>
      </c>
      <c r="X97" s="33" t="s">
        <v>1327</v>
      </c>
      <c r="Y97" s="33" t="s">
        <v>195</v>
      </c>
      <c r="Z97" s="33" t="s">
        <v>195</v>
      </c>
      <c r="AA97" s="33" t="s">
        <v>195</v>
      </c>
      <c r="AB97" s="33" t="s">
        <v>195</v>
      </c>
      <c r="AC97" s="33" t="s">
        <v>195</v>
      </c>
      <c r="AD97" s="33" t="s">
        <v>1328</v>
      </c>
      <c r="AE97" s="33" t="s">
        <v>1329</v>
      </c>
      <c r="AF97" s="33" t="s">
        <v>1330</v>
      </c>
      <c r="AG97" s="33" t="s">
        <v>1331</v>
      </c>
      <c r="AH97" s="33" t="s">
        <v>1332</v>
      </c>
      <c r="AI97" s="33" t="s">
        <v>195</v>
      </c>
      <c r="AJ97" s="33" t="s">
        <v>195</v>
      </c>
      <c r="AK97" s="33" t="s">
        <v>195</v>
      </c>
      <c r="AL97" s="33" t="s">
        <v>195</v>
      </c>
      <c r="AM97" s="33" t="s">
        <v>195</v>
      </c>
      <c r="AN97" s="34" t="s">
        <v>56</v>
      </c>
      <c r="AO97" s="34" t="s">
        <v>120</v>
      </c>
      <c r="AP97" s="34" t="s">
        <v>32</v>
      </c>
      <c r="AQ97" s="34" t="s">
        <v>195</v>
      </c>
      <c r="AR97" s="33" t="s">
        <v>46</v>
      </c>
      <c r="AS97" s="33" t="s">
        <v>97</v>
      </c>
      <c r="AT97" s="33" t="s">
        <v>35</v>
      </c>
      <c r="AU97" s="35" t="s">
        <v>969</v>
      </c>
      <c r="AV97" s="35" t="s">
        <v>970</v>
      </c>
      <c r="AW97" s="35" t="s">
        <v>1333</v>
      </c>
      <c r="AX97" s="36" t="str">
        <f>HYPERLINK("http://fear.javeriana.edu.co/investigacion/institutos/ier","http://fear.javeriana.edu.co/investigacion/institutos/ier")</f>
        <v>http://fear.javeriana.edu.co/investigacion/institutos/ier</v>
      </c>
      <c r="AY97" s="33" t="s">
        <v>36</v>
      </c>
      <c r="AZ97" s="33" t="s">
        <v>24</v>
      </c>
      <c r="BA97" s="33" t="s">
        <v>25</v>
      </c>
      <c r="BB97" s="35" t="s">
        <v>1334</v>
      </c>
      <c r="BC97" s="36" t="str">
        <f>HYPERLINK("mailto:esrueda@javeriana.edu.co","esrueda@javeriana.edu.co")</f>
        <v>esrueda@javeriana.edu.co</v>
      </c>
      <c r="BD97" s="40" t="s">
        <v>973</v>
      </c>
    </row>
    <row r="98" ht="45.0" customHeight="1">
      <c r="A98" s="33" t="s">
        <v>1335</v>
      </c>
      <c r="B98" s="33" t="s">
        <v>204</v>
      </c>
      <c r="C98" s="33" t="s">
        <v>61</v>
      </c>
      <c r="D98" s="33" t="s">
        <v>52</v>
      </c>
      <c r="E98" s="33" t="s">
        <v>41</v>
      </c>
      <c r="F98" s="33" t="s">
        <v>15</v>
      </c>
      <c r="G98" s="33" t="s">
        <v>53</v>
      </c>
      <c r="H98" s="33" t="s">
        <v>118</v>
      </c>
      <c r="I98" s="33" t="s">
        <v>15</v>
      </c>
      <c r="J98" s="33" t="s">
        <v>108</v>
      </c>
      <c r="K98" s="33" t="s">
        <v>113</v>
      </c>
      <c r="L98" s="33" t="s">
        <v>195</v>
      </c>
      <c r="M98" s="33" t="s">
        <v>30</v>
      </c>
      <c r="N98" s="33" t="s">
        <v>1336</v>
      </c>
      <c r="O98" s="33" t="s">
        <v>109</v>
      </c>
      <c r="P98" s="33" t="s">
        <v>99</v>
      </c>
      <c r="Q98" s="33" t="s">
        <v>195</v>
      </c>
      <c r="R98" s="33" t="s">
        <v>195</v>
      </c>
      <c r="S98" s="33" t="s">
        <v>195</v>
      </c>
      <c r="T98" s="33" t="s">
        <v>292</v>
      </c>
      <c r="U98" s="33" t="s">
        <v>211</v>
      </c>
      <c r="V98" s="33" t="s">
        <v>709</v>
      </c>
      <c r="W98" s="33" t="s">
        <v>1337</v>
      </c>
      <c r="X98" s="33" t="s">
        <v>1338</v>
      </c>
      <c r="Y98" s="33" t="s">
        <v>1339</v>
      </c>
      <c r="Z98" s="33" t="s">
        <v>195</v>
      </c>
      <c r="AA98" s="33" t="s">
        <v>195</v>
      </c>
      <c r="AB98" s="33" t="s">
        <v>195</v>
      </c>
      <c r="AC98" s="33" t="s">
        <v>195</v>
      </c>
      <c r="AD98" s="33" t="s">
        <v>1340</v>
      </c>
      <c r="AE98" s="33" t="s">
        <v>119</v>
      </c>
      <c r="AF98" s="33" t="s">
        <v>119</v>
      </c>
      <c r="AG98" s="33" t="s">
        <v>119</v>
      </c>
      <c r="AH98" s="33" t="s">
        <v>119</v>
      </c>
      <c r="AI98" s="33" t="s">
        <v>119</v>
      </c>
      <c r="AJ98" s="33" t="s">
        <v>119</v>
      </c>
      <c r="AK98" s="33" t="s">
        <v>119</v>
      </c>
      <c r="AL98" s="33" t="s">
        <v>119</v>
      </c>
      <c r="AM98" s="33" t="s">
        <v>119</v>
      </c>
      <c r="AN98" s="34" t="s">
        <v>56</v>
      </c>
      <c r="AO98" s="34" t="s">
        <v>195</v>
      </c>
      <c r="AP98" s="34" t="s">
        <v>195</v>
      </c>
      <c r="AQ98" s="34" t="s">
        <v>195</v>
      </c>
      <c r="AR98" s="33" t="s">
        <v>46</v>
      </c>
      <c r="AS98" s="33" t="s">
        <v>97</v>
      </c>
      <c r="AT98" s="33" t="s">
        <v>35</v>
      </c>
      <c r="AU98" s="35" t="s">
        <v>1341</v>
      </c>
      <c r="AV98" s="35" t="s">
        <v>1342</v>
      </c>
      <c r="AW98" s="35" t="s">
        <v>1343</v>
      </c>
      <c r="AX98" s="36" t="str">
        <f>HYPERLINK("http://www.javeriana.edu.co/pensar/sitio/?idp=inicio","http://www.javeriana.edu.co/pensar/sitio/?idp=inicio")</f>
        <v>http://www.javeriana.edu.co/pensar/sitio/?idp=inicio</v>
      </c>
      <c r="AY98" s="33" t="s">
        <v>49</v>
      </c>
      <c r="AZ98" s="33" t="s">
        <v>24</v>
      </c>
      <c r="BA98" s="33" t="s">
        <v>363</v>
      </c>
      <c r="BB98" s="35" t="s">
        <v>1344</v>
      </c>
      <c r="BC98" s="36" t="s">
        <v>1345</v>
      </c>
      <c r="BD98" s="40" t="s">
        <v>1346</v>
      </c>
    </row>
    <row r="99" ht="75.0" customHeight="1">
      <c r="A99" s="33" t="s">
        <v>1347</v>
      </c>
      <c r="B99" s="33" t="s">
        <v>302</v>
      </c>
      <c r="C99" s="33" t="s">
        <v>71</v>
      </c>
      <c r="D99" s="33" t="s">
        <v>52</v>
      </c>
      <c r="E99" s="33" t="s">
        <v>41</v>
      </c>
      <c r="F99" s="38" t="s">
        <v>28</v>
      </c>
      <c r="G99" s="38" t="s">
        <v>195</v>
      </c>
      <c r="H99" s="38" t="s">
        <v>81</v>
      </c>
      <c r="I99" s="38" t="s">
        <v>195</v>
      </c>
      <c r="J99" s="38" t="s">
        <v>195</v>
      </c>
      <c r="K99" s="33" t="s">
        <v>195</v>
      </c>
      <c r="L99" s="33" t="s">
        <v>195</v>
      </c>
      <c r="M99" s="33" t="s">
        <v>17</v>
      </c>
      <c r="N99" s="33" t="s">
        <v>1348</v>
      </c>
      <c r="O99" s="33" t="s">
        <v>218</v>
      </c>
      <c r="P99" s="33" t="s">
        <v>44</v>
      </c>
      <c r="Q99" s="33" t="s">
        <v>104</v>
      </c>
      <c r="R99" s="33" t="s">
        <v>89</v>
      </c>
      <c r="S99" s="33" t="s">
        <v>94</v>
      </c>
      <c r="T99" s="33" t="s">
        <v>837</v>
      </c>
      <c r="U99" s="33" t="s">
        <v>326</v>
      </c>
      <c r="V99" s="33" t="s">
        <v>1349</v>
      </c>
      <c r="W99" s="33" t="s">
        <v>782</v>
      </c>
      <c r="X99" s="33" t="s">
        <v>276</v>
      </c>
      <c r="Y99" s="33" t="s">
        <v>314</v>
      </c>
      <c r="Z99" s="33" t="s">
        <v>1350</v>
      </c>
      <c r="AA99" s="33" t="s">
        <v>315</v>
      </c>
      <c r="AB99" s="33" t="s">
        <v>591</v>
      </c>
      <c r="AC99" s="33" t="s">
        <v>195</v>
      </c>
      <c r="AD99" s="33" t="s">
        <v>1351</v>
      </c>
      <c r="AE99" s="33" t="s">
        <v>1352</v>
      </c>
      <c r="AF99" s="33" t="s">
        <v>1353</v>
      </c>
      <c r="AG99" s="33" t="s">
        <v>1354</v>
      </c>
      <c r="AH99" s="33" t="s">
        <v>1355</v>
      </c>
      <c r="AI99" s="33" t="s">
        <v>1356</v>
      </c>
      <c r="AJ99" s="33" t="s">
        <v>1357</v>
      </c>
      <c r="AK99" s="33" t="s">
        <v>1358</v>
      </c>
      <c r="AL99" s="33" t="s">
        <v>268</v>
      </c>
      <c r="AM99" s="33" t="s">
        <v>195</v>
      </c>
      <c r="AN99" s="34" t="s">
        <v>83</v>
      </c>
      <c r="AO99" s="34" t="s">
        <v>32</v>
      </c>
      <c r="AP99" s="34" t="s">
        <v>195</v>
      </c>
      <c r="AQ99" s="34" t="s">
        <v>195</v>
      </c>
      <c r="AR99" s="33" t="s">
        <v>76</v>
      </c>
      <c r="AS99" s="33" t="s">
        <v>127</v>
      </c>
      <c r="AT99" s="33" t="s">
        <v>78</v>
      </c>
      <c r="AU99" s="35" t="s">
        <v>1359</v>
      </c>
      <c r="AV99" s="35" t="s">
        <v>307</v>
      </c>
      <c r="AW99" s="35" t="s">
        <v>1360</v>
      </c>
      <c r="AX99" s="39" t="str">
        <f>HYPERLINK("http://cinara.univalle.edu.co/","http://cinara.univalle.edu.co/")</f>
        <v>http://cinara.univalle.edu.co/</v>
      </c>
      <c r="AY99" s="33" t="s">
        <v>23</v>
      </c>
      <c r="AZ99" s="33" t="s">
        <v>24</v>
      </c>
      <c r="BA99" s="33" t="s">
        <v>38</v>
      </c>
      <c r="BB99" s="51" t="s">
        <v>1361</v>
      </c>
      <c r="BC99" s="39" t="str">
        <f>HYPERLINK("mailto:ines.restrepo@correounivalle.edu.co","ines.restrepo@correounivalle.edu.co")</f>
        <v>ines.restrepo@correounivalle.edu.co</v>
      </c>
      <c r="BD99" s="40" t="s">
        <v>310</v>
      </c>
    </row>
    <row r="100" ht="45.0" customHeight="1">
      <c r="A100" s="38" t="s">
        <v>1362</v>
      </c>
      <c r="B100" s="33" t="s">
        <v>721</v>
      </c>
      <c r="C100" s="33" t="s">
        <v>71</v>
      </c>
      <c r="D100" s="33" t="s">
        <v>52</v>
      </c>
      <c r="E100" s="33" t="s">
        <v>41</v>
      </c>
      <c r="F100" s="33" t="s">
        <v>15</v>
      </c>
      <c r="G100" s="33" t="s">
        <v>28</v>
      </c>
      <c r="H100" s="33" t="s">
        <v>29</v>
      </c>
      <c r="I100" s="33" t="s">
        <v>54</v>
      </c>
      <c r="J100" s="33" t="s">
        <v>108</v>
      </c>
      <c r="K100" s="33" t="s">
        <v>134</v>
      </c>
      <c r="L100" s="33" t="s">
        <v>93</v>
      </c>
      <c r="M100" s="33" t="s">
        <v>30</v>
      </c>
      <c r="N100" s="33" t="s">
        <v>1363</v>
      </c>
      <c r="O100" s="33" t="s">
        <v>44</v>
      </c>
      <c r="P100" s="33" t="s">
        <v>104</v>
      </c>
      <c r="Q100" s="33" t="s">
        <v>109</v>
      </c>
      <c r="R100" s="33" t="s">
        <v>94</v>
      </c>
      <c r="S100" s="33" t="s">
        <v>82</v>
      </c>
      <c r="T100" s="33" t="s">
        <v>721</v>
      </c>
      <c r="U100" s="33" t="s">
        <v>1364</v>
      </c>
      <c r="V100" s="33" t="s">
        <v>1365</v>
      </c>
      <c r="W100" s="33" t="s">
        <v>1366</v>
      </c>
      <c r="X100" s="33" t="s">
        <v>211</v>
      </c>
      <c r="Y100" s="33" t="s">
        <v>1367</v>
      </c>
      <c r="Z100" s="33" t="s">
        <v>1368</v>
      </c>
      <c r="AA100" s="33" t="s">
        <v>1369</v>
      </c>
      <c r="AB100" s="33" t="s">
        <v>195</v>
      </c>
      <c r="AC100" s="33" t="s">
        <v>195</v>
      </c>
      <c r="AD100" s="33" t="s">
        <v>195</v>
      </c>
      <c r="AE100" s="33" t="s">
        <v>195</v>
      </c>
      <c r="AF100" s="33" t="s">
        <v>195</v>
      </c>
      <c r="AG100" s="33" t="s">
        <v>195</v>
      </c>
      <c r="AH100" s="33" t="s">
        <v>195</v>
      </c>
      <c r="AI100" s="33" t="s">
        <v>195</v>
      </c>
      <c r="AJ100" s="33" t="s">
        <v>195</v>
      </c>
      <c r="AK100" s="33" t="s">
        <v>195</v>
      </c>
      <c r="AL100" s="33" t="s">
        <v>195</v>
      </c>
      <c r="AM100" s="33" t="s">
        <v>195</v>
      </c>
      <c r="AN100" s="34" t="s">
        <v>110</v>
      </c>
      <c r="AO100" s="34" t="s">
        <v>195</v>
      </c>
      <c r="AP100" s="34" t="s">
        <v>195</v>
      </c>
      <c r="AQ100" s="34" t="s">
        <v>195</v>
      </c>
      <c r="AR100" s="33" t="s">
        <v>101</v>
      </c>
      <c r="AS100" s="33" t="s">
        <v>68</v>
      </c>
      <c r="AT100" s="33" t="s">
        <v>22</v>
      </c>
      <c r="AU100" s="35" t="s">
        <v>1370</v>
      </c>
      <c r="AV100" s="35" t="s">
        <v>1371</v>
      </c>
      <c r="AW100" s="35" t="s">
        <v>1372</v>
      </c>
      <c r="AX100" s="36" t="str">
        <f>HYPERLINK("http://www.icsh.co/index.html","http://www.icsh.co/index.html")</f>
        <v>http://www.icsh.co/index.html</v>
      </c>
      <c r="AY100" s="33" t="s">
        <v>23</v>
      </c>
      <c r="AZ100" s="33" t="s">
        <v>24</v>
      </c>
      <c r="BA100" s="33" t="s">
        <v>38</v>
      </c>
      <c r="BB100" s="35" t="s">
        <v>1373</v>
      </c>
      <c r="BC100" s="36" t="s">
        <v>1374</v>
      </c>
      <c r="BD100" s="40" t="s">
        <v>1375</v>
      </c>
    </row>
    <row r="101" ht="66.0" customHeight="1">
      <c r="A101" s="33" t="s">
        <v>1376</v>
      </c>
      <c r="B101" s="33" t="s">
        <v>266</v>
      </c>
      <c r="C101" s="33" t="s">
        <v>71</v>
      </c>
      <c r="D101" s="33" t="s">
        <v>52</v>
      </c>
      <c r="E101" s="33" t="s">
        <v>41</v>
      </c>
      <c r="F101" s="33" t="s">
        <v>28</v>
      </c>
      <c r="G101" s="33" t="s">
        <v>195</v>
      </c>
      <c r="H101" s="33" t="s">
        <v>81</v>
      </c>
      <c r="I101" s="33" t="s">
        <v>108</v>
      </c>
      <c r="J101" s="33" t="s">
        <v>93</v>
      </c>
      <c r="K101" s="33" t="s">
        <v>195</v>
      </c>
      <c r="L101" s="33" t="s">
        <v>195</v>
      </c>
      <c r="M101" s="50" t="s">
        <v>30</v>
      </c>
      <c r="N101" s="50" t="s">
        <v>1377</v>
      </c>
      <c r="O101" s="38" t="s">
        <v>94</v>
      </c>
      <c r="P101" s="38" t="s">
        <v>44</v>
      </c>
      <c r="Q101" s="38" t="s">
        <v>218</v>
      </c>
      <c r="R101" s="38" t="s">
        <v>104</v>
      </c>
      <c r="S101" s="38" t="s">
        <v>99</v>
      </c>
      <c r="T101" s="50" t="s">
        <v>276</v>
      </c>
      <c r="U101" s="50" t="s">
        <v>1378</v>
      </c>
      <c r="V101" s="50" t="s">
        <v>1379</v>
      </c>
      <c r="W101" s="50" t="s">
        <v>414</v>
      </c>
      <c r="X101" s="50" t="s">
        <v>1380</v>
      </c>
      <c r="Y101" s="50" t="s">
        <v>195</v>
      </c>
      <c r="Z101" s="50" t="s">
        <v>195</v>
      </c>
      <c r="AA101" s="50" t="s">
        <v>195</v>
      </c>
      <c r="AB101" s="50" t="s">
        <v>195</v>
      </c>
      <c r="AC101" s="50" t="s">
        <v>195</v>
      </c>
      <c r="AD101" s="50" t="s">
        <v>1381</v>
      </c>
      <c r="AE101" s="50" t="s">
        <v>1382</v>
      </c>
      <c r="AF101" s="50" t="s">
        <v>210</v>
      </c>
      <c r="AG101" s="50" t="s">
        <v>1383</v>
      </c>
      <c r="AH101" s="50" t="s">
        <v>195</v>
      </c>
      <c r="AI101" s="50" t="s">
        <v>195</v>
      </c>
      <c r="AJ101" s="50" t="s">
        <v>195</v>
      </c>
      <c r="AK101" s="50" t="s">
        <v>195</v>
      </c>
      <c r="AL101" s="50" t="s">
        <v>195</v>
      </c>
      <c r="AM101" s="50" t="s">
        <v>195</v>
      </c>
      <c r="AN101" s="52" t="s">
        <v>130</v>
      </c>
      <c r="AO101" s="52" t="s">
        <v>195</v>
      </c>
      <c r="AP101" s="52" t="s">
        <v>195</v>
      </c>
      <c r="AQ101" s="52" t="s">
        <v>195</v>
      </c>
      <c r="AR101" s="50" t="s">
        <v>46</v>
      </c>
      <c r="AS101" s="50" t="s">
        <v>97</v>
      </c>
      <c r="AT101" s="33" t="s">
        <v>35</v>
      </c>
      <c r="AU101" s="53" t="s">
        <v>1384</v>
      </c>
      <c r="AV101" s="53" t="s">
        <v>1385</v>
      </c>
      <c r="AW101" s="53" t="s">
        <v>1386</v>
      </c>
      <c r="AX101" s="54" t="str">
        <f>HYPERLINK("http://www.hermes.unal.edu.co/pages/Consultas/Grupo.xhtml;jsessionid=B1EE9228A4AF5DD121D707260389FECD.tomcat4?idGrupo=308&amp;opcion=1","http://www.hermes.unal.edu.co/pages/Consultas/Grupo.xhtml;jsessionid=B1EE9228A4AF5DD121D707260389FECD.tomcat4?idGrupo=308&amp;opcion=1
http://polired.upm.es/index.php/ciur/article/viewFile/925/940")</f>
        <v>http://www.hermes.unal.edu.co/pages/Consultas/Grupo.xhtml;jsessionid=B1EE9228A4AF5DD121D707260389FECD.tomcat4?idGrupo=308&amp;opcion=1
http://polired.upm.es/index.php/ciur/article/viewFile/925/940</v>
      </c>
      <c r="AY101" s="33" t="s">
        <v>23</v>
      </c>
      <c r="AZ101" s="33" t="s">
        <v>24</v>
      </c>
      <c r="BA101" s="50" t="s">
        <v>38</v>
      </c>
      <c r="BB101" s="53" t="s">
        <v>1387</v>
      </c>
      <c r="BC101" s="54" t="str">
        <f>HYPERLINK("mailto:agomezcruz1@yahoo.es","agomezcruz1@yahoo.es")</f>
        <v>agomezcruz1@yahoo.es</v>
      </c>
      <c r="BD101" s="40" t="s">
        <v>522</v>
      </c>
    </row>
    <row r="102" ht="90.0" customHeight="1">
      <c r="A102" s="33" t="s">
        <v>628</v>
      </c>
      <c r="B102" s="33" t="s">
        <v>936</v>
      </c>
      <c r="C102" s="33" t="s">
        <v>71</v>
      </c>
      <c r="D102" s="33" t="s">
        <v>14</v>
      </c>
      <c r="E102" s="33" t="s">
        <v>41</v>
      </c>
      <c r="F102" s="33" t="s">
        <v>195</v>
      </c>
      <c r="G102" s="50" t="s">
        <v>195</v>
      </c>
      <c r="H102" s="38" t="s">
        <v>15</v>
      </c>
      <c r="I102" s="50" t="s">
        <v>103</v>
      </c>
      <c r="J102" s="50" t="s">
        <v>195</v>
      </c>
      <c r="K102" s="50" t="s">
        <v>195</v>
      </c>
      <c r="L102" s="50" t="s">
        <v>195</v>
      </c>
      <c r="M102" s="50" t="s">
        <v>43</v>
      </c>
      <c r="N102" s="50" t="s">
        <v>1388</v>
      </c>
      <c r="O102" s="50" t="s">
        <v>44</v>
      </c>
      <c r="P102" s="33" t="s">
        <v>250</v>
      </c>
      <c r="Q102" s="33" t="s">
        <v>104</v>
      </c>
      <c r="R102" s="33" t="s">
        <v>195</v>
      </c>
      <c r="S102" s="33" t="s">
        <v>195</v>
      </c>
      <c r="T102" s="50" t="s">
        <v>1389</v>
      </c>
      <c r="U102" s="50" t="s">
        <v>195</v>
      </c>
      <c r="V102" s="50" t="s">
        <v>195</v>
      </c>
      <c r="W102" s="50" t="s">
        <v>195</v>
      </c>
      <c r="X102" s="50" t="s">
        <v>195</v>
      </c>
      <c r="Y102" s="50" t="s">
        <v>195</v>
      </c>
      <c r="Z102" s="50" t="s">
        <v>195</v>
      </c>
      <c r="AA102" s="50" t="s">
        <v>195</v>
      </c>
      <c r="AB102" s="50" t="s">
        <v>195</v>
      </c>
      <c r="AC102" s="50" t="s">
        <v>195</v>
      </c>
      <c r="AD102" s="50" t="s">
        <v>195</v>
      </c>
      <c r="AE102" s="50" t="s">
        <v>195</v>
      </c>
      <c r="AF102" s="50" t="s">
        <v>195</v>
      </c>
      <c r="AG102" s="50" t="s">
        <v>195</v>
      </c>
      <c r="AH102" s="50" t="s">
        <v>195</v>
      </c>
      <c r="AI102" s="50" t="s">
        <v>195</v>
      </c>
      <c r="AJ102" s="50" t="s">
        <v>195</v>
      </c>
      <c r="AK102" s="50" t="s">
        <v>195</v>
      </c>
      <c r="AL102" s="50" t="s">
        <v>195</v>
      </c>
      <c r="AM102" s="50" t="s">
        <v>195</v>
      </c>
      <c r="AN102" s="34" t="s">
        <v>32</v>
      </c>
      <c r="AO102" s="34" t="s">
        <v>95</v>
      </c>
      <c r="AP102" s="34" t="s">
        <v>195</v>
      </c>
      <c r="AQ102" s="34" t="s">
        <v>195</v>
      </c>
      <c r="AR102" s="33" t="s">
        <v>46</v>
      </c>
      <c r="AS102" s="33" t="s">
        <v>97</v>
      </c>
      <c r="AT102" s="33" t="s">
        <v>35</v>
      </c>
      <c r="AU102" s="35" t="s">
        <v>1390</v>
      </c>
      <c r="AV102" s="35" t="s">
        <v>1391</v>
      </c>
      <c r="AW102" s="35">
        <v>4296760.0</v>
      </c>
      <c r="AX102" s="36" t="str">
        <f>HYPERLINK("http://www.idep.edu.co/","http://www.idep.edu.co/")</f>
        <v>http://www.idep.edu.co/</v>
      </c>
      <c r="AY102" s="50" t="s">
        <v>49</v>
      </c>
      <c r="AZ102" s="50" t="s">
        <v>37</v>
      </c>
      <c r="BA102" s="50" t="s">
        <v>363</v>
      </c>
      <c r="BB102" s="53" t="s">
        <v>195</v>
      </c>
      <c r="BC102" s="53" t="s">
        <v>195</v>
      </c>
      <c r="BD102" s="40" t="s">
        <v>195</v>
      </c>
    </row>
    <row r="103" ht="60.0" customHeight="1">
      <c r="A103" s="33" t="s">
        <v>1392</v>
      </c>
      <c r="B103" s="33" t="s">
        <v>216</v>
      </c>
      <c r="C103" s="38" t="s">
        <v>61</v>
      </c>
      <c r="D103" s="38" t="s">
        <v>27</v>
      </c>
      <c r="E103" s="38" t="s">
        <v>15</v>
      </c>
      <c r="F103" s="50" t="s">
        <v>41</v>
      </c>
      <c r="G103" s="50" t="s">
        <v>28</v>
      </c>
      <c r="H103" s="50" t="s">
        <v>136</v>
      </c>
      <c r="I103" s="33" t="s">
        <v>64</v>
      </c>
      <c r="J103" s="33" t="s">
        <v>42</v>
      </c>
      <c r="K103" s="33" t="s">
        <v>123</v>
      </c>
      <c r="L103" s="33" t="s">
        <v>195</v>
      </c>
      <c r="M103" s="33" t="s">
        <v>17</v>
      </c>
      <c r="N103" s="33" t="s">
        <v>435</v>
      </c>
      <c r="O103" s="50" t="s">
        <v>89</v>
      </c>
      <c r="P103" s="50" t="s">
        <v>44</v>
      </c>
      <c r="Q103" s="50" t="s">
        <v>94</v>
      </c>
      <c r="R103" s="50" t="s">
        <v>82</v>
      </c>
      <c r="S103" s="50" t="s">
        <v>195</v>
      </c>
      <c r="T103" s="50" t="s">
        <v>1393</v>
      </c>
      <c r="U103" s="50" t="s">
        <v>313</v>
      </c>
      <c r="V103" s="50" t="s">
        <v>1394</v>
      </c>
      <c r="W103" s="50" t="s">
        <v>976</v>
      </c>
      <c r="X103" s="50" t="s">
        <v>1395</v>
      </c>
      <c r="Y103" s="50" t="s">
        <v>904</v>
      </c>
      <c r="Z103" s="50" t="s">
        <v>917</v>
      </c>
      <c r="AA103" s="50" t="s">
        <v>1396</v>
      </c>
      <c r="AB103" s="50" t="s">
        <v>733</v>
      </c>
      <c r="AC103" s="50" t="s">
        <v>730</v>
      </c>
      <c r="AD103" s="50" t="s">
        <v>1397</v>
      </c>
      <c r="AE103" s="50" t="s">
        <v>1398</v>
      </c>
      <c r="AF103" s="50" t="s">
        <v>1399</v>
      </c>
      <c r="AG103" s="50" t="s">
        <v>1400</v>
      </c>
      <c r="AH103" s="50" t="s">
        <v>1401</v>
      </c>
      <c r="AI103" s="50" t="s">
        <v>1402</v>
      </c>
      <c r="AJ103" s="50" t="s">
        <v>268</v>
      </c>
      <c r="AK103" s="50" t="s">
        <v>1393</v>
      </c>
      <c r="AL103" s="50" t="s">
        <v>1403</v>
      </c>
      <c r="AM103" s="50" t="s">
        <v>1404</v>
      </c>
      <c r="AN103" s="52" t="s">
        <v>125</v>
      </c>
      <c r="AO103" s="52" t="s">
        <v>32</v>
      </c>
      <c r="AP103" s="55" t="s">
        <v>195</v>
      </c>
      <c r="AQ103" s="55" t="s">
        <v>195</v>
      </c>
      <c r="AR103" s="33" t="s">
        <v>106</v>
      </c>
      <c r="AS103" s="33" t="s">
        <v>34</v>
      </c>
      <c r="AT103" s="33" t="s">
        <v>22</v>
      </c>
      <c r="AU103" s="35" t="s">
        <v>1405</v>
      </c>
      <c r="AV103" s="35" t="s">
        <v>1406</v>
      </c>
      <c r="AW103" s="35">
        <v>5698420.0</v>
      </c>
      <c r="AX103" s="39" t="str">
        <f>HYPERLINK("http://www.ipc.org.co/","http://www.ipc.org.co")</f>
        <v>http://www.ipc.org.co</v>
      </c>
      <c r="AY103" s="33" t="s">
        <v>36</v>
      </c>
      <c r="AZ103" s="33" t="s">
        <v>37</v>
      </c>
      <c r="BA103" s="50" t="s">
        <v>38</v>
      </c>
      <c r="BB103" s="41" t="s">
        <v>195</v>
      </c>
      <c r="BC103" s="41" t="s">
        <v>195</v>
      </c>
      <c r="BD103" s="40" t="s">
        <v>1407</v>
      </c>
    </row>
    <row r="104" ht="45.0" customHeight="1">
      <c r="A104" s="50" t="s">
        <v>1408</v>
      </c>
      <c r="B104" s="50" t="s">
        <v>1409</v>
      </c>
      <c r="C104" s="50" t="s">
        <v>61</v>
      </c>
      <c r="D104" s="50" t="s">
        <v>52</v>
      </c>
      <c r="E104" s="50" t="s">
        <v>15</v>
      </c>
      <c r="F104" s="50" t="s">
        <v>41</v>
      </c>
      <c r="G104" s="50" t="s">
        <v>28</v>
      </c>
      <c r="H104" s="50" t="s">
        <v>139</v>
      </c>
      <c r="I104" s="50" t="s">
        <v>108</v>
      </c>
      <c r="J104" s="50" t="s">
        <v>15</v>
      </c>
      <c r="K104" s="50" t="s">
        <v>81</v>
      </c>
      <c r="L104" s="50" t="s">
        <v>123</v>
      </c>
      <c r="M104" s="50" t="s">
        <v>30</v>
      </c>
      <c r="N104" s="50" t="s">
        <v>1410</v>
      </c>
      <c r="O104" s="50" t="s">
        <v>99</v>
      </c>
      <c r="P104" s="50" t="s">
        <v>109</v>
      </c>
      <c r="Q104" s="50" t="s">
        <v>44</v>
      </c>
      <c r="R104" s="50" t="s">
        <v>82</v>
      </c>
      <c r="S104" s="50" t="s">
        <v>94</v>
      </c>
      <c r="T104" s="50" t="s">
        <v>1411</v>
      </c>
      <c r="U104" s="50" t="s">
        <v>536</v>
      </c>
      <c r="V104" s="50" t="s">
        <v>755</v>
      </c>
      <c r="W104" s="50" t="s">
        <v>502</v>
      </c>
      <c r="X104" s="50" t="s">
        <v>195</v>
      </c>
      <c r="Y104" s="50" t="s">
        <v>195</v>
      </c>
      <c r="Z104" s="50" t="s">
        <v>195</v>
      </c>
      <c r="AA104" s="50" t="s">
        <v>195</v>
      </c>
      <c r="AB104" s="50" t="s">
        <v>195</v>
      </c>
      <c r="AC104" s="50" t="s">
        <v>195</v>
      </c>
      <c r="AD104" s="50" t="s">
        <v>268</v>
      </c>
      <c r="AE104" s="50" t="s">
        <v>255</v>
      </c>
      <c r="AF104" s="50" t="s">
        <v>1412</v>
      </c>
      <c r="AG104" s="50" t="s">
        <v>195</v>
      </c>
      <c r="AH104" s="50" t="s">
        <v>195</v>
      </c>
      <c r="AI104" s="50" t="s">
        <v>195</v>
      </c>
      <c r="AJ104" s="50" t="s">
        <v>195</v>
      </c>
      <c r="AK104" s="50" t="s">
        <v>195</v>
      </c>
      <c r="AL104" s="50" t="s">
        <v>195</v>
      </c>
      <c r="AM104" s="50" t="s">
        <v>195</v>
      </c>
      <c r="AN104" s="55" t="s">
        <v>90</v>
      </c>
      <c r="AO104" s="55" t="s">
        <v>56</v>
      </c>
      <c r="AP104" s="55" t="s">
        <v>32</v>
      </c>
      <c r="AQ104" s="55" t="s">
        <v>195</v>
      </c>
      <c r="AR104" s="50" t="s">
        <v>57</v>
      </c>
      <c r="AS104" s="50" t="s">
        <v>122</v>
      </c>
      <c r="AT104" s="33" t="s">
        <v>86</v>
      </c>
      <c r="AU104" s="53" t="s">
        <v>1413</v>
      </c>
      <c r="AV104" s="53" t="s">
        <v>1414</v>
      </c>
      <c r="AW104" s="53">
        <v>6436111.0</v>
      </c>
      <c r="AX104" s="56" t="str">
        <f>HYPERLINK("http://www.unab.edu.co/portal/page/portal/UNAB/investigacion","http://www.unab.edu.co/portal/page/portal/UNAB/investigacion")</f>
        <v>http://www.unab.edu.co/portal/page/portal/UNAB/investigacion</v>
      </c>
      <c r="AY104" s="50" t="s">
        <v>36</v>
      </c>
      <c r="AZ104" s="50" t="s">
        <v>24</v>
      </c>
      <c r="BA104" s="50" t="s">
        <v>38</v>
      </c>
      <c r="BB104" s="53" t="s">
        <v>119</v>
      </c>
      <c r="BC104" s="53" t="s">
        <v>119</v>
      </c>
      <c r="BD104" s="40" t="s">
        <v>1415</v>
      </c>
    </row>
    <row r="105" ht="45.0" customHeight="1">
      <c r="A105" s="33" t="s">
        <v>1416</v>
      </c>
      <c r="B105" s="33" t="s">
        <v>1284</v>
      </c>
      <c r="C105" s="33" t="s">
        <v>61</v>
      </c>
      <c r="D105" s="33" t="s">
        <v>52</v>
      </c>
      <c r="E105" s="33" t="s">
        <v>41</v>
      </c>
      <c r="F105" s="33" t="s">
        <v>15</v>
      </c>
      <c r="G105" s="33" t="s">
        <v>28</v>
      </c>
      <c r="H105" s="33" t="s">
        <v>141</v>
      </c>
      <c r="I105" s="33" t="s">
        <v>81</v>
      </c>
      <c r="J105" s="33" t="s">
        <v>108</v>
      </c>
      <c r="K105" s="33" t="s">
        <v>118</v>
      </c>
      <c r="L105" s="33" t="s">
        <v>15</v>
      </c>
      <c r="M105" s="50" t="s">
        <v>30</v>
      </c>
      <c r="N105" s="50" t="s">
        <v>1417</v>
      </c>
      <c r="O105" s="50" t="s">
        <v>99</v>
      </c>
      <c r="P105" s="50" t="s">
        <v>109</v>
      </c>
      <c r="Q105" s="50" t="s">
        <v>195</v>
      </c>
      <c r="R105" s="50" t="s">
        <v>195</v>
      </c>
      <c r="S105" s="50" t="s">
        <v>195</v>
      </c>
      <c r="T105" s="50" t="s">
        <v>195</v>
      </c>
      <c r="U105" s="50" t="s">
        <v>195</v>
      </c>
      <c r="V105" s="50" t="s">
        <v>195</v>
      </c>
      <c r="W105" s="50" t="s">
        <v>195</v>
      </c>
      <c r="X105" s="50" t="s">
        <v>195</v>
      </c>
      <c r="Y105" s="50" t="s">
        <v>195</v>
      </c>
      <c r="Z105" s="50" t="s">
        <v>195</v>
      </c>
      <c r="AA105" s="50" t="s">
        <v>195</v>
      </c>
      <c r="AB105" s="50" t="s">
        <v>195</v>
      </c>
      <c r="AC105" s="50" t="s">
        <v>195</v>
      </c>
      <c r="AD105" s="50" t="s">
        <v>268</v>
      </c>
      <c r="AE105" s="50" t="s">
        <v>302</v>
      </c>
      <c r="AF105" s="50" t="s">
        <v>1418</v>
      </c>
      <c r="AG105" s="50" t="s">
        <v>253</v>
      </c>
      <c r="AH105" s="50" t="s">
        <v>1419</v>
      </c>
      <c r="AI105" s="50" t="s">
        <v>195</v>
      </c>
      <c r="AJ105" s="50" t="s">
        <v>195</v>
      </c>
      <c r="AK105" s="50" t="s">
        <v>195</v>
      </c>
      <c r="AL105" s="50" t="s">
        <v>195</v>
      </c>
      <c r="AM105" s="50" t="s">
        <v>195</v>
      </c>
      <c r="AN105" s="34" t="s">
        <v>45</v>
      </c>
      <c r="AO105" s="34" t="s">
        <v>195</v>
      </c>
      <c r="AP105" s="34" t="s">
        <v>195</v>
      </c>
      <c r="AQ105" s="34" t="s">
        <v>195</v>
      </c>
      <c r="AR105" s="33" t="s">
        <v>76</v>
      </c>
      <c r="AS105" s="33" t="s">
        <v>127</v>
      </c>
      <c r="AT105" s="33" t="s">
        <v>78</v>
      </c>
      <c r="AU105" s="35" t="s">
        <v>1420</v>
      </c>
      <c r="AV105" s="35" t="s">
        <v>1421</v>
      </c>
      <c r="AW105" s="35" t="s">
        <v>1422</v>
      </c>
      <c r="AX105" s="36" t="str">
        <f>HYPERLINK("http://www.javerianacali.edu.co/investigacion-desarrollo-e-innovacion","http://www.javerianacali.edu.co/investigacion-desarrollo-e-innovacion")</f>
        <v>http://www.javerianacali.edu.co/investigacion-desarrollo-e-innovacion</v>
      </c>
      <c r="AY105" s="50" t="s">
        <v>23</v>
      </c>
      <c r="AZ105" s="50" t="s">
        <v>24</v>
      </c>
      <c r="BA105" s="50" t="s">
        <v>38</v>
      </c>
      <c r="BB105" s="53" t="s">
        <v>1423</v>
      </c>
      <c r="BC105" s="56" t="str">
        <f>HYPERLINK("mailto:dlinares@javerianacali.edu.co","dlinares@javerianacali.edu.co")</f>
        <v>dlinares@javerianacali.edu.co</v>
      </c>
      <c r="BD105" s="40" t="s">
        <v>1424</v>
      </c>
    </row>
    <row r="106" ht="120.0" customHeight="1">
      <c r="A106" s="33" t="s">
        <v>1425</v>
      </c>
      <c r="B106" s="33" t="s">
        <v>757</v>
      </c>
      <c r="C106" s="33" t="s">
        <v>61</v>
      </c>
      <c r="D106" s="33" t="s">
        <v>40</v>
      </c>
      <c r="E106" s="33" t="s">
        <v>41</v>
      </c>
      <c r="F106" s="33" t="s">
        <v>28</v>
      </c>
      <c r="G106" s="33" t="s">
        <v>15</v>
      </c>
      <c r="H106" s="33" t="s">
        <v>108</v>
      </c>
      <c r="I106" s="33" t="s">
        <v>118</v>
      </c>
      <c r="J106" s="33" t="s">
        <v>98</v>
      </c>
      <c r="K106" s="33" t="s">
        <v>123</v>
      </c>
      <c r="L106" s="33" t="s">
        <v>15</v>
      </c>
      <c r="M106" s="50" t="s">
        <v>17</v>
      </c>
      <c r="N106" s="50" t="s">
        <v>1426</v>
      </c>
      <c r="O106" s="50" t="s">
        <v>99</v>
      </c>
      <c r="P106" s="50" t="s">
        <v>109</v>
      </c>
      <c r="Q106" s="50" t="s">
        <v>218</v>
      </c>
      <c r="R106" s="50" t="s">
        <v>82</v>
      </c>
      <c r="S106" s="50" t="s">
        <v>44</v>
      </c>
      <c r="T106" s="33" t="s">
        <v>1127</v>
      </c>
      <c r="U106" s="50" t="s">
        <v>304</v>
      </c>
      <c r="V106" s="50" t="s">
        <v>1427</v>
      </c>
      <c r="W106" s="50" t="s">
        <v>1428</v>
      </c>
      <c r="X106" s="50" t="s">
        <v>315</v>
      </c>
      <c r="Y106" s="50" t="s">
        <v>1002</v>
      </c>
      <c r="Z106" s="50" t="s">
        <v>1429</v>
      </c>
      <c r="AA106" s="50" t="s">
        <v>1430</v>
      </c>
      <c r="AB106" s="50" t="s">
        <v>195</v>
      </c>
      <c r="AC106" s="50" t="s">
        <v>195</v>
      </c>
      <c r="AD106" s="50" t="s">
        <v>1431</v>
      </c>
      <c r="AE106" s="50" t="s">
        <v>1432</v>
      </c>
      <c r="AF106" s="50" t="s">
        <v>302</v>
      </c>
      <c r="AG106" s="50" t="s">
        <v>755</v>
      </c>
      <c r="AH106" s="50" t="s">
        <v>359</v>
      </c>
      <c r="AI106" s="50" t="s">
        <v>1433</v>
      </c>
      <c r="AJ106" s="50" t="s">
        <v>268</v>
      </c>
      <c r="AK106" s="50" t="s">
        <v>738</v>
      </c>
      <c r="AL106" s="50" t="s">
        <v>195</v>
      </c>
      <c r="AM106" s="50" t="s">
        <v>195</v>
      </c>
      <c r="AN106" s="55" t="s">
        <v>56</v>
      </c>
      <c r="AO106" s="55" t="s">
        <v>115</v>
      </c>
      <c r="AP106" s="55" t="s">
        <v>105</v>
      </c>
      <c r="AQ106" s="55" t="s">
        <v>132</v>
      </c>
      <c r="AR106" s="33" t="s">
        <v>76</v>
      </c>
      <c r="AS106" s="33" t="s">
        <v>127</v>
      </c>
      <c r="AT106" s="33" t="s">
        <v>78</v>
      </c>
      <c r="AU106" s="35" t="s">
        <v>1434</v>
      </c>
      <c r="AV106" s="35" t="s">
        <v>1435</v>
      </c>
      <c r="AW106" s="35">
        <v>5552334.0</v>
      </c>
      <c r="AX106" s="36" t="str">
        <f>HYPERLINK("http://www.icesi.edu.co/investigaciones_publicaciones/","http://www.icesi.edu.co/investigaciones_publicaciones/")</f>
        <v>http://www.icesi.edu.co/investigaciones_publicaciones/</v>
      </c>
      <c r="AY106" s="50" t="s">
        <v>23</v>
      </c>
      <c r="AZ106" s="50" t="s">
        <v>24</v>
      </c>
      <c r="BA106" s="50" t="s">
        <v>38</v>
      </c>
      <c r="BB106" s="53" t="s">
        <v>1436</v>
      </c>
      <c r="BC106" s="56" t="str">
        <f>HYPERLINK("mailto:jjmora@icesi.edu.co","jjmora@icesi.edu.co
jsalam@icesi.edu.co
vrouvinsky@icesi.edu.co
dmadavalos@icesi.edu.co")</f>
        <v>jjmora@icesi.edu.co
jsalam@icesi.edu.co
vrouvinsky@icesi.edu.co
dmadavalos@icesi.edu.co</v>
      </c>
      <c r="BD106" s="40" t="s">
        <v>1437</v>
      </c>
    </row>
    <row r="107" ht="45.0" customHeight="1">
      <c r="A107" s="57" t="s">
        <v>1438</v>
      </c>
      <c r="B107" s="57" t="s">
        <v>1439</v>
      </c>
      <c r="C107" s="33" t="s">
        <v>71</v>
      </c>
      <c r="D107" s="33" t="s">
        <v>52</v>
      </c>
      <c r="E107" s="33" t="s">
        <v>41</v>
      </c>
      <c r="F107" s="33" t="s">
        <v>63</v>
      </c>
      <c r="G107" s="33" t="s">
        <v>195</v>
      </c>
      <c r="H107" s="33" t="s">
        <v>103</v>
      </c>
      <c r="I107" s="33" t="s">
        <v>54</v>
      </c>
      <c r="J107" s="33" t="s">
        <v>195</v>
      </c>
      <c r="K107" s="33" t="s">
        <v>195</v>
      </c>
      <c r="L107" s="33" t="s">
        <v>195</v>
      </c>
      <c r="M107" s="33" t="s">
        <v>30</v>
      </c>
      <c r="N107" s="33" t="s">
        <v>119</v>
      </c>
      <c r="O107" s="50" t="s">
        <v>82</v>
      </c>
      <c r="P107" s="50" t="s">
        <v>195</v>
      </c>
      <c r="Q107" s="33" t="s">
        <v>195</v>
      </c>
      <c r="R107" s="50" t="s">
        <v>195</v>
      </c>
      <c r="S107" s="50" t="s">
        <v>195</v>
      </c>
      <c r="T107" s="38" t="s">
        <v>1440</v>
      </c>
      <c r="U107" s="33" t="s">
        <v>1430</v>
      </c>
      <c r="V107" s="33" t="s">
        <v>1441</v>
      </c>
      <c r="W107" s="33" t="s">
        <v>1442</v>
      </c>
      <c r="X107" s="33" t="s">
        <v>1443</v>
      </c>
      <c r="Y107" s="33" t="s">
        <v>1444</v>
      </c>
      <c r="Z107" s="33" t="s">
        <v>1445</v>
      </c>
      <c r="AA107" s="33" t="s">
        <v>1446</v>
      </c>
      <c r="AB107" s="33" t="s">
        <v>1447</v>
      </c>
      <c r="AC107" s="33" t="s">
        <v>1448</v>
      </c>
      <c r="AD107" s="33" t="s">
        <v>195</v>
      </c>
      <c r="AE107" s="33" t="s">
        <v>195</v>
      </c>
      <c r="AF107" s="33" t="s">
        <v>195</v>
      </c>
      <c r="AG107" s="33" t="s">
        <v>195</v>
      </c>
      <c r="AH107" s="33" t="s">
        <v>195</v>
      </c>
      <c r="AI107" s="33" t="s">
        <v>195</v>
      </c>
      <c r="AJ107" s="33" t="s">
        <v>195</v>
      </c>
      <c r="AK107" s="33" t="s">
        <v>195</v>
      </c>
      <c r="AL107" s="33" t="s">
        <v>195</v>
      </c>
      <c r="AM107" s="33" t="s">
        <v>195</v>
      </c>
      <c r="AN107" s="55" t="s">
        <v>95</v>
      </c>
      <c r="AO107" s="55" t="s">
        <v>125</v>
      </c>
      <c r="AP107" s="55" t="s">
        <v>195</v>
      </c>
      <c r="AQ107" s="55" t="s">
        <v>195</v>
      </c>
      <c r="AR107" s="33" t="s">
        <v>57</v>
      </c>
      <c r="AS107" s="33" t="s">
        <v>122</v>
      </c>
      <c r="AT107" s="33" t="s">
        <v>86</v>
      </c>
      <c r="AU107" s="35" t="s">
        <v>1449</v>
      </c>
      <c r="AV107" s="35" t="s">
        <v>1450</v>
      </c>
      <c r="AW107" s="35" t="s">
        <v>1451</v>
      </c>
      <c r="AX107" s="39" t="str">
        <f>HYPERLINK("http://www.compite360.com/website/Quienes-somos","http://www.compite360.com/website/Quienes-somos")</f>
        <v>http://www.compite360.com/website/Quienes-somos</v>
      </c>
      <c r="AY107" s="33" t="s">
        <v>36</v>
      </c>
      <c r="AZ107" s="33" t="s">
        <v>24</v>
      </c>
      <c r="BA107" s="33" t="s">
        <v>363</v>
      </c>
      <c r="BB107" s="35" t="s">
        <v>195</v>
      </c>
      <c r="BC107" s="35" t="s">
        <v>195</v>
      </c>
      <c r="BD107" s="40" t="s">
        <v>195</v>
      </c>
    </row>
    <row r="108" ht="45.0" customHeight="1">
      <c r="A108" s="33" t="s">
        <v>1452</v>
      </c>
      <c r="B108" s="33" t="s">
        <v>205</v>
      </c>
      <c r="C108" s="33" t="s">
        <v>61</v>
      </c>
      <c r="D108" s="33" t="s">
        <v>40</v>
      </c>
      <c r="E108" s="33" t="s">
        <v>41</v>
      </c>
      <c r="F108" s="33" t="s">
        <v>53</v>
      </c>
      <c r="G108" s="33" t="s">
        <v>195</v>
      </c>
      <c r="H108" s="33" t="s">
        <v>15</v>
      </c>
      <c r="I108" s="33" t="s">
        <v>113</v>
      </c>
      <c r="J108" s="33" t="s">
        <v>108</v>
      </c>
      <c r="K108" s="33" t="s">
        <v>195</v>
      </c>
      <c r="L108" s="33" t="s">
        <v>195</v>
      </c>
      <c r="M108" s="33" t="s">
        <v>30</v>
      </c>
      <c r="N108" s="33" t="s">
        <v>1453</v>
      </c>
      <c r="O108" s="50" t="s">
        <v>114</v>
      </c>
      <c r="P108" s="50" t="s">
        <v>44</v>
      </c>
      <c r="Q108" s="50" t="s">
        <v>195</v>
      </c>
      <c r="R108" s="50" t="s">
        <v>195</v>
      </c>
      <c r="S108" s="50" t="s">
        <v>195</v>
      </c>
      <c r="T108" s="33" t="s">
        <v>205</v>
      </c>
      <c r="U108" s="38" t="s">
        <v>536</v>
      </c>
      <c r="V108" s="38" t="s">
        <v>1454</v>
      </c>
      <c r="W108" s="38" t="s">
        <v>1455</v>
      </c>
      <c r="X108" s="38" t="s">
        <v>552</v>
      </c>
      <c r="Y108" s="38" t="s">
        <v>195</v>
      </c>
      <c r="Z108" s="38" t="s">
        <v>195</v>
      </c>
      <c r="AA108" s="38" t="s">
        <v>195</v>
      </c>
      <c r="AB108" s="38" t="s">
        <v>195</v>
      </c>
      <c r="AC108" s="38" t="s">
        <v>195</v>
      </c>
      <c r="AD108" s="38" t="s">
        <v>1456</v>
      </c>
      <c r="AE108" s="38" t="s">
        <v>1457</v>
      </c>
      <c r="AF108" s="38" t="s">
        <v>1458</v>
      </c>
      <c r="AG108" s="38" t="s">
        <v>1459</v>
      </c>
      <c r="AH108" s="38" t="s">
        <v>1460</v>
      </c>
      <c r="AI108" s="38" t="s">
        <v>1461</v>
      </c>
      <c r="AJ108" s="38" t="s">
        <v>1462</v>
      </c>
      <c r="AK108" s="38" t="s">
        <v>1463</v>
      </c>
      <c r="AL108" s="38" t="s">
        <v>195</v>
      </c>
      <c r="AM108" s="38" t="s">
        <v>195</v>
      </c>
      <c r="AN108" s="55" t="s">
        <v>125</v>
      </c>
      <c r="AO108" s="55" t="s">
        <v>110</v>
      </c>
      <c r="AP108" s="55" t="s">
        <v>75</v>
      </c>
      <c r="AQ108" s="55" t="s">
        <v>195</v>
      </c>
      <c r="AR108" s="33" t="s">
        <v>33</v>
      </c>
      <c r="AS108" s="33" t="s">
        <v>47</v>
      </c>
      <c r="AT108" s="33" t="s">
        <v>59</v>
      </c>
      <c r="AU108" s="35" t="s">
        <v>637</v>
      </c>
      <c r="AV108" s="35" t="s">
        <v>556</v>
      </c>
      <c r="AW108" s="35">
        <v>3509509.0</v>
      </c>
      <c r="AX108" s="36" t="str">
        <f>HYPERLINK("http://www.uninorte.edu.co/web/observaeduca","http://www.uninorte.edu.co/web/observaeduca")</f>
        <v>http://www.uninorte.edu.co/web/observaeduca</v>
      </c>
      <c r="AY108" s="33" t="s">
        <v>23</v>
      </c>
      <c r="AZ108" s="33" t="s">
        <v>37</v>
      </c>
      <c r="BA108" s="33" t="s">
        <v>25</v>
      </c>
      <c r="BB108" s="35" t="s">
        <v>1464</v>
      </c>
      <c r="BC108" s="36" t="str">
        <f>HYPERLINK("mailto:saide@uninorte.edu.co","saide@uninorte.edu.co")</f>
        <v>saide@uninorte.edu.co</v>
      </c>
      <c r="BD108" s="40" t="s">
        <v>195</v>
      </c>
    </row>
    <row r="109" ht="60.0" customHeight="1">
      <c r="A109" s="33" t="s">
        <v>1465</v>
      </c>
      <c r="B109" s="33" t="s">
        <v>585</v>
      </c>
      <c r="C109" s="33" t="s">
        <v>61</v>
      </c>
      <c r="D109" s="33" t="s">
        <v>52</v>
      </c>
      <c r="E109" s="33" t="s">
        <v>15</v>
      </c>
      <c r="F109" s="33" t="s">
        <v>41</v>
      </c>
      <c r="G109" s="33" t="s">
        <v>28</v>
      </c>
      <c r="H109" s="33" t="s">
        <v>142</v>
      </c>
      <c r="I109" s="33" t="s">
        <v>15</v>
      </c>
      <c r="J109" s="33" t="s">
        <v>108</v>
      </c>
      <c r="K109" s="33" t="s">
        <v>128</v>
      </c>
      <c r="L109" s="33" t="s">
        <v>195</v>
      </c>
      <c r="M109" s="33" t="s">
        <v>43</v>
      </c>
      <c r="N109" s="44" t="s">
        <v>119</v>
      </c>
      <c r="O109" s="58" t="s">
        <v>109</v>
      </c>
      <c r="P109" s="33" t="s">
        <v>99</v>
      </c>
      <c r="Q109" s="33" t="s">
        <v>44</v>
      </c>
      <c r="R109" s="33" t="s">
        <v>31</v>
      </c>
      <c r="S109" s="33" t="s">
        <v>18</v>
      </c>
      <c r="T109" s="33" t="s">
        <v>585</v>
      </c>
      <c r="U109" s="33" t="s">
        <v>1466</v>
      </c>
      <c r="V109" s="33" t="s">
        <v>276</v>
      </c>
      <c r="W109" s="33" t="s">
        <v>195</v>
      </c>
      <c r="X109" s="33" t="s">
        <v>195</v>
      </c>
      <c r="Y109" s="33" t="s">
        <v>195</v>
      </c>
      <c r="Z109" s="33" t="s">
        <v>195</v>
      </c>
      <c r="AA109" s="33" t="s">
        <v>195</v>
      </c>
      <c r="AB109" s="33" t="s">
        <v>195</v>
      </c>
      <c r="AC109" s="33" t="s">
        <v>195</v>
      </c>
      <c r="AD109" s="33" t="s">
        <v>1467</v>
      </c>
      <c r="AE109" s="33" t="s">
        <v>1468</v>
      </c>
      <c r="AF109" s="33" t="s">
        <v>1469</v>
      </c>
      <c r="AG109" s="33" t="s">
        <v>1470</v>
      </c>
      <c r="AH109" s="33" t="s">
        <v>1471</v>
      </c>
      <c r="AI109" s="33" t="s">
        <v>1472</v>
      </c>
      <c r="AJ109" s="33" t="s">
        <v>1473</v>
      </c>
      <c r="AK109" s="33" t="s">
        <v>195</v>
      </c>
      <c r="AL109" s="33" t="s">
        <v>195</v>
      </c>
      <c r="AM109" s="33" t="s">
        <v>195</v>
      </c>
      <c r="AN109" s="34" t="s">
        <v>32</v>
      </c>
      <c r="AO109" s="34" t="s">
        <v>110</v>
      </c>
      <c r="AP109" s="34" t="s">
        <v>195</v>
      </c>
      <c r="AQ109" s="34" t="s">
        <v>195</v>
      </c>
      <c r="AR109" s="33" t="s">
        <v>46</v>
      </c>
      <c r="AS109" s="33" t="s">
        <v>97</v>
      </c>
      <c r="AT109" s="33" t="s">
        <v>35</v>
      </c>
      <c r="AU109" s="35" t="s">
        <v>1474</v>
      </c>
      <c r="AV109" s="35" t="s">
        <v>1475</v>
      </c>
      <c r="AW109" s="35" t="s">
        <v>1476</v>
      </c>
      <c r="AX109" s="39" t="str">
        <f>HYPERLINK("http://observatics.edu.co/","http://observatics.edu.co/")</f>
        <v>http://observatics.edu.co/</v>
      </c>
      <c r="AY109" s="33" t="s">
        <v>23</v>
      </c>
      <c r="AZ109" s="33" t="s">
        <v>24</v>
      </c>
      <c r="BA109" s="33" t="s">
        <v>25</v>
      </c>
      <c r="BB109" s="51" t="s">
        <v>1477</v>
      </c>
      <c r="BC109" s="51" t="s">
        <v>1478</v>
      </c>
      <c r="BD109" s="40" t="s">
        <v>682</v>
      </c>
    </row>
    <row r="110" ht="45.0" customHeight="1">
      <c r="A110" s="33" t="s">
        <v>454</v>
      </c>
      <c r="B110" s="33" t="s">
        <v>216</v>
      </c>
      <c r="C110" s="33" t="s">
        <v>61</v>
      </c>
      <c r="D110" s="33" t="s">
        <v>40</v>
      </c>
      <c r="E110" s="33" t="s">
        <v>41</v>
      </c>
      <c r="F110" s="33" t="s">
        <v>195</v>
      </c>
      <c r="G110" s="33" t="s">
        <v>195</v>
      </c>
      <c r="H110" s="33" t="s">
        <v>103</v>
      </c>
      <c r="I110" s="33" t="s">
        <v>108</v>
      </c>
      <c r="J110" s="33" t="s">
        <v>118</v>
      </c>
      <c r="K110" s="33" t="s">
        <v>134</v>
      </c>
      <c r="L110" s="33" t="s">
        <v>15</v>
      </c>
      <c r="M110" s="33" t="s">
        <v>17</v>
      </c>
      <c r="N110" s="33" t="s">
        <v>1479</v>
      </c>
      <c r="O110" s="33" t="s">
        <v>44</v>
      </c>
      <c r="P110" s="33" t="s">
        <v>89</v>
      </c>
      <c r="Q110" s="33" t="s">
        <v>104</v>
      </c>
      <c r="R110" s="33" t="s">
        <v>94</v>
      </c>
      <c r="S110" s="33" t="s">
        <v>218</v>
      </c>
      <c r="T110" s="33" t="s">
        <v>1480</v>
      </c>
      <c r="U110" s="33" t="s">
        <v>1481</v>
      </c>
      <c r="V110" s="33" t="s">
        <v>1482</v>
      </c>
      <c r="W110" s="33" t="s">
        <v>1483</v>
      </c>
      <c r="X110" s="33" t="s">
        <v>1484</v>
      </c>
      <c r="Y110" s="33" t="s">
        <v>550</v>
      </c>
      <c r="Z110" s="33" t="s">
        <v>502</v>
      </c>
      <c r="AA110" s="33" t="s">
        <v>1485</v>
      </c>
      <c r="AB110" s="33" t="s">
        <v>314</v>
      </c>
      <c r="AC110" s="33" t="s">
        <v>1486</v>
      </c>
      <c r="AD110" s="33" t="s">
        <v>1487</v>
      </c>
      <c r="AE110" s="33" t="s">
        <v>1488</v>
      </c>
      <c r="AF110" s="33" t="s">
        <v>741</v>
      </c>
      <c r="AG110" s="33" t="s">
        <v>268</v>
      </c>
      <c r="AH110" s="33" t="s">
        <v>201</v>
      </c>
      <c r="AI110" s="33" t="s">
        <v>1489</v>
      </c>
      <c r="AJ110" s="33" t="s">
        <v>1490</v>
      </c>
      <c r="AK110" s="33" t="s">
        <v>1491</v>
      </c>
      <c r="AL110" s="33" t="s">
        <v>1492</v>
      </c>
      <c r="AM110" s="33" t="s">
        <v>1493</v>
      </c>
      <c r="AN110" s="34" t="s">
        <v>56</v>
      </c>
      <c r="AO110" s="34" t="s">
        <v>125</v>
      </c>
      <c r="AP110" s="34" t="s">
        <v>110</v>
      </c>
      <c r="AQ110" s="34" t="s">
        <v>195</v>
      </c>
      <c r="AR110" s="33" t="s">
        <v>84</v>
      </c>
      <c r="AS110" s="33" t="s">
        <v>58</v>
      </c>
      <c r="AT110" s="33" t="s">
        <v>59</v>
      </c>
      <c r="AU110" s="35" t="s">
        <v>1494</v>
      </c>
      <c r="AV110" s="35" t="s">
        <v>1495</v>
      </c>
      <c r="AW110" s="35" t="s">
        <v>1496</v>
      </c>
      <c r="AX110" s="36" t="str">
        <f>HYPERLINK("http://www.ocaribe.org/","http://www.ocaribe.org/")</f>
        <v>http://www.ocaribe.org/</v>
      </c>
      <c r="AY110" s="33" t="s">
        <v>23</v>
      </c>
      <c r="AZ110" s="33" t="s">
        <v>24</v>
      </c>
      <c r="BA110" s="33" t="s">
        <v>87</v>
      </c>
      <c r="BB110" s="41" t="s">
        <v>1497</v>
      </c>
      <c r="BC110" s="42" t="str">
        <f>HYPERLINK("mailto:philip.wright@oxfordenergy.org","philip.wright@oxfordenergy.org")</f>
        <v>philip.wright@oxfordenergy.org</v>
      </c>
      <c r="BD110" s="40" t="s">
        <v>195</v>
      </c>
    </row>
    <row r="111" ht="45.0" customHeight="1">
      <c r="A111" s="33" t="s">
        <v>516</v>
      </c>
      <c r="B111" s="33" t="s">
        <v>1037</v>
      </c>
      <c r="C111" s="33" t="s">
        <v>1498</v>
      </c>
      <c r="D111" s="33" t="s">
        <v>52</v>
      </c>
      <c r="E111" s="33" t="s">
        <v>41</v>
      </c>
      <c r="F111" s="33" t="s">
        <v>53</v>
      </c>
      <c r="G111" s="33" t="s">
        <v>15</v>
      </c>
      <c r="H111" s="33" t="s">
        <v>42</v>
      </c>
      <c r="I111" s="33" t="s">
        <v>98</v>
      </c>
      <c r="J111" s="33" t="s">
        <v>103</v>
      </c>
      <c r="K111" s="33" t="s">
        <v>195</v>
      </c>
      <c r="L111" s="33" t="s">
        <v>195</v>
      </c>
      <c r="M111" s="33" t="s">
        <v>17</v>
      </c>
      <c r="N111" s="33" t="s">
        <v>1499</v>
      </c>
      <c r="O111" s="33" t="s">
        <v>44</v>
      </c>
      <c r="P111" s="33" t="s">
        <v>89</v>
      </c>
      <c r="Q111" s="33" t="s">
        <v>94</v>
      </c>
      <c r="R111" s="33" t="s">
        <v>195</v>
      </c>
      <c r="S111" s="33" t="s">
        <v>195</v>
      </c>
      <c r="T111" s="33" t="s">
        <v>502</v>
      </c>
      <c r="U111" s="33" t="s">
        <v>1068</v>
      </c>
      <c r="V111" s="33" t="s">
        <v>423</v>
      </c>
      <c r="W111" s="33" t="s">
        <v>1064</v>
      </c>
      <c r="X111" s="33" t="s">
        <v>204</v>
      </c>
      <c r="Y111" s="33" t="s">
        <v>1500</v>
      </c>
      <c r="Z111" s="33" t="s">
        <v>195</v>
      </c>
      <c r="AA111" s="33" t="s">
        <v>195</v>
      </c>
      <c r="AB111" s="33" t="s">
        <v>195</v>
      </c>
      <c r="AC111" s="33" t="s">
        <v>195</v>
      </c>
      <c r="AD111" s="33" t="s">
        <v>1501</v>
      </c>
      <c r="AE111" s="33" t="s">
        <v>1502</v>
      </c>
      <c r="AF111" s="33" t="s">
        <v>1503</v>
      </c>
      <c r="AG111" s="33" t="s">
        <v>647</v>
      </c>
      <c r="AH111" s="33" t="s">
        <v>1504</v>
      </c>
      <c r="AI111" s="33" t="s">
        <v>268</v>
      </c>
      <c r="AJ111" s="33" t="s">
        <v>1505</v>
      </c>
      <c r="AK111" s="33" t="s">
        <v>615</v>
      </c>
      <c r="AL111" s="33" t="s">
        <v>195</v>
      </c>
      <c r="AM111" s="33" t="s">
        <v>195</v>
      </c>
      <c r="AN111" s="34" t="s">
        <v>105</v>
      </c>
      <c r="AO111" s="52" t="s">
        <v>75</v>
      </c>
      <c r="AP111" s="52" t="s">
        <v>125</v>
      </c>
      <c r="AQ111" s="52" t="s">
        <v>120</v>
      </c>
      <c r="AR111" s="33" t="s">
        <v>46</v>
      </c>
      <c r="AS111" s="33" t="s">
        <v>97</v>
      </c>
      <c r="AT111" s="33" t="s">
        <v>35</v>
      </c>
      <c r="AU111" s="35" t="s">
        <v>623</v>
      </c>
      <c r="AV111" s="35" t="s">
        <v>624</v>
      </c>
      <c r="AW111" s="35" t="s">
        <v>119</v>
      </c>
      <c r="AX111" s="36" t="str">
        <f>HYPERLINK("http://hacialareconstrucciondelpais.com/?page_id=7","http://hacialareconstrucciondelpais.com/?page_id=7")</f>
        <v>http://hacialareconstrucciondelpais.com/?page_id=7</v>
      </c>
      <c r="AY111" s="33" t="s">
        <v>23</v>
      </c>
      <c r="AZ111" s="33" t="s">
        <v>24</v>
      </c>
      <c r="BA111" s="33" t="s">
        <v>87</v>
      </c>
      <c r="BB111" s="51" t="s">
        <v>1506</v>
      </c>
      <c r="BC111" s="59" t="str">
        <f>HYPERLINK("mailto:vbarrera@cinep.org.co","vbarrera@cinep.org.co")</f>
        <v>vbarrera@cinep.org.co</v>
      </c>
      <c r="BD111" s="40" t="s">
        <v>1507</v>
      </c>
    </row>
    <row r="112" ht="75.0" customHeight="1">
      <c r="A112" s="50" t="s">
        <v>1508</v>
      </c>
      <c r="B112" s="33" t="s">
        <v>209</v>
      </c>
      <c r="C112" s="33" t="s">
        <v>71</v>
      </c>
      <c r="D112" s="33" t="s">
        <v>40</v>
      </c>
      <c r="E112" s="33" t="s">
        <v>15</v>
      </c>
      <c r="F112" s="33" t="s">
        <v>41</v>
      </c>
      <c r="G112" s="33" t="s">
        <v>28</v>
      </c>
      <c r="H112" s="33" t="s">
        <v>15</v>
      </c>
      <c r="I112" s="33" t="s">
        <v>42</v>
      </c>
      <c r="J112" s="33" t="s">
        <v>123</v>
      </c>
      <c r="K112" s="33" t="s">
        <v>195</v>
      </c>
      <c r="L112" s="33" t="s">
        <v>195</v>
      </c>
      <c r="M112" s="33" t="s">
        <v>30</v>
      </c>
      <c r="N112" s="33" t="s">
        <v>1509</v>
      </c>
      <c r="O112" s="33" t="s">
        <v>109</v>
      </c>
      <c r="P112" s="33" t="s">
        <v>99</v>
      </c>
      <c r="Q112" s="33" t="s">
        <v>89</v>
      </c>
      <c r="R112" s="33" t="s">
        <v>44</v>
      </c>
      <c r="S112" s="33" t="s">
        <v>195</v>
      </c>
      <c r="T112" s="33" t="s">
        <v>628</v>
      </c>
      <c r="U112" s="33" t="s">
        <v>936</v>
      </c>
      <c r="V112" s="33" t="s">
        <v>195</v>
      </c>
      <c r="W112" s="33" t="s">
        <v>195</v>
      </c>
      <c r="X112" s="33" t="s">
        <v>195</v>
      </c>
      <c r="Y112" s="33" t="s">
        <v>195</v>
      </c>
      <c r="Z112" s="33" t="s">
        <v>195</v>
      </c>
      <c r="AA112" s="33" t="s">
        <v>195</v>
      </c>
      <c r="AB112" s="33" t="s">
        <v>195</v>
      </c>
      <c r="AC112" s="33" t="s">
        <v>195</v>
      </c>
      <c r="AD112" s="33" t="s">
        <v>268</v>
      </c>
      <c r="AE112" s="33" t="s">
        <v>195</v>
      </c>
      <c r="AF112" s="33" t="s">
        <v>195</v>
      </c>
      <c r="AG112" s="33" t="s">
        <v>195</v>
      </c>
      <c r="AH112" s="33" t="s">
        <v>195</v>
      </c>
      <c r="AI112" s="33" t="s">
        <v>195</v>
      </c>
      <c r="AJ112" s="33" t="s">
        <v>195</v>
      </c>
      <c r="AK112" s="33" t="s">
        <v>195</v>
      </c>
      <c r="AL112" s="33" t="s">
        <v>195</v>
      </c>
      <c r="AM112" s="33" t="s">
        <v>195</v>
      </c>
      <c r="AN112" s="52" t="s">
        <v>32</v>
      </c>
      <c r="AO112" s="34" t="s">
        <v>95</v>
      </c>
      <c r="AP112" s="34" t="s">
        <v>195</v>
      </c>
      <c r="AQ112" s="34" t="s">
        <v>195</v>
      </c>
      <c r="AR112" s="33" t="s">
        <v>46</v>
      </c>
      <c r="AS112" s="33" t="s">
        <v>97</v>
      </c>
      <c r="AT112" s="33" t="s">
        <v>35</v>
      </c>
      <c r="AU112" s="35" t="s">
        <v>630</v>
      </c>
      <c r="AV112" s="35" t="s">
        <v>631</v>
      </c>
      <c r="AW112" s="35" t="s">
        <v>119</v>
      </c>
      <c r="AX112" s="39" t="str">
        <f>HYPERLINK("http://www.pedagogica.edu.co/","
http://scienti1.colciencias.gov.co:8080/gruplac/jsp/visualiza/visualizagr.jsp?nro=00000000000252")</f>
        <v>
http://scienti1.colciencias.gov.co:8080/gruplac/jsp/visualiza/visualizagr.jsp?nro=00000000000252</v>
      </c>
      <c r="AY112" s="33" t="s">
        <v>36</v>
      </c>
      <c r="AZ112" s="33" t="s">
        <v>37</v>
      </c>
      <c r="BA112" s="33" t="s">
        <v>38</v>
      </c>
      <c r="BB112" s="41" t="s">
        <v>1510</v>
      </c>
      <c r="BC112" s="42" t="str">
        <f>HYPERLINK("mailto:nmendoza@pedagogica.edu.co","nmendoza@pedagogica.edu.co")</f>
        <v>nmendoza@pedagogica.edu.co</v>
      </c>
      <c r="BD112" s="40" t="s">
        <v>634</v>
      </c>
    </row>
    <row r="113" ht="60.0" customHeight="1">
      <c r="A113" s="50" t="s">
        <v>1511</v>
      </c>
      <c r="B113" s="38" t="s">
        <v>508</v>
      </c>
      <c r="C113" s="33" t="s">
        <v>71</v>
      </c>
      <c r="D113" s="33" t="s">
        <v>52</v>
      </c>
      <c r="E113" s="33" t="s">
        <v>15</v>
      </c>
      <c r="F113" s="33" t="s">
        <v>41</v>
      </c>
      <c r="G113" s="33" t="s">
        <v>28</v>
      </c>
      <c r="H113" s="33" t="s">
        <v>140</v>
      </c>
      <c r="I113" s="33" t="s">
        <v>142</v>
      </c>
      <c r="J113" s="33" t="s">
        <v>134</v>
      </c>
      <c r="K113" s="33" t="s">
        <v>195</v>
      </c>
      <c r="L113" s="33" t="s">
        <v>195</v>
      </c>
      <c r="M113" s="33" t="s">
        <v>17</v>
      </c>
      <c r="N113" s="33" t="s">
        <v>119</v>
      </c>
      <c r="O113" s="33" t="s">
        <v>99</v>
      </c>
      <c r="P113" s="33" t="s">
        <v>109</v>
      </c>
      <c r="Q113" s="33" t="s">
        <v>44</v>
      </c>
      <c r="R113" s="33" t="s">
        <v>82</v>
      </c>
      <c r="S113" s="33" t="s">
        <v>94</v>
      </c>
      <c r="T113" s="33" t="s">
        <v>1512</v>
      </c>
      <c r="U113" s="33" t="s">
        <v>759</v>
      </c>
      <c r="V113" s="33" t="s">
        <v>1428</v>
      </c>
      <c r="W113" s="33" t="s">
        <v>753</v>
      </c>
      <c r="X113" s="33" t="s">
        <v>224</v>
      </c>
      <c r="Y113" s="33" t="s">
        <v>1513</v>
      </c>
      <c r="Z113" s="33" t="s">
        <v>1514</v>
      </c>
      <c r="AA113" s="33" t="s">
        <v>1515</v>
      </c>
      <c r="AB113" s="33" t="s">
        <v>220</v>
      </c>
      <c r="AC113" s="33" t="s">
        <v>755</v>
      </c>
      <c r="AD113" s="33" t="s">
        <v>453</v>
      </c>
      <c r="AE113" s="33" t="s">
        <v>255</v>
      </c>
      <c r="AF113" s="33" t="s">
        <v>253</v>
      </c>
      <c r="AG113" s="33" t="s">
        <v>539</v>
      </c>
      <c r="AH113" s="33" t="s">
        <v>1516</v>
      </c>
      <c r="AI113" s="33" t="s">
        <v>1517</v>
      </c>
      <c r="AJ113" s="33" t="s">
        <v>1518</v>
      </c>
      <c r="AK113" s="33" t="s">
        <v>1519</v>
      </c>
      <c r="AL113" s="33" t="s">
        <v>1520</v>
      </c>
      <c r="AM113" s="33" t="s">
        <v>1521</v>
      </c>
      <c r="AN113" s="34" t="s">
        <v>90</v>
      </c>
      <c r="AO113" s="52" t="s">
        <v>83</v>
      </c>
      <c r="AP113" s="52" t="s">
        <v>75</v>
      </c>
      <c r="AQ113" s="52" t="s">
        <v>195</v>
      </c>
      <c r="AR113" s="33" t="s">
        <v>57</v>
      </c>
      <c r="AS113" s="33" t="s">
        <v>122</v>
      </c>
      <c r="AT113" s="33" t="s">
        <v>86</v>
      </c>
      <c r="AU113" s="35" t="s">
        <v>1522</v>
      </c>
      <c r="AV113" s="35" t="s">
        <v>1523</v>
      </c>
      <c r="AW113" s="35" t="s">
        <v>1524</v>
      </c>
      <c r="AX113" s="36" t="str">
        <f>HYPERLINK("https://www.uis.edu.co/webUIS/es/investigacionExtension/index.html","https://www.uis.edu.co/webUIS/es/investigacionExtension/index.html")</f>
        <v>https://www.uis.edu.co/webUIS/es/investigacionExtension/index.html</v>
      </c>
      <c r="AY113" s="33" t="s">
        <v>23</v>
      </c>
      <c r="AZ113" s="33" t="s">
        <v>24</v>
      </c>
      <c r="BA113" s="33" t="s">
        <v>38</v>
      </c>
      <c r="BB113" s="35" t="s">
        <v>1525</v>
      </c>
      <c r="BC113" s="39" t="str">
        <f>HYPERLINK("mailto:jaimen@uis.edu.co","jaimen@uis.edu.co")</f>
        <v>jaimen@uis.edu.co</v>
      </c>
      <c r="BD113" s="40" t="s">
        <v>1526</v>
      </c>
    </row>
    <row r="114" ht="75.0" customHeight="1">
      <c r="A114" s="60" t="s">
        <v>1527</v>
      </c>
      <c r="B114" s="60" t="s">
        <v>1528</v>
      </c>
      <c r="C114" s="60" t="s">
        <v>71</v>
      </c>
      <c r="D114" s="60" t="s">
        <v>27</v>
      </c>
      <c r="E114" s="60" t="s">
        <v>41</v>
      </c>
      <c r="F114" s="60" t="s">
        <v>15</v>
      </c>
      <c r="G114" s="60" t="s">
        <v>28</v>
      </c>
      <c r="H114" s="60" t="s">
        <v>81</v>
      </c>
      <c r="I114" s="60" t="s">
        <v>73</v>
      </c>
      <c r="J114" s="60" t="s">
        <v>118</v>
      </c>
      <c r="K114" s="60" t="s">
        <v>15</v>
      </c>
      <c r="L114" s="60" t="s">
        <v>42</v>
      </c>
      <c r="M114" s="60" t="s">
        <v>43</v>
      </c>
      <c r="N114" s="60" t="s">
        <v>1529</v>
      </c>
      <c r="O114" s="60" t="s">
        <v>99</v>
      </c>
      <c r="P114" s="60" t="s">
        <v>109</v>
      </c>
      <c r="Q114" s="60" t="s">
        <v>104</v>
      </c>
      <c r="R114" s="60" t="s">
        <v>82</v>
      </c>
      <c r="S114" s="60" t="s">
        <v>44</v>
      </c>
      <c r="T114" s="60" t="s">
        <v>1530</v>
      </c>
      <c r="U114" s="60" t="s">
        <v>313</v>
      </c>
      <c r="V114" s="60" t="s">
        <v>1531</v>
      </c>
      <c r="W114" s="60" t="s">
        <v>1532</v>
      </c>
      <c r="X114" s="60" t="s">
        <v>195</v>
      </c>
      <c r="Y114" s="60" t="s">
        <v>195</v>
      </c>
      <c r="Z114" s="60" t="s">
        <v>195</v>
      </c>
      <c r="AA114" s="60" t="s">
        <v>195</v>
      </c>
      <c r="AB114" s="60" t="s">
        <v>195</v>
      </c>
      <c r="AC114" s="60" t="s">
        <v>195</v>
      </c>
      <c r="AD114" s="60" t="s">
        <v>302</v>
      </c>
      <c r="AE114" s="60" t="s">
        <v>757</v>
      </c>
      <c r="AF114" s="60" t="s">
        <v>1533</v>
      </c>
      <c r="AG114" s="60" t="s">
        <v>268</v>
      </c>
      <c r="AH114" s="60" t="s">
        <v>1534</v>
      </c>
      <c r="AI114" s="60" t="s">
        <v>195</v>
      </c>
      <c r="AJ114" s="60" t="s">
        <v>195</v>
      </c>
      <c r="AK114" s="60" t="s">
        <v>195</v>
      </c>
      <c r="AL114" s="60" t="s">
        <v>195</v>
      </c>
      <c r="AM114" s="60" t="s">
        <v>195</v>
      </c>
      <c r="AN114" s="61" t="s">
        <v>32</v>
      </c>
      <c r="AO114" s="60" t="s">
        <v>120</v>
      </c>
      <c r="AP114" s="60" t="s">
        <v>195</v>
      </c>
      <c r="AQ114" s="60" t="s">
        <v>195</v>
      </c>
      <c r="AR114" s="60" t="s">
        <v>133</v>
      </c>
      <c r="AS114" s="60" t="s">
        <v>85</v>
      </c>
      <c r="AT114" s="60" t="s">
        <v>78</v>
      </c>
      <c r="AU114" s="60" t="s">
        <v>1535</v>
      </c>
      <c r="AV114" s="60" t="s">
        <v>1536</v>
      </c>
      <c r="AW114" s="60" t="s">
        <v>1537</v>
      </c>
      <c r="AX114" s="62" t="str">
        <f>HYPERLINK("http://www.utch.edu.co/portal/es/investigacion/informaci%C3%B3n-general.html","http://www.utch.edu.co/portal/es/investigacion/informaci%C3%B3n-general.html")</f>
        <v>http://www.utch.edu.co/portal/es/investigacion/informaci%C3%B3n-general.html</v>
      </c>
      <c r="AY114" s="60" t="s">
        <v>23</v>
      </c>
      <c r="AZ114" s="60" t="s">
        <v>24</v>
      </c>
      <c r="BA114" s="60" t="s">
        <v>38</v>
      </c>
      <c r="BB114" s="60" t="s">
        <v>1538</v>
      </c>
      <c r="BC114" s="63" t="str">
        <f>HYPERLINK("mailto:viceinvestigacionesutch@gmail.com","viceinvestigacionesutch@gmail.com")</f>
        <v>viceinvestigacionesutch@gmail.com</v>
      </c>
      <c r="BD114" s="40" t="s">
        <v>1539</v>
      </c>
    </row>
    <row r="115" ht="45.0" customHeight="1">
      <c r="A115" s="60" t="s">
        <v>1527</v>
      </c>
      <c r="B115" s="60" t="s">
        <v>1540</v>
      </c>
      <c r="C115" s="60" t="s">
        <v>61</v>
      </c>
      <c r="D115" s="60" t="s">
        <v>40</v>
      </c>
      <c r="E115" s="60" t="s">
        <v>15</v>
      </c>
      <c r="F115" s="60" t="s">
        <v>41</v>
      </c>
      <c r="G115" s="60" t="s">
        <v>195</v>
      </c>
      <c r="H115" s="60" t="s">
        <v>140</v>
      </c>
      <c r="I115" s="60" t="s">
        <v>15</v>
      </c>
      <c r="J115" s="60" t="s">
        <v>134</v>
      </c>
      <c r="K115" s="60" t="s">
        <v>123</v>
      </c>
      <c r="L115" s="60" t="s">
        <v>141</v>
      </c>
      <c r="M115" s="60" t="s">
        <v>43</v>
      </c>
      <c r="N115" s="60" t="s">
        <v>1541</v>
      </c>
      <c r="O115" s="60" t="s">
        <v>99</v>
      </c>
      <c r="P115" s="60" t="s">
        <v>109</v>
      </c>
      <c r="Q115" s="60" t="s">
        <v>195</v>
      </c>
      <c r="R115" s="60" t="s">
        <v>195</v>
      </c>
      <c r="S115" s="60" t="s">
        <v>195</v>
      </c>
      <c r="T115" s="60" t="s">
        <v>753</v>
      </c>
      <c r="U115" s="60" t="s">
        <v>276</v>
      </c>
      <c r="V115" s="60" t="s">
        <v>195</v>
      </c>
      <c r="W115" s="60" t="s">
        <v>195</v>
      </c>
      <c r="X115" s="60" t="s">
        <v>195</v>
      </c>
      <c r="Y115" s="60" t="s">
        <v>195</v>
      </c>
      <c r="Z115" s="60" t="s">
        <v>195</v>
      </c>
      <c r="AA115" s="60" t="s">
        <v>195</v>
      </c>
      <c r="AB115" s="60" t="s">
        <v>195</v>
      </c>
      <c r="AC115" s="60" t="s">
        <v>195</v>
      </c>
      <c r="AD115" s="60" t="s">
        <v>268</v>
      </c>
      <c r="AE115" s="60" t="s">
        <v>195</v>
      </c>
      <c r="AF115" s="60" t="s">
        <v>195</v>
      </c>
      <c r="AG115" s="60" t="s">
        <v>195</v>
      </c>
      <c r="AH115" s="60" t="s">
        <v>195</v>
      </c>
      <c r="AI115" s="60" t="s">
        <v>195</v>
      </c>
      <c r="AJ115" s="60" t="s">
        <v>195</v>
      </c>
      <c r="AK115" s="60" t="s">
        <v>195</v>
      </c>
      <c r="AL115" s="60" t="s">
        <v>195</v>
      </c>
      <c r="AM115" s="60" t="s">
        <v>195</v>
      </c>
      <c r="AN115" s="60" t="s">
        <v>115</v>
      </c>
      <c r="AO115" s="60" t="s">
        <v>32</v>
      </c>
      <c r="AP115" s="60" t="s">
        <v>195</v>
      </c>
      <c r="AQ115" s="60" t="s">
        <v>195</v>
      </c>
      <c r="AR115" s="60" t="s">
        <v>121</v>
      </c>
      <c r="AS115" s="60" t="s">
        <v>107</v>
      </c>
      <c r="AT115" s="60" t="s">
        <v>86</v>
      </c>
      <c r="AU115" s="60" t="s">
        <v>1542</v>
      </c>
      <c r="AV115" s="60" t="s">
        <v>1543</v>
      </c>
      <c r="AW115" s="60">
        <v>5685304.0</v>
      </c>
      <c r="AX115" s="63" t="str">
        <f>HYPERLINK("http://www.unipamplona.edu.co/dependencias/vicerrectoriadeinvestigaciones/","http://www.unipamplona.edu.co/dependencias/vicerrectoriadeinvestigaciones/")</f>
        <v>http://www.unipamplona.edu.co/dependencias/vicerrectoriadeinvestigaciones/</v>
      </c>
      <c r="AY115" s="60" t="s">
        <v>36</v>
      </c>
      <c r="AZ115" s="60" t="s">
        <v>24</v>
      </c>
      <c r="BA115" s="60" t="s">
        <v>38</v>
      </c>
      <c r="BB115" s="60" t="s">
        <v>1544</v>
      </c>
      <c r="BC115" s="63" t="str">
        <f>HYPERLINK("mailto:viceinves@unipamplona.edu.co","viceinves@unipamplona.edu.co")</f>
        <v>viceinves@unipamplona.edu.co</v>
      </c>
      <c r="BD115" s="40" t="s">
        <v>1545</v>
      </c>
    </row>
    <row r="116">
      <c r="A116" s="25"/>
      <c r="B116" s="25"/>
      <c r="C116" s="25"/>
      <c r="D116" s="25"/>
      <c r="E116" s="25"/>
      <c r="F116" s="25"/>
      <c r="G116" s="25"/>
      <c r="H116" s="25"/>
      <c r="I116" s="25"/>
      <c r="J116" s="25"/>
      <c r="K116" s="25"/>
      <c r="L116" s="25"/>
      <c r="M116" s="24"/>
      <c r="N116" s="24"/>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4"/>
      <c r="BC116" s="25"/>
      <c r="BD116" s="25"/>
    </row>
    <row r="117">
      <c r="A117" s="25"/>
      <c r="B117" s="25"/>
      <c r="C117" s="25"/>
      <c r="D117" s="25"/>
      <c r="E117" s="25"/>
      <c r="F117" s="25"/>
      <c r="G117" s="25"/>
      <c r="H117" s="25"/>
      <c r="I117" s="25"/>
      <c r="J117" s="25"/>
      <c r="K117" s="25"/>
      <c r="L117" s="25"/>
      <c r="M117" s="24"/>
      <c r="N117" s="24"/>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4"/>
      <c r="BC117" s="25"/>
      <c r="BD117" s="25"/>
    </row>
    <row r="118">
      <c r="A118" s="25"/>
      <c r="B118" s="25"/>
      <c r="C118" s="25"/>
      <c r="D118" s="25"/>
      <c r="E118" s="25"/>
      <c r="F118" s="25"/>
      <c r="G118" s="25"/>
      <c r="H118" s="25"/>
      <c r="I118" s="25"/>
      <c r="J118" s="25"/>
      <c r="K118" s="25"/>
      <c r="L118" s="25"/>
      <c r="M118" s="24"/>
      <c r="N118" s="24"/>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4"/>
      <c r="BC118" s="25"/>
      <c r="BD118" s="25"/>
    </row>
    <row r="119">
      <c r="A119" s="25"/>
      <c r="B119" s="25"/>
      <c r="C119" s="25"/>
      <c r="D119" s="25"/>
      <c r="E119" s="25"/>
      <c r="F119" s="25"/>
      <c r="G119" s="25"/>
      <c r="H119" s="25"/>
      <c r="I119" s="25"/>
      <c r="J119" s="25"/>
      <c r="K119" s="25"/>
      <c r="L119" s="25"/>
      <c r="M119" s="24"/>
      <c r="N119" s="24"/>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4"/>
      <c r="BC119" s="25"/>
      <c r="BD119" s="25"/>
    </row>
    <row r="120">
      <c r="A120" s="25"/>
      <c r="B120" s="25"/>
      <c r="C120" s="25"/>
      <c r="D120" s="25"/>
      <c r="E120" s="25"/>
      <c r="F120" s="25"/>
      <c r="G120" s="25"/>
      <c r="H120" s="25"/>
      <c r="I120" s="25"/>
      <c r="J120" s="25"/>
      <c r="K120" s="25"/>
      <c r="L120" s="25"/>
      <c r="M120" s="24"/>
      <c r="N120" s="24"/>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4"/>
      <c r="BC120" s="25"/>
      <c r="BD120" s="25"/>
    </row>
    <row r="121">
      <c r="A121" s="25"/>
      <c r="B121" s="25"/>
      <c r="C121" s="25"/>
      <c r="D121" s="25"/>
      <c r="E121" s="25"/>
      <c r="F121" s="25"/>
      <c r="G121" s="25"/>
      <c r="H121" s="25"/>
      <c r="I121" s="25"/>
      <c r="J121" s="25"/>
      <c r="K121" s="25"/>
      <c r="L121" s="25"/>
      <c r="M121" s="24"/>
      <c r="N121" s="2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4"/>
      <c r="BC121" s="25"/>
      <c r="BD121" s="25"/>
    </row>
    <row r="122">
      <c r="A122" s="25"/>
      <c r="B122" s="25"/>
      <c r="C122" s="25"/>
      <c r="D122" s="25"/>
      <c r="E122" s="25"/>
      <c r="F122" s="25"/>
      <c r="G122" s="25"/>
      <c r="H122" s="25"/>
      <c r="I122" s="25"/>
      <c r="J122" s="25"/>
      <c r="K122" s="25"/>
      <c r="L122" s="25"/>
      <c r="M122" s="24"/>
      <c r="N122" s="24"/>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4"/>
      <c r="BC122" s="25"/>
      <c r="BD122" s="25"/>
    </row>
    <row r="123">
      <c r="A123" s="25"/>
      <c r="B123" s="25"/>
      <c r="C123" s="25"/>
      <c r="D123" s="25"/>
      <c r="E123" s="25"/>
      <c r="F123" s="25"/>
      <c r="G123" s="25"/>
      <c r="H123" s="25"/>
      <c r="I123" s="25"/>
      <c r="J123" s="25"/>
      <c r="K123" s="25"/>
      <c r="L123" s="25"/>
      <c r="M123" s="24"/>
      <c r="N123" s="24"/>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4"/>
      <c r="BC123" s="25"/>
      <c r="BD123" s="25"/>
    </row>
    <row r="124">
      <c r="A124" s="25"/>
      <c r="B124" s="25"/>
      <c r="C124" s="25"/>
      <c r="D124" s="25"/>
      <c r="E124" s="25"/>
      <c r="F124" s="25"/>
      <c r="G124" s="25"/>
      <c r="H124" s="25"/>
      <c r="I124" s="25"/>
      <c r="J124" s="25"/>
      <c r="K124" s="25"/>
      <c r="L124" s="25"/>
      <c r="M124" s="24"/>
      <c r="N124" s="24"/>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4"/>
      <c r="BC124" s="25"/>
      <c r="BD124" s="25"/>
    </row>
    <row r="125">
      <c r="A125" s="25"/>
      <c r="B125" s="25"/>
      <c r="C125" s="25"/>
      <c r="D125" s="25"/>
      <c r="E125" s="25"/>
      <c r="F125" s="25"/>
      <c r="G125" s="25"/>
      <c r="H125" s="25"/>
      <c r="I125" s="25"/>
      <c r="J125" s="25"/>
      <c r="K125" s="25"/>
      <c r="L125" s="25"/>
      <c r="M125" s="24"/>
      <c r="N125" s="24"/>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4"/>
      <c r="BC125" s="25"/>
      <c r="BD125" s="25"/>
    </row>
    <row r="126">
      <c r="A126" s="24"/>
      <c r="B126" s="24"/>
      <c r="C126" s="24"/>
      <c r="D126" s="24"/>
      <c r="E126" s="24"/>
      <c r="F126" s="24"/>
      <c r="G126" s="64" t="str">
        <f>HYPERLINK("https://www.nodoka.co/es/organizaciones?region%5B%5D=1dd071ba0d9d0115f29c8ca8abe5ee12&amp;nombre=&amp;clasif=&amp;tipoorg=&amp;beneficiarios=&amp;paissede=46db2ea1b71a150f52988ac8e62ad84f&amp;dptoCol=&amp;subm=Consultar","https://www.nodoka.co/es/organizaciones?region%5B%5D=1dd071ba0d9d0115f29c8ca8abe5ee12&amp;nombre=&amp;clasif=&amp;tipoorg=&amp;beneficiarios=&amp;paissede=46db2ea1b71a150f52988ac8e62ad84f&amp;dptoCol=&amp;subm=Consultar")</f>
        <v>https://www.nodoka.co/es/organizaciones?region%5B%5D=1dd071ba0d9d0115f29c8ca8abe5ee12&amp;nombre=&amp;clasif=&amp;tipoorg=&amp;beneficiarios=&amp;paissede=46db2ea1b71a150f52988ac8e62ad84f&amp;dptoCol=&amp;subm=Consultar</v>
      </c>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row>
    <row r="127">
      <c r="A127" s="25"/>
      <c r="B127" s="25"/>
      <c r="C127" s="25"/>
      <c r="D127" s="25"/>
      <c r="E127" s="25"/>
      <c r="F127" s="25"/>
      <c r="G127" s="25"/>
      <c r="H127" s="25"/>
      <c r="I127" s="25"/>
      <c r="J127" s="25"/>
      <c r="K127" s="25"/>
      <c r="L127" s="25"/>
      <c r="M127" s="24"/>
      <c r="N127" s="24"/>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4"/>
      <c r="BC127" s="25"/>
      <c r="BD127" s="25"/>
    </row>
    <row r="128">
      <c r="A128" s="25"/>
      <c r="B128" s="25"/>
      <c r="C128" s="25"/>
      <c r="D128" s="25"/>
      <c r="E128" s="25"/>
      <c r="F128" s="25"/>
      <c r="G128" s="25"/>
      <c r="H128" s="25"/>
      <c r="I128" s="25"/>
      <c r="J128" s="25"/>
      <c r="K128" s="25"/>
      <c r="L128" s="25"/>
      <c r="M128" s="24"/>
      <c r="N128" s="24"/>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4"/>
      <c r="BC128" s="25"/>
      <c r="BD128" s="25"/>
    </row>
    <row r="129">
      <c r="A129" s="25"/>
      <c r="B129" s="25"/>
      <c r="C129" s="25"/>
      <c r="D129" s="25"/>
      <c r="E129" s="25"/>
      <c r="F129" s="25"/>
      <c r="G129" s="25"/>
      <c r="H129" s="25"/>
      <c r="I129" s="25"/>
      <c r="J129" s="25"/>
      <c r="K129" s="25"/>
      <c r="L129" s="25"/>
      <c r="M129" s="24"/>
      <c r="N129" s="24"/>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4"/>
      <c r="BC129" s="25"/>
      <c r="BD129" s="25"/>
    </row>
    <row r="130">
      <c r="A130" s="25"/>
      <c r="B130" s="25"/>
      <c r="C130" s="25"/>
      <c r="D130" s="25"/>
      <c r="E130" s="25"/>
      <c r="F130" s="25"/>
      <c r="G130" s="25"/>
      <c r="H130" s="25"/>
      <c r="I130" s="25"/>
      <c r="J130" s="25"/>
      <c r="K130" s="25"/>
      <c r="L130" s="25"/>
      <c r="M130" s="24"/>
      <c r="N130" s="24"/>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4"/>
      <c r="BC130" s="25"/>
      <c r="BD130" s="25"/>
    </row>
    <row r="131">
      <c r="A131" s="25"/>
      <c r="B131" s="25"/>
      <c r="C131" s="25"/>
      <c r="D131" s="25"/>
      <c r="E131" s="25"/>
      <c r="F131" s="25"/>
      <c r="G131" s="25"/>
      <c r="H131" s="25"/>
      <c r="I131" s="25"/>
      <c r="J131" s="25"/>
      <c r="K131" s="25"/>
      <c r="L131" s="25"/>
      <c r="M131" s="24"/>
      <c r="N131" s="24"/>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4"/>
      <c r="BC131" s="25"/>
      <c r="BD131" s="25"/>
    </row>
    <row r="132">
      <c r="A132" s="25"/>
      <c r="B132" s="25"/>
      <c r="C132" s="25"/>
      <c r="D132" s="25"/>
      <c r="E132" s="25"/>
      <c r="F132" s="25"/>
      <c r="G132" s="25"/>
      <c r="H132" s="25"/>
      <c r="I132" s="25"/>
      <c r="J132" s="25"/>
      <c r="K132" s="25"/>
      <c r="L132" s="25"/>
      <c r="M132" s="24"/>
      <c r="N132" s="24"/>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4"/>
      <c r="BC132" s="25"/>
      <c r="BD132" s="25"/>
    </row>
    <row r="133">
      <c r="A133" s="25"/>
      <c r="B133" s="25"/>
      <c r="C133" s="25"/>
      <c r="D133" s="25"/>
      <c r="E133" s="25"/>
      <c r="F133" s="25"/>
      <c r="G133" s="25"/>
      <c r="H133" s="25"/>
      <c r="I133" s="25"/>
      <c r="J133" s="25"/>
      <c r="K133" s="25"/>
      <c r="L133" s="25"/>
      <c r="M133" s="24"/>
      <c r="N133" s="24"/>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4"/>
      <c r="BC133" s="25"/>
      <c r="BD133" s="25"/>
    </row>
    <row r="134">
      <c r="A134" s="25"/>
      <c r="B134" s="25"/>
      <c r="C134" s="25"/>
      <c r="D134" s="25"/>
      <c r="E134" s="25"/>
      <c r="F134" s="25"/>
      <c r="G134" s="25"/>
      <c r="H134" s="25"/>
      <c r="I134" s="25"/>
      <c r="J134" s="25"/>
      <c r="K134" s="25"/>
      <c r="L134" s="25"/>
      <c r="M134" s="24"/>
      <c r="N134" s="24"/>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4"/>
      <c r="BC134" s="25"/>
      <c r="BD134" s="25"/>
    </row>
    <row r="135">
      <c r="A135" s="25"/>
      <c r="B135" s="25"/>
      <c r="C135" s="25"/>
      <c r="D135" s="25"/>
      <c r="E135" s="25"/>
      <c r="F135" s="25"/>
      <c r="G135" s="25"/>
      <c r="H135" s="25"/>
      <c r="I135" s="25"/>
      <c r="J135" s="25"/>
      <c r="K135" s="25"/>
      <c r="L135" s="25"/>
      <c r="M135" s="24"/>
      <c r="N135" s="24"/>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4"/>
      <c r="BC135" s="25"/>
      <c r="BD135" s="25"/>
    </row>
    <row r="136">
      <c r="A136" s="25"/>
      <c r="B136" s="25"/>
      <c r="C136" s="25"/>
      <c r="D136" s="25"/>
      <c r="E136" s="25"/>
      <c r="F136" s="25"/>
      <c r="G136" s="25"/>
      <c r="H136" s="25"/>
      <c r="I136" s="25"/>
      <c r="J136" s="25"/>
      <c r="K136" s="25"/>
      <c r="L136" s="25"/>
      <c r="M136" s="24"/>
      <c r="N136" s="24"/>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4"/>
      <c r="BC136" s="25"/>
      <c r="BD136" s="25"/>
    </row>
    <row r="137">
      <c r="A137" s="25"/>
      <c r="B137" s="25"/>
      <c r="C137" s="25"/>
      <c r="D137" s="25"/>
      <c r="E137" s="25"/>
      <c r="F137" s="25"/>
      <c r="G137" s="25"/>
      <c r="H137" s="25"/>
      <c r="I137" s="25"/>
      <c r="J137" s="25"/>
      <c r="K137" s="25"/>
      <c r="L137" s="25"/>
      <c r="M137" s="24"/>
      <c r="N137" s="24"/>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4"/>
      <c r="BC137" s="25"/>
      <c r="BD137" s="25"/>
    </row>
    <row r="138">
      <c r="A138" s="25"/>
      <c r="B138" s="25"/>
      <c r="C138" s="25"/>
      <c r="D138" s="25"/>
      <c r="E138" s="25"/>
      <c r="F138" s="25"/>
      <c r="G138" s="25"/>
      <c r="H138" s="25"/>
      <c r="I138" s="25"/>
      <c r="J138" s="25"/>
      <c r="K138" s="25"/>
      <c r="L138" s="25"/>
      <c r="M138" s="24"/>
      <c r="N138" s="24"/>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4"/>
      <c r="BC138" s="25"/>
      <c r="BD138" s="25"/>
    </row>
    <row r="139">
      <c r="A139" s="25"/>
      <c r="B139" s="25"/>
      <c r="C139" s="25"/>
      <c r="D139" s="25"/>
      <c r="E139" s="25"/>
      <c r="F139" s="25"/>
      <c r="G139" s="25"/>
      <c r="H139" s="25"/>
      <c r="I139" s="25"/>
      <c r="J139" s="25"/>
      <c r="K139" s="25"/>
      <c r="L139" s="25"/>
      <c r="M139" s="24"/>
      <c r="N139" s="24"/>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4"/>
      <c r="BC139" s="25"/>
      <c r="BD139" s="25"/>
    </row>
    <row r="140">
      <c r="A140" s="25"/>
      <c r="B140" s="25"/>
      <c r="C140" s="25"/>
      <c r="D140" s="25"/>
      <c r="E140" s="25"/>
      <c r="F140" s="25"/>
      <c r="G140" s="25"/>
      <c r="H140" s="25"/>
      <c r="I140" s="25"/>
      <c r="J140" s="25"/>
      <c r="K140" s="25"/>
      <c r="L140" s="25"/>
      <c r="M140" s="24"/>
      <c r="N140" s="24"/>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4"/>
      <c r="BC140" s="25"/>
      <c r="BD140" s="25"/>
    </row>
    <row r="141">
      <c r="A141" s="25"/>
      <c r="B141" s="25"/>
      <c r="C141" s="25"/>
      <c r="D141" s="25"/>
      <c r="E141" s="25"/>
      <c r="F141" s="25"/>
      <c r="G141" s="25"/>
      <c r="H141" s="25"/>
      <c r="I141" s="25"/>
      <c r="J141" s="25"/>
      <c r="K141" s="25"/>
      <c r="L141" s="25"/>
      <c r="M141" s="24"/>
      <c r="N141" s="24"/>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4"/>
      <c r="BC141" s="25"/>
      <c r="BD141" s="25"/>
    </row>
    <row r="142">
      <c r="A142" s="25"/>
      <c r="B142" s="25"/>
      <c r="C142" s="25"/>
      <c r="D142" s="25"/>
      <c r="E142" s="25"/>
      <c r="F142" s="25"/>
      <c r="G142" s="25"/>
      <c r="H142" s="25"/>
      <c r="I142" s="25"/>
      <c r="J142" s="25"/>
      <c r="K142" s="25"/>
      <c r="L142" s="25"/>
      <c r="M142" s="24"/>
      <c r="N142" s="24"/>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4"/>
      <c r="BC142" s="25"/>
      <c r="BD142" s="25"/>
    </row>
    <row r="143">
      <c r="A143" s="25"/>
      <c r="B143" s="25"/>
      <c r="C143" s="25"/>
      <c r="D143" s="25"/>
      <c r="E143" s="25"/>
      <c r="F143" s="25"/>
      <c r="G143" s="25"/>
      <c r="H143" s="25"/>
      <c r="I143" s="25"/>
      <c r="J143" s="25"/>
      <c r="K143" s="25"/>
      <c r="L143" s="25"/>
      <c r="M143" s="24"/>
      <c r="N143" s="24"/>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4"/>
      <c r="BC143" s="25"/>
      <c r="BD143" s="25"/>
    </row>
    <row r="144">
      <c r="A144" s="25"/>
      <c r="B144" s="25"/>
      <c r="C144" s="25"/>
      <c r="D144" s="25"/>
      <c r="E144" s="25"/>
      <c r="F144" s="25"/>
      <c r="G144" s="25"/>
      <c r="H144" s="25"/>
      <c r="I144" s="25"/>
      <c r="J144" s="25"/>
      <c r="K144" s="25"/>
      <c r="L144" s="25"/>
      <c r="M144" s="24"/>
      <c r="N144" s="24"/>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4"/>
      <c r="BC144" s="25"/>
      <c r="BD144" s="25"/>
    </row>
    <row r="145">
      <c r="A145" s="25"/>
      <c r="B145" s="25"/>
      <c r="C145" s="25"/>
      <c r="D145" s="25"/>
      <c r="E145" s="25"/>
      <c r="F145" s="25"/>
      <c r="G145" s="25"/>
      <c r="H145" s="25"/>
      <c r="I145" s="25"/>
      <c r="J145" s="25"/>
      <c r="K145" s="25"/>
      <c r="L145" s="25"/>
      <c r="M145" s="24"/>
      <c r="N145" s="24"/>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4"/>
      <c r="BC145" s="25"/>
      <c r="BD145" s="25"/>
    </row>
    <row r="146">
      <c r="A146" s="25"/>
      <c r="B146" s="25"/>
      <c r="C146" s="25"/>
      <c r="D146" s="25"/>
      <c r="E146" s="25"/>
      <c r="F146" s="25"/>
      <c r="G146" s="25"/>
      <c r="H146" s="25"/>
      <c r="I146" s="25"/>
      <c r="J146" s="25"/>
      <c r="K146" s="25"/>
      <c r="L146" s="25"/>
      <c r="M146" s="24"/>
      <c r="N146" s="24"/>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4"/>
      <c r="BC146" s="25"/>
      <c r="BD146" s="25"/>
    </row>
    <row r="147">
      <c r="A147" s="25"/>
      <c r="B147" s="25"/>
      <c r="C147" s="25"/>
      <c r="D147" s="25"/>
      <c r="E147" s="25"/>
      <c r="F147" s="25"/>
      <c r="G147" s="25"/>
      <c r="H147" s="25"/>
      <c r="I147" s="25"/>
      <c r="J147" s="25"/>
      <c r="K147" s="25"/>
      <c r="L147" s="25"/>
      <c r="M147" s="24"/>
      <c r="N147" s="24"/>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4"/>
      <c r="BC147" s="25"/>
      <c r="BD147" s="25"/>
    </row>
    <row r="148">
      <c r="A148" s="25"/>
      <c r="B148" s="25"/>
      <c r="C148" s="25"/>
      <c r="D148" s="25"/>
      <c r="E148" s="25"/>
      <c r="F148" s="25"/>
      <c r="G148" s="25"/>
      <c r="H148" s="25"/>
      <c r="I148" s="25"/>
      <c r="J148" s="25"/>
      <c r="K148" s="25"/>
      <c r="L148" s="25"/>
      <c r="M148" s="24"/>
      <c r="N148" s="24"/>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4"/>
      <c r="BC148" s="25"/>
      <c r="BD148" s="25"/>
    </row>
    <row r="149">
      <c r="A149" s="25"/>
      <c r="B149" s="25"/>
      <c r="C149" s="25"/>
      <c r="D149" s="25"/>
      <c r="E149" s="25"/>
      <c r="F149" s="25"/>
      <c r="G149" s="25"/>
      <c r="H149" s="25"/>
      <c r="I149" s="25"/>
      <c r="J149" s="25"/>
      <c r="K149" s="25"/>
      <c r="L149" s="25"/>
      <c r="M149" s="24"/>
      <c r="N149" s="24"/>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4"/>
      <c r="BC149" s="25"/>
      <c r="BD149" s="25"/>
    </row>
    <row r="150">
      <c r="A150" s="25"/>
      <c r="B150" s="25"/>
      <c r="C150" s="25"/>
      <c r="D150" s="25"/>
      <c r="E150" s="25"/>
      <c r="F150" s="25"/>
      <c r="G150" s="25"/>
      <c r="H150" s="25"/>
      <c r="I150" s="25"/>
      <c r="J150" s="25"/>
      <c r="K150" s="25"/>
      <c r="L150" s="25"/>
      <c r="M150" s="24"/>
      <c r="N150" s="24"/>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4"/>
      <c r="BC150" s="25"/>
      <c r="BD150" s="25"/>
    </row>
    <row r="151">
      <c r="A151" s="25"/>
      <c r="B151" s="25"/>
      <c r="C151" s="25"/>
      <c r="D151" s="25"/>
      <c r="E151" s="25"/>
      <c r="F151" s="25"/>
      <c r="G151" s="25"/>
      <c r="H151" s="25"/>
      <c r="I151" s="25"/>
      <c r="J151" s="25"/>
      <c r="K151" s="25"/>
      <c r="L151" s="25"/>
      <c r="M151" s="24"/>
      <c r="N151" s="24"/>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4"/>
      <c r="BC151" s="25"/>
      <c r="BD151" s="25"/>
    </row>
    <row r="152">
      <c r="A152" s="25"/>
      <c r="B152" s="25"/>
      <c r="C152" s="25"/>
      <c r="D152" s="25"/>
      <c r="E152" s="25"/>
      <c r="F152" s="25"/>
      <c r="G152" s="25"/>
      <c r="H152" s="25"/>
      <c r="I152" s="25"/>
      <c r="J152" s="25"/>
      <c r="K152" s="25"/>
      <c r="L152" s="25"/>
      <c r="M152" s="24"/>
      <c r="N152" s="24"/>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4"/>
      <c r="BC152" s="25"/>
      <c r="BD152" s="25"/>
    </row>
    <row r="153">
      <c r="A153" s="25"/>
      <c r="B153" s="25"/>
      <c r="C153" s="25"/>
      <c r="D153" s="25"/>
      <c r="E153" s="25"/>
      <c r="F153" s="25"/>
      <c r="G153" s="25"/>
      <c r="H153" s="25"/>
      <c r="I153" s="25"/>
      <c r="J153" s="25"/>
      <c r="K153" s="25"/>
      <c r="L153" s="25"/>
      <c r="M153" s="24"/>
      <c r="N153" s="24"/>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4"/>
      <c r="BC153" s="25"/>
      <c r="BD153" s="25"/>
    </row>
    <row r="154">
      <c r="A154" s="25"/>
      <c r="B154" s="25"/>
      <c r="C154" s="25"/>
      <c r="D154" s="25"/>
      <c r="E154" s="25"/>
      <c r="F154" s="25"/>
      <c r="G154" s="25"/>
      <c r="H154" s="25"/>
      <c r="I154" s="25"/>
      <c r="J154" s="25"/>
      <c r="K154" s="25"/>
      <c r="L154" s="25"/>
      <c r="M154" s="24"/>
      <c r="N154" s="24"/>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4"/>
      <c r="BC154" s="25"/>
      <c r="BD154" s="25"/>
    </row>
    <row r="155">
      <c r="A155" s="25"/>
      <c r="B155" s="25"/>
      <c r="C155" s="25"/>
      <c r="D155" s="25"/>
      <c r="E155" s="25"/>
      <c r="F155" s="25"/>
      <c r="G155" s="25"/>
      <c r="H155" s="25"/>
      <c r="I155" s="25"/>
      <c r="J155" s="25"/>
      <c r="K155" s="25"/>
      <c r="L155" s="25"/>
      <c r="M155" s="24"/>
      <c r="N155" s="24"/>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4"/>
      <c r="BC155" s="25"/>
      <c r="BD155" s="25"/>
    </row>
    <row r="156">
      <c r="A156" s="25"/>
      <c r="B156" s="25"/>
      <c r="C156" s="25"/>
      <c r="D156" s="25"/>
      <c r="E156" s="25"/>
      <c r="F156" s="25"/>
      <c r="G156" s="25"/>
      <c r="H156" s="25"/>
      <c r="I156" s="25"/>
      <c r="J156" s="25"/>
      <c r="K156" s="25"/>
      <c r="L156" s="25"/>
      <c r="M156" s="24"/>
      <c r="N156" s="24"/>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4"/>
      <c r="BC156" s="25"/>
      <c r="BD156" s="25"/>
    </row>
    <row r="157">
      <c r="A157" s="25"/>
      <c r="B157" s="25"/>
      <c r="C157" s="25"/>
      <c r="D157" s="25"/>
      <c r="E157" s="25"/>
      <c r="F157" s="25"/>
      <c r="G157" s="25"/>
      <c r="H157" s="25"/>
      <c r="I157" s="25"/>
      <c r="J157" s="25"/>
      <c r="K157" s="25"/>
      <c r="L157" s="25"/>
      <c r="M157" s="24"/>
      <c r="N157" s="24"/>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4"/>
      <c r="BC157" s="25"/>
      <c r="BD157" s="25"/>
    </row>
    <row r="158">
      <c r="A158" s="25"/>
      <c r="B158" s="25"/>
      <c r="C158" s="25"/>
      <c r="D158" s="25"/>
      <c r="E158" s="25"/>
      <c r="F158" s="25"/>
      <c r="G158" s="25"/>
      <c r="H158" s="25"/>
      <c r="I158" s="25"/>
      <c r="J158" s="25"/>
      <c r="K158" s="25"/>
      <c r="L158" s="25"/>
      <c r="M158" s="24"/>
      <c r="N158" s="24"/>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4"/>
      <c r="BC158" s="25"/>
      <c r="BD158" s="25"/>
    </row>
    <row r="159">
      <c r="A159" s="25"/>
      <c r="B159" s="25"/>
      <c r="C159" s="25"/>
      <c r="D159" s="25"/>
      <c r="E159" s="25"/>
      <c r="F159" s="25"/>
      <c r="G159" s="25"/>
      <c r="H159" s="25"/>
      <c r="I159" s="25"/>
      <c r="J159" s="25"/>
      <c r="K159" s="25"/>
      <c r="L159" s="25"/>
      <c r="M159" s="24"/>
      <c r="N159" s="24"/>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4"/>
      <c r="BC159" s="25"/>
      <c r="BD159" s="25"/>
    </row>
    <row r="160">
      <c r="A160" s="25"/>
      <c r="B160" s="25"/>
      <c r="C160" s="25"/>
      <c r="D160" s="25"/>
      <c r="E160" s="25"/>
      <c r="F160" s="25"/>
      <c r="G160" s="25"/>
      <c r="H160" s="25"/>
      <c r="I160" s="25"/>
      <c r="J160" s="25"/>
      <c r="K160" s="25"/>
      <c r="L160" s="25"/>
      <c r="M160" s="24"/>
      <c r="N160" s="24"/>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4"/>
      <c r="BC160" s="25"/>
      <c r="BD160" s="25"/>
    </row>
    <row r="161">
      <c r="A161" s="25"/>
      <c r="B161" s="25"/>
      <c r="C161" s="25"/>
      <c r="D161" s="25"/>
      <c r="E161" s="25"/>
      <c r="F161" s="25"/>
      <c r="G161" s="25"/>
      <c r="H161" s="25"/>
      <c r="I161" s="25"/>
      <c r="J161" s="25"/>
      <c r="K161" s="25"/>
      <c r="L161" s="25"/>
      <c r="M161" s="24"/>
      <c r="N161" s="24"/>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4"/>
      <c r="BC161" s="25"/>
      <c r="BD161" s="25"/>
    </row>
    <row r="162">
      <c r="A162" s="25"/>
      <c r="B162" s="25"/>
      <c r="C162" s="25"/>
      <c r="D162" s="25"/>
      <c r="E162" s="25"/>
      <c r="F162" s="25"/>
      <c r="G162" s="25"/>
      <c r="H162" s="25"/>
      <c r="I162" s="25"/>
      <c r="J162" s="25"/>
      <c r="K162" s="25"/>
      <c r="L162" s="25"/>
      <c r="M162" s="24"/>
      <c r="N162" s="24"/>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4"/>
      <c r="BC162" s="25"/>
      <c r="BD162" s="25"/>
    </row>
    <row r="163">
      <c r="A163" s="25"/>
      <c r="B163" s="25"/>
      <c r="C163" s="25"/>
      <c r="D163" s="25"/>
      <c r="E163" s="25"/>
      <c r="F163" s="25"/>
      <c r="G163" s="25"/>
      <c r="H163" s="25"/>
      <c r="I163" s="25"/>
      <c r="J163" s="25"/>
      <c r="K163" s="25"/>
      <c r="L163" s="25"/>
      <c r="M163" s="24"/>
      <c r="N163" s="24"/>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4"/>
      <c r="BC163" s="25"/>
      <c r="BD163" s="25"/>
    </row>
    <row r="164">
      <c r="A164" s="25"/>
      <c r="B164" s="25"/>
      <c r="C164" s="25"/>
      <c r="D164" s="25"/>
      <c r="E164" s="25"/>
      <c r="F164" s="25"/>
      <c r="G164" s="25"/>
      <c r="H164" s="25"/>
      <c r="I164" s="25"/>
      <c r="J164" s="25"/>
      <c r="K164" s="25"/>
      <c r="L164" s="25"/>
      <c r="M164" s="24"/>
      <c r="N164" s="24"/>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4"/>
      <c r="BC164" s="25"/>
      <c r="BD164" s="25"/>
    </row>
    <row r="165">
      <c r="A165" s="25"/>
      <c r="B165" s="25"/>
      <c r="C165" s="25"/>
      <c r="D165" s="25"/>
      <c r="E165" s="25"/>
      <c r="F165" s="25"/>
      <c r="G165" s="25"/>
      <c r="H165" s="25"/>
      <c r="I165" s="25"/>
      <c r="J165" s="25"/>
      <c r="K165" s="25"/>
      <c r="L165" s="25"/>
      <c r="M165" s="24"/>
      <c r="N165" s="24"/>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4"/>
      <c r="BC165" s="25"/>
      <c r="BD165" s="25"/>
    </row>
    <row r="166">
      <c r="A166" s="25"/>
      <c r="B166" s="25"/>
      <c r="C166" s="25"/>
      <c r="D166" s="25"/>
      <c r="E166" s="25"/>
      <c r="F166" s="25"/>
      <c r="G166" s="25"/>
      <c r="H166" s="25"/>
      <c r="I166" s="25"/>
      <c r="J166" s="25"/>
      <c r="K166" s="25"/>
      <c r="L166" s="25"/>
      <c r="M166" s="24"/>
      <c r="N166" s="24"/>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4"/>
      <c r="BC166" s="25"/>
      <c r="BD166" s="25"/>
    </row>
    <row r="167">
      <c r="A167" s="25"/>
      <c r="B167" s="25"/>
      <c r="C167" s="25"/>
      <c r="D167" s="25"/>
      <c r="E167" s="25"/>
      <c r="F167" s="25"/>
      <c r="G167" s="25"/>
      <c r="H167" s="25"/>
      <c r="I167" s="25"/>
      <c r="J167" s="25"/>
      <c r="K167" s="25"/>
      <c r="L167" s="25"/>
      <c r="M167" s="24"/>
      <c r="N167" s="24"/>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4"/>
      <c r="BC167" s="25"/>
      <c r="BD167" s="25"/>
    </row>
    <row r="168">
      <c r="A168" s="25"/>
      <c r="B168" s="25"/>
      <c r="C168" s="25"/>
      <c r="D168" s="25"/>
      <c r="E168" s="25"/>
      <c r="F168" s="25"/>
      <c r="G168" s="25"/>
      <c r="H168" s="25"/>
      <c r="I168" s="25"/>
      <c r="J168" s="25"/>
      <c r="K168" s="25"/>
      <c r="L168" s="25"/>
      <c r="M168" s="24"/>
      <c r="N168" s="24"/>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4"/>
      <c r="BC168" s="25"/>
      <c r="BD168" s="25"/>
    </row>
    <row r="169">
      <c r="A169" s="25"/>
      <c r="B169" s="25"/>
      <c r="C169" s="25"/>
      <c r="D169" s="25"/>
      <c r="E169" s="25"/>
      <c r="F169" s="25"/>
      <c r="G169" s="25"/>
      <c r="H169" s="25"/>
      <c r="I169" s="25"/>
      <c r="J169" s="25"/>
      <c r="K169" s="25"/>
      <c r="L169" s="25"/>
      <c r="M169" s="24"/>
      <c r="N169" s="24"/>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4"/>
      <c r="BC169" s="25"/>
      <c r="BD169" s="25"/>
    </row>
    <row r="170">
      <c r="A170" s="25"/>
      <c r="B170" s="25"/>
      <c r="C170" s="25"/>
      <c r="D170" s="25"/>
      <c r="E170" s="25"/>
      <c r="F170" s="25"/>
      <c r="G170" s="25"/>
      <c r="H170" s="25"/>
      <c r="I170" s="25"/>
      <c r="J170" s="25"/>
      <c r="K170" s="25"/>
      <c r="L170" s="25"/>
      <c r="M170" s="24"/>
      <c r="N170" s="24"/>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4"/>
      <c r="BC170" s="25"/>
      <c r="BD170" s="25"/>
    </row>
    <row r="171">
      <c r="A171" s="25"/>
      <c r="B171" s="25"/>
      <c r="C171" s="25"/>
      <c r="D171" s="25"/>
      <c r="E171" s="25"/>
      <c r="F171" s="25"/>
      <c r="G171" s="25"/>
      <c r="H171" s="25"/>
      <c r="I171" s="25"/>
      <c r="J171" s="25"/>
      <c r="K171" s="25"/>
      <c r="L171" s="25"/>
      <c r="M171" s="24"/>
      <c r="N171" s="24"/>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4"/>
      <c r="BC171" s="25"/>
      <c r="BD171" s="25"/>
    </row>
    <row r="172">
      <c r="A172" s="25"/>
      <c r="B172" s="25"/>
      <c r="C172" s="25"/>
      <c r="D172" s="25"/>
      <c r="E172" s="25"/>
      <c r="F172" s="25"/>
      <c r="G172" s="25"/>
      <c r="H172" s="25"/>
      <c r="I172" s="25"/>
      <c r="J172" s="25"/>
      <c r="K172" s="25"/>
      <c r="L172" s="25"/>
      <c r="M172" s="24"/>
      <c r="N172" s="24"/>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4"/>
      <c r="BC172" s="25"/>
      <c r="BD172" s="25"/>
    </row>
    <row r="173">
      <c r="A173" s="25"/>
      <c r="B173" s="25"/>
      <c r="C173" s="25"/>
      <c r="D173" s="25"/>
      <c r="E173" s="25"/>
      <c r="F173" s="25"/>
      <c r="G173" s="25"/>
      <c r="H173" s="25"/>
      <c r="I173" s="25"/>
      <c r="J173" s="25"/>
      <c r="K173" s="25"/>
      <c r="L173" s="25"/>
      <c r="M173" s="24"/>
      <c r="N173" s="24"/>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4"/>
      <c r="BC173" s="25"/>
      <c r="BD173" s="25"/>
    </row>
    <row r="174">
      <c r="A174" s="25"/>
      <c r="B174" s="25"/>
      <c r="C174" s="25"/>
      <c r="D174" s="25"/>
      <c r="E174" s="25"/>
      <c r="F174" s="25"/>
      <c r="G174" s="25"/>
      <c r="H174" s="25"/>
      <c r="I174" s="25"/>
      <c r="J174" s="25"/>
      <c r="K174" s="25"/>
      <c r="L174" s="25"/>
      <c r="M174" s="24"/>
      <c r="N174" s="24"/>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4"/>
      <c r="BC174" s="25"/>
      <c r="BD174" s="25"/>
    </row>
    <row r="175">
      <c r="A175" s="25"/>
      <c r="B175" s="25"/>
      <c r="C175" s="25"/>
      <c r="D175" s="25"/>
      <c r="E175" s="25"/>
      <c r="F175" s="25"/>
      <c r="G175" s="25"/>
      <c r="H175" s="25"/>
      <c r="I175" s="25"/>
      <c r="J175" s="25"/>
      <c r="K175" s="25"/>
      <c r="L175" s="25"/>
      <c r="M175" s="24"/>
      <c r="N175" s="24"/>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4"/>
      <c r="BC175" s="25"/>
      <c r="BD175" s="25"/>
    </row>
    <row r="176">
      <c r="A176" s="25"/>
      <c r="B176" s="25"/>
      <c r="C176" s="25"/>
      <c r="D176" s="25"/>
      <c r="E176" s="25"/>
      <c r="F176" s="25"/>
      <c r="G176" s="25"/>
      <c r="H176" s="25"/>
      <c r="I176" s="25"/>
      <c r="J176" s="25"/>
      <c r="K176" s="25"/>
      <c r="L176" s="25"/>
      <c r="M176" s="24"/>
      <c r="N176" s="24"/>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4"/>
      <c r="BC176" s="25"/>
      <c r="BD176" s="25"/>
    </row>
    <row r="177">
      <c r="A177" s="25"/>
      <c r="B177" s="25"/>
      <c r="C177" s="25"/>
      <c r="D177" s="25"/>
      <c r="E177" s="25"/>
      <c r="F177" s="25"/>
      <c r="G177" s="25"/>
      <c r="H177" s="25"/>
      <c r="I177" s="25"/>
      <c r="J177" s="25"/>
      <c r="K177" s="25"/>
      <c r="L177" s="25"/>
      <c r="M177" s="24"/>
      <c r="N177" s="24"/>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4"/>
      <c r="BC177" s="25"/>
      <c r="BD177" s="25"/>
    </row>
    <row r="178">
      <c r="A178" s="25"/>
      <c r="B178" s="25"/>
      <c r="C178" s="25"/>
      <c r="D178" s="25"/>
      <c r="E178" s="25"/>
      <c r="F178" s="25"/>
      <c r="G178" s="25"/>
      <c r="H178" s="25"/>
      <c r="I178" s="25"/>
      <c r="J178" s="25"/>
      <c r="K178" s="25"/>
      <c r="L178" s="25"/>
      <c r="M178" s="24"/>
      <c r="N178" s="24"/>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4"/>
      <c r="BC178" s="25"/>
      <c r="BD178" s="25"/>
    </row>
    <row r="179">
      <c r="A179" s="25"/>
      <c r="B179" s="25"/>
      <c r="C179" s="25"/>
      <c r="D179" s="25"/>
      <c r="E179" s="25"/>
      <c r="F179" s="25"/>
      <c r="G179" s="25"/>
      <c r="H179" s="25"/>
      <c r="I179" s="25"/>
      <c r="J179" s="25"/>
      <c r="K179" s="25"/>
      <c r="L179" s="25"/>
      <c r="M179" s="24"/>
      <c r="N179" s="24"/>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4"/>
      <c r="BC179" s="25"/>
      <c r="BD179" s="25"/>
    </row>
    <row r="180">
      <c r="A180" s="25"/>
      <c r="B180" s="25"/>
      <c r="C180" s="25"/>
      <c r="D180" s="25"/>
      <c r="E180" s="25"/>
      <c r="F180" s="25"/>
      <c r="G180" s="25"/>
      <c r="H180" s="25"/>
      <c r="I180" s="25"/>
      <c r="J180" s="25"/>
      <c r="K180" s="25"/>
      <c r="L180" s="25"/>
      <c r="M180" s="24"/>
      <c r="N180" s="24"/>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4"/>
      <c r="BC180" s="25"/>
      <c r="BD180" s="25"/>
    </row>
    <row r="181">
      <c r="A181" s="25"/>
      <c r="B181" s="25"/>
      <c r="C181" s="25"/>
      <c r="D181" s="25"/>
      <c r="E181" s="25"/>
      <c r="F181" s="25"/>
      <c r="G181" s="25"/>
      <c r="H181" s="25"/>
      <c r="I181" s="25"/>
      <c r="J181" s="25"/>
      <c r="K181" s="25"/>
      <c r="L181" s="25"/>
      <c r="M181" s="24"/>
      <c r="N181" s="24"/>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4"/>
      <c r="BC181" s="25"/>
      <c r="BD181" s="25"/>
    </row>
    <row r="182">
      <c r="A182" s="25"/>
      <c r="B182" s="25"/>
      <c r="C182" s="25"/>
      <c r="D182" s="25"/>
      <c r="E182" s="25"/>
      <c r="F182" s="25"/>
      <c r="G182" s="25"/>
      <c r="H182" s="25"/>
      <c r="I182" s="25"/>
      <c r="J182" s="25"/>
      <c r="K182" s="25"/>
      <c r="L182" s="25"/>
      <c r="M182" s="24"/>
      <c r="N182" s="24"/>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4"/>
      <c r="BC182" s="25"/>
      <c r="BD182" s="25"/>
    </row>
    <row r="183">
      <c r="A183" s="25"/>
      <c r="B183" s="25"/>
      <c r="C183" s="25"/>
      <c r="D183" s="25"/>
      <c r="E183" s="25"/>
      <c r="F183" s="25"/>
      <c r="G183" s="25"/>
      <c r="H183" s="25"/>
      <c r="I183" s="25"/>
      <c r="J183" s="25"/>
      <c r="K183" s="25"/>
      <c r="L183" s="25"/>
      <c r="M183" s="24"/>
      <c r="N183" s="24"/>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4"/>
      <c r="BC183" s="25"/>
      <c r="BD183" s="25"/>
    </row>
    <row r="184">
      <c r="A184" s="25"/>
      <c r="B184" s="25"/>
      <c r="C184" s="25"/>
      <c r="D184" s="25"/>
      <c r="E184" s="25"/>
      <c r="F184" s="25"/>
      <c r="G184" s="25"/>
      <c r="H184" s="25"/>
      <c r="I184" s="25"/>
      <c r="J184" s="25"/>
      <c r="K184" s="25"/>
      <c r="L184" s="25"/>
      <c r="M184" s="24"/>
      <c r="N184" s="24"/>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4"/>
      <c r="BC184" s="25"/>
      <c r="BD184" s="25"/>
    </row>
    <row r="185">
      <c r="A185" s="25"/>
      <c r="B185" s="25"/>
      <c r="C185" s="25"/>
      <c r="D185" s="25"/>
      <c r="E185" s="25"/>
      <c r="F185" s="25"/>
      <c r="G185" s="25"/>
      <c r="H185" s="25"/>
      <c r="I185" s="25"/>
      <c r="J185" s="25"/>
      <c r="K185" s="25"/>
      <c r="L185" s="25"/>
      <c r="M185" s="24"/>
      <c r="N185" s="24"/>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4"/>
      <c r="BC185" s="25"/>
      <c r="BD185" s="25"/>
    </row>
    <row r="186">
      <c r="A186" s="25"/>
      <c r="B186" s="25"/>
      <c r="C186" s="25"/>
      <c r="D186" s="25"/>
      <c r="E186" s="25"/>
      <c r="F186" s="25"/>
      <c r="G186" s="25"/>
      <c r="H186" s="25"/>
      <c r="I186" s="25"/>
      <c r="J186" s="25"/>
      <c r="K186" s="25"/>
      <c r="L186" s="25"/>
      <c r="M186" s="24"/>
      <c r="N186" s="24"/>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4"/>
      <c r="BC186" s="25"/>
      <c r="BD186" s="25"/>
    </row>
    <row r="187">
      <c r="A187" s="25"/>
      <c r="B187" s="25"/>
      <c r="C187" s="25"/>
      <c r="D187" s="25"/>
      <c r="E187" s="25"/>
      <c r="F187" s="25"/>
      <c r="G187" s="25"/>
      <c r="H187" s="25"/>
      <c r="I187" s="25"/>
      <c r="J187" s="25"/>
      <c r="K187" s="25"/>
      <c r="L187" s="25"/>
      <c r="M187" s="24"/>
      <c r="N187" s="24"/>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4"/>
      <c r="BC187" s="25"/>
      <c r="BD187" s="25"/>
    </row>
    <row r="188">
      <c r="A188" s="25"/>
      <c r="B188" s="25"/>
      <c r="C188" s="25"/>
      <c r="D188" s="25"/>
      <c r="E188" s="25"/>
      <c r="F188" s="25"/>
      <c r="G188" s="25"/>
      <c r="H188" s="25"/>
      <c r="I188" s="25"/>
      <c r="J188" s="25"/>
      <c r="K188" s="25"/>
      <c r="L188" s="25"/>
      <c r="M188" s="24"/>
      <c r="N188" s="24"/>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4"/>
      <c r="BC188" s="25"/>
      <c r="BD188" s="25"/>
    </row>
    <row r="189">
      <c r="A189" s="25"/>
      <c r="B189" s="25"/>
      <c r="C189" s="25"/>
      <c r="D189" s="25"/>
      <c r="E189" s="25"/>
      <c r="F189" s="25"/>
      <c r="G189" s="25"/>
      <c r="H189" s="25"/>
      <c r="I189" s="25"/>
      <c r="J189" s="25"/>
      <c r="K189" s="25"/>
      <c r="L189" s="25"/>
      <c r="M189" s="24"/>
      <c r="N189" s="24"/>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4"/>
      <c r="BC189" s="25"/>
      <c r="BD189" s="25"/>
    </row>
    <row r="190">
      <c r="A190" s="25"/>
      <c r="B190" s="25"/>
      <c r="C190" s="25"/>
      <c r="D190" s="25"/>
      <c r="E190" s="25"/>
      <c r="F190" s="25"/>
      <c r="G190" s="25"/>
      <c r="H190" s="25"/>
      <c r="I190" s="25"/>
      <c r="J190" s="25"/>
      <c r="K190" s="25"/>
      <c r="L190" s="25"/>
      <c r="M190" s="24"/>
      <c r="N190" s="24"/>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4"/>
      <c r="BC190" s="25"/>
      <c r="BD190" s="25"/>
    </row>
    <row r="191">
      <c r="A191" s="25"/>
      <c r="B191" s="25"/>
      <c r="C191" s="25"/>
      <c r="D191" s="25"/>
      <c r="E191" s="25"/>
      <c r="F191" s="25"/>
      <c r="G191" s="25"/>
      <c r="H191" s="25"/>
      <c r="I191" s="25"/>
      <c r="J191" s="25"/>
      <c r="K191" s="25"/>
      <c r="L191" s="25"/>
      <c r="M191" s="24"/>
      <c r="N191" s="24"/>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4"/>
      <c r="BC191" s="25"/>
      <c r="BD191" s="25"/>
    </row>
    <row r="192">
      <c r="A192" s="25"/>
      <c r="B192" s="25"/>
      <c r="C192" s="25"/>
      <c r="D192" s="25"/>
      <c r="E192" s="25"/>
      <c r="F192" s="25"/>
      <c r="G192" s="25"/>
      <c r="H192" s="25"/>
      <c r="I192" s="25"/>
      <c r="J192" s="25"/>
      <c r="K192" s="25"/>
      <c r="L192" s="25"/>
      <c r="M192" s="24"/>
      <c r="N192" s="24"/>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4"/>
      <c r="BC192" s="25"/>
      <c r="BD192" s="25"/>
    </row>
    <row r="193">
      <c r="A193" s="25"/>
      <c r="B193" s="25"/>
      <c r="C193" s="25"/>
      <c r="D193" s="25"/>
      <c r="E193" s="25"/>
      <c r="F193" s="25"/>
      <c r="G193" s="25"/>
      <c r="H193" s="25"/>
      <c r="I193" s="25"/>
      <c r="J193" s="25"/>
      <c r="K193" s="25"/>
      <c r="L193" s="25"/>
      <c r="M193" s="24"/>
      <c r="N193" s="24"/>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4"/>
      <c r="BC193" s="25"/>
      <c r="BD193" s="25"/>
    </row>
    <row r="194">
      <c r="A194" s="25"/>
      <c r="B194" s="25"/>
      <c r="C194" s="25"/>
      <c r="D194" s="25"/>
      <c r="E194" s="25"/>
      <c r="F194" s="25"/>
      <c r="G194" s="25"/>
      <c r="H194" s="25"/>
      <c r="I194" s="25"/>
      <c r="J194" s="25"/>
      <c r="K194" s="25"/>
      <c r="L194" s="25"/>
      <c r="M194" s="24"/>
      <c r="N194" s="24"/>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4"/>
      <c r="BC194" s="25"/>
      <c r="BD194" s="25"/>
    </row>
    <row r="195">
      <c r="A195" s="25"/>
      <c r="B195" s="25"/>
      <c r="C195" s="25"/>
      <c r="D195" s="25"/>
      <c r="E195" s="25"/>
      <c r="F195" s="25"/>
      <c r="G195" s="25"/>
      <c r="H195" s="25"/>
      <c r="I195" s="25"/>
      <c r="J195" s="25"/>
      <c r="K195" s="25"/>
      <c r="L195" s="25"/>
      <c r="M195" s="24"/>
      <c r="N195" s="24"/>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4"/>
      <c r="BC195" s="25"/>
      <c r="BD195" s="25"/>
    </row>
    <row r="196">
      <c r="A196" s="25"/>
      <c r="B196" s="25"/>
      <c r="C196" s="25"/>
      <c r="D196" s="25"/>
      <c r="E196" s="25"/>
      <c r="F196" s="25"/>
      <c r="G196" s="25"/>
      <c r="H196" s="25"/>
      <c r="I196" s="25"/>
      <c r="J196" s="25"/>
      <c r="K196" s="25"/>
      <c r="L196" s="25"/>
      <c r="M196" s="24"/>
      <c r="N196" s="24"/>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4"/>
      <c r="BC196" s="25"/>
      <c r="BD196" s="25"/>
    </row>
    <row r="197">
      <c r="A197" s="25"/>
      <c r="B197" s="25"/>
      <c r="C197" s="25"/>
      <c r="D197" s="25"/>
      <c r="E197" s="25"/>
      <c r="F197" s="25"/>
      <c r="G197" s="25"/>
      <c r="H197" s="25"/>
      <c r="I197" s="25"/>
      <c r="J197" s="25"/>
      <c r="K197" s="25"/>
      <c r="L197" s="25"/>
      <c r="M197" s="24"/>
      <c r="N197" s="24"/>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4"/>
      <c r="BC197" s="25"/>
      <c r="BD197" s="25"/>
    </row>
    <row r="198">
      <c r="A198" s="25"/>
      <c r="B198" s="25"/>
      <c r="C198" s="25"/>
      <c r="D198" s="25"/>
      <c r="E198" s="25"/>
      <c r="F198" s="25"/>
      <c r="G198" s="25"/>
      <c r="H198" s="25"/>
      <c r="I198" s="25"/>
      <c r="J198" s="25"/>
      <c r="K198" s="25"/>
      <c r="L198" s="25"/>
      <c r="M198" s="24"/>
      <c r="N198" s="24"/>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4"/>
      <c r="BC198" s="25"/>
      <c r="BD198" s="25"/>
    </row>
    <row r="199">
      <c r="A199" s="25"/>
      <c r="B199" s="25"/>
      <c r="C199" s="25"/>
      <c r="D199" s="25"/>
      <c r="E199" s="25"/>
      <c r="F199" s="25"/>
      <c r="G199" s="25"/>
      <c r="H199" s="25"/>
      <c r="I199" s="25"/>
      <c r="J199" s="25"/>
      <c r="K199" s="25"/>
      <c r="L199" s="25"/>
      <c r="M199" s="24"/>
      <c r="N199" s="24"/>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4"/>
      <c r="BC199" s="25"/>
      <c r="BD199" s="25"/>
    </row>
    <row r="200">
      <c r="A200" s="25"/>
      <c r="B200" s="25"/>
      <c r="C200" s="25"/>
      <c r="D200" s="25"/>
      <c r="E200" s="25"/>
      <c r="F200" s="25"/>
      <c r="G200" s="25"/>
      <c r="H200" s="25"/>
      <c r="I200" s="25"/>
      <c r="J200" s="25"/>
      <c r="K200" s="25"/>
      <c r="L200" s="25"/>
      <c r="M200" s="24"/>
      <c r="N200" s="24"/>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4"/>
      <c r="BC200" s="25"/>
      <c r="BD200" s="25"/>
    </row>
    <row r="201">
      <c r="A201" s="25"/>
      <c r="B201" s="25"/>
      <c r="C201" s="25"/>
      <c r="D201" s="25"/>
      <c r="E201" s="25"/>
      <c r="F201" s="25"/>
      <c r="G201" s="25"/>
      <c r="H201" s="25"/>
      <c r="I201" s="25"/>
      <c r="J201" s="25"/>
      <c r="K201" s="25"/>
      <c r="L201" s="25"/>
      <c r="M201" s="24"/>
      <c r="N201" s="24"/>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4"/>
      <c r="BC201" s="25"/>
      <c r="BD201" s="25"/>
    </row>
    <row r="202">
      <c r="A202" s="25"/>
      <c r="B202" s="25"/>
      <c r="C202" s="25"/>
      <c r="D202" s="25"/>
      <c r="E202" s="25"/>
      <c r="F202" s="25"/>
      <c r="G202" s="25"/>
      <c r="H202" s="25"/>
      <c r="I202" s="25"/>
      <c r="J202" s="25"/>
      <c r="K202" s="25"/>
      <c r="L202" s="25"/>
      <c r="M202" s="24"/>
      <c r="N202" s="24"/>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4"/>
      <c r="BC202" s="25"/>
      <c r="BD202" s="25"/>
    </row>
    <row r="203">
      <c r="A203" s="25"/>
      <c r="B203" s="25"/>
      <c r="C203" s="25"/>
      <c r="D203" s="25"/>
      <c r="E203" s="25"/>
      <c r="F203" s="25"/>
      <c r="G203" s="25"/>
      <c r="H203" s="25"/>
      <c r="I203" s="25"/>
      <c r="J203" s="25"/>
      <c r="K203" s="25"/>
      <c r="L203" s="25"/>
      <c r="M203" s="24"/>
      <c r="N203" s="24"/>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4"/>
      <c r="BC203" s="25"/>
      <c r="BD203" s="25"/>
    </row>
    <row r="204">
      <c r="A204" s="25"/>
      <c r="B204" s="25"/>
      <c r="C204" s="25"/>
      <c r="D204" s="25"/>
      <c r="E204" s="25"/>
      <c r="F204" s="25"/>
      <c r="G204" s="25"/>
      <c r="H204" s="25"/>
      <c r="I204" s="25"/>
      <c r="J204" s="25"/>
      <c r="K204" s="25"/>
      <c r="L204" s="25"/>
      <c r="M204" s="24"/>
      <c r="N204" s="24"/>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4"/>
      <c r="BC204" s="25"/>
      <c r="BD204" s="25"/>
    </row>
    <row r="205">
      <c r="A205" s="25"/>
      <c r="B205" s="25"/>
      <c r="C205" s="25"/>
      <c r="D205" s="25"/>
      <c r="E205" s="25"/>
      <c r="F205" s="25"/>
      <c r="G205" s="25"/>
      <c r="H205" s="25"/>
      <c r="I205" s="25"/>
      <c r="J205" s="25"/>
      <c r="K205" s="25"/>
      <c r="L205" s="25"/>
      <c r="M205" s="24"/>
      <c r="N205" s="24"/>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4"/>
      <c r="BC205" s="25"/>
      <c r="BD205" s="25"/>
    </row>
    <row r="206">
      <c r="A206" s="25"/>
      <c r="B206" s="25"/>
      <c r="C206" s="25"/>
      <c r="D206" s="25"/>
      <c r="E206" s="25"/>
      <c r="F206" s="25"/>
      <c r="G206" s="25"/>
      <c r="H206" s="25"/>
      <c r="I206" s="25"/>
      <c r="J206" s="25"/>
      <c r="K206" s="25"/>
      <c r="L206" s="25"/>
      <c r="M206" s="24"/>
      <c r="N206" s="24"/>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4"/>
      <c r="BC206" s="25"/>
      <c r="BD206" s="25"/>
    </row>
    <row r="207">
      <c r="A207" s="25"/>
      <c r="B207" s="25"/>
      <c r="C207" s="25"/>
      <c r="D207" s="25"/>
      <c r="E207" s="25"/>
      <c r="F207" s="25"/>
      <c r="G207" s="25"/>
      <c r="H207" s="25"/>
      <c r="I207" s="25"/>
      <c r="J207" s="25"/>
      <c r="K207" s="25"/>
      <c r="L207" s="25"/>
      <c r="M207" s="24"/>
      <c r="N207" s="24"/>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4"/>
      <c r="BC207" s="25"/>
      <c r="BD207" s="25"/>
    </row>
    <row r="208">
      <c r="A208" s="25"/>
      <c r="B208" s="25"/>
      <c r="C208" s="25"/>
      <c r="D208" s="25"/>
      <c r="E208" s="25"/>
      <c r="F208" s="25"/>
      <c r="G208" s="25"/>
      <c r="H208" s="25"/>
      <c r="I208" s="25"/>
      <c r="J208" s="25"/>
      <c r="K208" s="25"/>
      <c r="L208" s="25"/>
      <c r="M208" s="24"/>
      <c r="N208" s="24"/>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4"/>
      <c r="BC208" s="25"/>
      <c r="BD208" s="25"/>
    </row>
    <row r="209">
      <c r="A209" s="25"/>
      <c r="B209" s="25"/>
      <c r="C209" s="25"/>
      <c r="D209" s="25"/>
      <c r="E209" s="25"/>
      <c r="F209" s="25"/>
      <c r="G209" s="25"/>
      <c r="H209" s="25"/>
      <c r="I209" s="25"/>
      <c r="J209" s="25"/>
      <c r="K209" s="25"/>
      <c r="L209" s="25"/>
      <c r="M209" s="24"/>
      <c r="N209" s="24"/>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4"/>
      <c r="BC209" s="25"/>
      <c r="BD209" s="25"/>
    </row>
    <row r="210">
      <c r="A210" s="25"/>
      <c r="B210" s="25"/>
      <c r="C210" s="25"/>
      <c r="D210" s="25"/>
      <c r="E210" s="25"/>
      <c r="F210" s="25"/>
      <c r="G210" s="25"/>
      <c r="H210" s="25"/>
      <c r="I210" s="25"/>
      <c r="J210" s="25"/>
      <c r="K210" s="25"/>
      <c r="L210" s="25"/>
      <c r="M210" s="24"/>
      <c r="N210" s="24"/>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4"/>
      <c r="BC210" s="25"/>
      <c r="BD210" s="25"/>
    </row>
    <row r="211">
      <c r="A211" s="25"/>
      <c r="B211" s="25"/>
      <c r="C211" s="25"/>
      <c r="D211" s="25"/>
      <c r="E211" s="25"/>
      <c r="F211" s="25"/>
      <c r="G211" s="25"/>
      <c r="H211" s="25"/>
      <c r="I211" s="25"/>
      <c r="J211" s="25"/>
      <c r="K211" s="25"/>
      <c r="L211" s="25"/>
      <c r="M211" s="24"/>
      <c r="N211" s="24"/>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4"/>
      <c r="BC211" s="25"/>
      <c r="BD211" s="25"/>
    </row>
    <row r="212">
      <c r="A212" s="25"/>
      <c r="B212" s="25"/>
      <c r="C212" s="25"/>
      <c r="D212" s="25"/>
      <c r="E212" s="25"/>
      <c r="F212" s="25"/>
      <c r="G212" s="25"/>
      <c r="H212" s="25"/>
      <c r="I212" s="25"/>
      <c r="J212" s="25"/>
      <c r="K212" s="25"/>
      <c r="L212" s="25"/>
      <c r="M212" s="24"/>
      <c r="N212" s="24"/>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4"/>
      <c r="BC212" s="25"/>
      <c r="BD212" s="25"/>
    </row>
    <row r="213">
      <c r="A213" s="25"/>
      <c r="B213" s="25"/>
      <c r="C213" s="25"/>
      <c r="D213" s="25"/>
      <c r="E213" s="25"/>
      <c r="F213" s="25"/>
      <c r="G213" s="25"/>
      <c r="H213" s="25"/>
      <c r="I213" s="25"/>
      <c r="J213" s="25"/>
      <c r="K213" s="25"/>
      <c r="L213" s="25"/>
      <c r="M213" s="24"/>
      <c r="N213" s="24"/>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4"/>
      <c r="BC213" s="25"/>
      <c r="BD213" s="25"/>
    </row>
    <row r="214">
      <c r="A214" s="25"/>
      <c r="B214" s="25"/>
      <c r="C214" s="25"/>
      <c r="D214" s="25"/>
      <c r="E214" s="25"/>
      <c r="F214" s="25"/>
      <c r="G214" s="25"/>
      <c r="H214" s="25"/>
      <c r="I214" s="25"/>
      <c r="J214" s="25"/>
      <c r="K214" s="25"/>
      <c r="L214" s="25"/>
      <c r="M214" s="24"/>
      <c r="N214" s="24"/>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4"/>
      <c r="BC214" s="25"/>
      <c r="BD214" s="25"/>
    </row>
    <row r="215">
      <c r="A215" s="25"/>
      <c r="B215" s="25"/>
      <c r="C215" s="25"/>
      <c r="D215" s="25"/>
      <c r="E215" s="25"/>
      <c r="F215" s="25"/>
      <c r="G215" s="25"/>
      <c r="H215" s="25"/>
      <c r="I215" s="25"/>
      <c r="J215" s="25"/>
      <c r="K215" s="25"/>
      <c r="L215" s="25"/>
      <c r="M215" s="24"/>
      <c r="N215" s="24"/>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4"/>
      <c r="BC215" s="25"/>
      <c r="BD215" s="25"/>
    </row>
    <row r="216">
      <c r="A216" s="25"/>
      <c r="B216" s="25"/>
      <c r="C216" s="25"/>
      <c r="D216" s="25"/>
      <c r="E216" s="25"/>
      <c r="F216" s="25"/>
      <c r="G216" s="25"/>
      <c r="H216" s="25"/>
      <c r="I216" s="25"/>
      <c r="J216" s="25"/>
      <c r="K216" s="25"/>
      <c r="L216" s="25"/>
      <c r="M216" s="24"/>
      <c r="N216" s="24"/>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4"/>
      <c r="BC216" s="25"/>
      <c r="BD216" s="25"/>
    </row>
    <row r="217">
      <c r="A217" s="25"/>
      <c r="B217" s="25"/>
      <c r="C217" s="25"/>
      <c r="D217" s="25"/>
      <c r="E217" s="25"/>
      <c r="F217" s="25"/>
      <c r="G217" s="25"/>
      <c r="H217" s="25"/>
      <c r="I217" s="25"/>
      <c r="J217" s="25"/>
      <c r="K217" s="25"/>
      <c r="L217" s="25"/>
      <c r="M217" s="24"/>
      <c r="N217" s="24"/>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4"/>
      <c r="BC217" s="25"/>
      <c r="BD217" s="25"/>
    </row>
    <row r="218">
      <c r="A218" s="25"/>
      <c r="B218" s="25"/>
      <c r="C218" s="25"/>
      <c r="D218" s="25"/>
      <c r="E218" s="25"/>
      <c r="F218" s="25"/>
      <c r="G218" s="25"/>
      <c r="H218" s="25"/>
      <c r="I218" s="25"/>
      <c r="J218" s="25"/>
      <c r="K218" s="25"/>
      <c r="L218" s="25"/>
      <c r="M218" s="24"/>
      <c r="N218" s="24"/>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4"/>
      <c r="BC218" s="25"/>
      <c r="BD218" s="25"/>
    </row>
    <row r="219">
      <c r="A219" s="25"/>
      <c r="B219" s="25"/>
      <c r="C219" s="25"/>
      <c r="D219" s="25"/>
      <c r="E219" s="25"/>
      <c r="F219" s="25"/>
      <c r="G219" s="25"/>
      <c r="H219" s="25"/>
      <c r="I219" s="25"/>
      <c r="J219" s="25"/>
      <c r="K219" s="25"/>
      <c r="L219" s="25"/>
      <c r="M219" s="24"/>
      <c r="N219" s="24"/>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4"/>
      <c r="BC219" s="25"/>
      <c r="BD219" s="25"/>
    </row>
    <row r="220">
      <c r="A220" s="25"/>
      <c r="B220" s="25"/>
      <c r="C220" s="25"/>
      <c r="D220" s="25"/>
      <c r="E220" s="25"/>
      <c r="F220" s="25"/>
      <c r="G220" s="25"/>
      <c r="H220" s="25"/>
      <c r="I220" s="25"/>
      <c r="J220" s="25"/>
      <c r="K220" s="25"/>
      <c r="L220" s="25"/>
      <c r="M220" s="24"/>
      <c r="N220" s="24"/>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4"/>
      <c r="BC220" s="25"/>
      <c r="BD220" s="25"/>
    </row>
    <row r="221">
      <c r="A221" s="25"/>
      <c r="B221" s="25"/>
      <c r="C221" s="25"/>
      <c r="D221" s="25"/>
      <c r="E221" s="25"/>
      <c r="F221" s="25"/>
      <c r="G221" s="25"/>
      <c r="H221" s="25"/>
      <c r="I221" s="25"/>
      <c r="J221" s="25"/>
      <c r="K221" s="25"/>
      <c r="L221" s="25"/>
      <c r="M221" s="24"/>
      <c r="N221" s="24"/>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4"/>
      <c r="BC221" s="25"/>
      <c r="BD221" s="25"/>
    </row>
    <row r="222">
      <c r="A222" s="25"/>
      <c r="B222" s="25"/>
      <c r="C222" s="25"/>
      <c r="D222" s="25"/>
      <c r="E222" s="25"/>
      <c r="F222" s="25"/>
      <c r="G222" s="25"/>
      <c r="H222" s="25"/>
      <c r="I222" s="25"/>
      <c r="J222" s="25"/>
      <c r="K222" s="25"/>
      <c r="L222" s="25"/>
      <c r="M222" s="24"/>
      <c r="N222" s="24"/>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4"/>
      <c r="BC222" s="25"/>
      <c r="BD222" s="25"/>
    </row>
    <row r="223">
      <c r="A223" s="25"/>
      <c r="B223" s="25"/>
      <c r="C223" s="25"/>
      <c r="D223" s="25"/>
      <c r="E223" s="25"/>
      <c r="F223" s="25"/>
      <c r="G223" s="25"/>
      <c r="H223" s="25"/>
      <c r="I223" s="25"/>
      <c r="J223" s="25"/>
      <c r="K223" s="25"/>
      <c r="L223" s="25"/>
      <c r="M223" s="24"/>
      <c r="N223" s="24"/>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4"/>
      <c r="BC223" s="25"/>
      <c r="BD223" s="25"/>
    </row>
    <row r="224">
      <c r="A224" s="25"/>
      <c r="B224" s="25"/>
      <c r="C224" s="25"/>
      <c r="D224" s="25"/>
      <c r="E224" s="25"/>
      <c r="F224" s="25"/>
      <c r="G224" s="25"/>
      <c r="H224" s="25"/>
      <c r="I224" s="25"/>
      <c r="J224" s="25"/>
      <c r="K224" s="25"/>
      <c r="L224" s="25"/>
      <c r="M224" s="24"/>
      <c r="N224" s="24"/>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4"/>
      <c r="BC224" s="25"/>
      <c r="BD224" s="25"/>
    </row>
    <row r="225">
      <c r="A225" s="25"/>
      <c r="B225" s="25"/>
      <c r="C225" s="25"/>
      <c r="D225" s="25"/>
      <c r="E225" s="25"/>
      <c r="F225" s="25"/>
      <c r="G225" s="25"/>
      <c r="H225" s="25"/>
      <c r="I225" s="25"/>
      <c r="J225" s="25"/>
      <c r="K225" s="25"/>
      <c r="L225" s="25"/>
      <c r="M225" s="24"/>
      <c r="N225" s="24"/>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4"/>
      <c r="BC225" s="25"/>
      <c r="BD225" s="25"/>
    </row>
    <row r="226">
      <c r="A226" s="25"/>
      <c r="B226" s="25"/>
      <c r="C226" s="25"/>
      <c r="D226" s="25"/>
      <c r="E226" s="25"/>
      <c r="F226" s="25"/>
      <c r="G226" s="25"/>
      <c r="H226" s="25"/>
      <c r="I226" s="25"/>
      <c r="J226" s="25"/>
      <c r="K226" s="25"/>
      <c r="L226" s="25"/>
      <c r="M226" s="24"/>
      <c r="N226" s="24"/>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4"/>
      <c r="BC226" s="25"/>
      <c r="BD226" s="25"/>
    </row>
    <row r="227">
      <c r="A227" s="25"/>
      <c r="B227" s="25"/>
      <c r="C227" s="25"/>
      <c r="D227" s="25"/>
      <c r="E227" s="25"/>
      <c r="F227" s="25"/>
      <c r="G227" s="25"/>
      <c r="H227" s="25"/>
      <c r="I227" s="25"/>
      <c r="J227" s="25"/>
      <c r="K227" s="25"/>
      <c r="L227" s="25"/>
      <c r="M227" s="24"/>
      <c r="N227" s="24"/>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4"/>
      <c r="BC227" s="25"/>
      <c r="BD227" s="25"/>
    </row>
    <row r="228">
      <c r="A228" s="25"/>
      <c r="B228" s="25"/>
      <c r="C228" s="25"/>
      <c r="D228" s="25"/>
      <c r="E228" s="25"/>
      <c r="F228" s="25"/>
      <c r="G228" s="25"/>
      <c r="H228" s="25"/>
      <c r="I228" s="25"/>
      <c r="J228" s="25"/>
      <c r="K228" s="25"/>
      <c r="L228" s="25"/>
      <c r="M228" s="24"/>
      <c r="N228" s="24"/>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4"/>
      <c r="BC228" s="25"/>
      <c r="BD228" s="25"/>
    </row>
    <row r="229">
      <c r="A229" s="25"/>
      <c r="B229" s="25"/>
      <c r="C229" s="25"/>
      <c r="D229" s="25"/>
      <c r="E229" s="25"/>
      <c r="F229" s="25"/>
      <c r="G229" s="25"/>
      <c r="H229" s="25"/>
      <c r="I229" s="25"/>
      <c r="J229" s="25"/>
      <c r="K229" s="25"/>
      <c r="L229" s="25"/>
      <c r="M229" s="24"/>
      <c r="N229" s="24"/>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4"/>
      <c r="BC229" s="25"/>
      <c r="BD229" s="25"/>
    </row>
    <row r="230">
      <c r="A230" s="25"/>
      <c r="B230" s="25"/>
      <c r="C230" s="25"/>
      <c r="D230" s="25"/>
      <c r="E230" s="25"/>
      <c r="F230" s="25"/>
      <c r="G230" s="25"/>
      <c r="H230" s="25"/>
      <c r="I230" s="25"/>
      <c r="J230" s="25"/>
      <c r="K230" s="25"/>
      <c r="L230" s="25"/>
      <c r="M230" s="24"/>
      <c r="N230" s="24"/>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4"/>
      <c r="BC230" s="25"/>
      <c r="BD230" s="25"/>
    </row>
    <row r="231">
      <c r="A231" s="25"/>
      <c r="B231" s="25"/>
      <c r="C231" s="25"/>
      <c r="D231" s="25"/>
      <c r="E231" s="25"/>
      <c r="F231" s="25"/>
      <c r="G231" s="25"/>
      <c r="H231" s="25"/>
      <c r="I231" s="25"/>
      <c r="J231" s="25"/>
      <c r="K231" s="25"/>
      <c r="L231" s="25"/>
      <c r="M231" s="24"/>
      <c r="N231" s="24"/>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4"/>
      <c r="BC231" s="25"/>
      <c r="BD231" s="25"/>
    </row>
    <row r="232">
      <c r="A232" s="25"/>
      <c r="B232" s="25"/>
      <c r="C232" s="25"/>
      <c r="D232" s="25"/>
      <c r="E232" s="25"/>
      <c r="F232" s="25"/>
      <c r="G232" s="25"/>
      <c r="H232" s="25"/>
      <c r="I232" s="25"/>
      <c r="J232" s="25"/>
      <c r="K232" s="25"/>
      <c r="L232" s="25"/>
      <c r="M232" s="24"/>
      <c r="N232" s="24"/>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4"/>
      <c r="BC232" s="25"/>
      <c r="BD232" s="25"/>
    </row>
    <row r="233">
      <c r="A233" s="25"/>
      <c r="B233" s="25"/>
      <c r="C233" s="25"/>
      <c r="D233" s="25"/>
      <c r="E233" s="25"/>
      <c r="F233" s="25"/>
      <c r="G233" s="25"/>
      <c r="H233" s="25"/>
      <c r="I233" s="25"/>
      <c r="J233" s="25"/>
      <c r="K233" s="25"/>
      <c r="L233" s="25"/>
      <c r="M233" s="24"/>
      <c r="N233" s="24"/>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4"/>
      <c r="BC233" s="25"/>
      <c r="BD233" s="25"/>
    </row>
    <row r="234">
      <c r="A234" s="25"/>
      <c r="B234" s="25"/>
      <c r="C234" s="25"/>
      <c r="D234" s="25"/>
      <c r="E234" s="25"/>
      <c r="F234" s="25"/>
      <c r="G234" s="25"/>
      <c r="H234" s="25"/>
      <c r="I234" s="25"/>
      <c r="J234" s="25"/>
      <c r="K234" s="25"/>
      <c r="L234" s="25"/>
      <c r="M234" s="24"/>
      <c r="N234" s="24"/>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4"/>
      <c r="BC234" s="25"/>
      <c r="BD234" s="25"/>
    </row>
    <row r="235">
      <c r="A235" s="25"/>
      <c r="B235" s="25"/>
      <c r="C235" s="25"/>
      <c r="D235" s="25"/>
      <c r="E235" s="25"/>
      <c r="F235" s="25"/>
      <c r="G235" s="25"/>
      <c r="H235" s="25"/>
      <c r="I235" s="25"/>
      <c r="J235" s="25"/>
      <c r="K235" s="25"/>
      <c r="L235" s="25"/>
      <c r="M235" s="24"/>
      <c r="N235" s="24"/>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4"/>
      <c r="BC235" s="25"/>
      <c r="BD235" s="25"/>
    </row>
    <row r="236">
      <c r="A236" s="25"/>
      <c r="B236" s="25"/>
      <c r="C236" s="25"/>
      <c r="D236" s="25"/>
      <c r="E236" s="25"/>
      <c r="F236" s="25"/>
      <c r="G236" s="25"/>
      <c r="H236" s="25"/>
      <c r="I236" s="25"/>
      <c r="J236" s="25"/>
      <c r="K236" s="25"/>
      <c r="L236" s="25"/>
      <c r="M236" s="24"/>
      <c r="N236" s="24"/>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4"/>
      <c r="BC236" s="25"/>
      <c r="BD236" s="25"/>
    </row>
    <row r="237">
      <c r="A237" s="25"/>
      <c r="B237" s="25"/>
      <c r="C237" s="25"/>
      <c r="D237" s="25"/>
      <c r="E237" s="25"/>
      <c r="F237" s="25"/>
      <c r="G237" s="25"/>
      <c r="H237" s="25"/>
      <c r="I237" s="25"/>
      <c r="J237" s="25"/>
      <c r="K237" s="25"/>
      <c r="L237" s="25"/>
      <c r="M237" s="24"/>
      <c r="N237" s="24"/>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4"/>
      <c r="BC237" s="25"/>
      <c r="BD237" s="25"/>
    </row>
    <row r="238">
      <c r="A238" s="25"/>
      <c r="B238" s="25"/>
      <c r="C238" s="25"/>
      <c r="D238" s="25"/>
      <c r="E238" s="25"/>
      <c r="F238" s="25"/>
      <c r="G238" s="25"/>
      <c r="H238" s="25"/>
      <c r="I238" s="25"/>
      <c r="J238" s="25"/>
      <c r="K238" s="25"/>
      <c r="L238" s="25"/>
      <c r="M238" s="24"/>
      <c r="N238" s="24"/>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4"/>
      <c r="BC238" s="25"/>
      <c r="BD238" s="25"/>
    </row>
    <row r="239">
      <c r="A239" s="25"/>
      <c r="B239" s="25"/>
      <c r="C239" s="25"/>
      <c r="D239" s="25"/>
      <c r="E239" s="25"/>
      <c r="F239" s="25"/>
      <c r="G239" s="25"/>
      <c r="H239" s="25"/>
      <c r="I239" s="25"/>
      <c r="J239" s="25"/>
      <c r="K239" s="25"/>
      <c r="L239" s="25"/>
      <c r="M239" s="24"/>
      <c r="N239" s="24"/>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4"/>
      <c r="BC239" s="25"/>
      <c r="BD239" s="25"/>
    </row>
    <row r="240">
      <c r="A240" s="25"/>
      <c r="B240" s="25"/>
      <c r="C240" s="25"/>
      <c r="D240" s="25"/>
      <c r="E240" s="25"/>
      <c r="F240" s="25"/>
      <c r="G240" s="25"/>
      <c r="H240" s="25"/>
      <c r="I240" s="25"/>
      <c r="J240" s="25"/>
      <c r="K240" s="25"/>
      <c r="L240" s="25"/>
      <c r="M240" s="24"/>
      <c r="N240" s="24"/>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4"/>
      <c r="BC240" s="25"/>
      <c r="BD240" s="25"/>
    </row>
    <row r="241">
      <c r="A241" s="25"/>
      <c r="B241" s="25"/>
      <c r="C241" s="25"/>
      <c r="D241" s="25"/>
      <c r="E241" s="25"/>
      <c r="F241" s="25"/>
      <c r="G241" s="25"/>
      <c r="H241" s="25"/>
      <c r="I241" s="25"/>
      <c r="J241" s="25"/>
      <c r="K241" s="25"/>
      <c r="L241" s="25"/>
      <c r="M241" s="24"/>
      <c r="N241" s="24"/>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4"/>
      <c r="BC241" s="25"/>
      <c r="BD241" s="25"/>
    </row>
    <row r="242">
      <c r="A242" s="25"/>
      <c r="B242" s="25"/>
      <c r="C242" s="25"/>
      <c r="D242" s="25"/>
      <c r="E242" s="25"/>
      <c r="F242" s="25"/>
      <c r="G242" s="25"/>
      <c r="H242" s="25"/>
      <c r="I242" s="25"/>
      <c r="J242" s="25"/>
      <c r="K242" s="25"/>
      <c r="L242" s="25"/>
      <c r="M242" s="24"/>
      <c r="N242" s="24"/>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4"/>
      <c r="BC242" s="25"/>
      <c r="BD242" s="25"/>
    </row>
    <row r="243">
      <c r="A243" s="25"/>
      <c r="B243" s="25"/>
      <c r="C243" s="25"/>
      <c r="D243" s="25"/>
      <c r="E243" s="25"/>
      <c r="F243" s="25"/>
      <c r="G243" s="25"/>
      <c r="H243" s="25"/>
      <c r="I243" s="25"/>
      <c r="J243" s="25"/>
      <c r="K243" s="25"/>
      <c r="L243" s="25"/>
      <c r="M243" s="24"/>
      <c r="N243" s="24"/>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4"/>
      <c r="BC243" s="25"/>
      <c r="BD243" s="25"/>
    </row>
    <row r="244">
      <c r="A244" s="25"/>
      <c r="B244" s="25"/>
      <c r="C244" s="25"/>
      <c r="D244" s="25"/>
      <c r="E244" s="25"/>
      <c r="F244" s="25"/>
      <c r="G244" s="25"/>
      <c r="H244" s="25"/>
      <c r="I244" s="25"/>
      <c r="J244" s="25"/>
      <c r="K244" s="25"/>
      <c r="L244" s="25"/>
      <c r="M244" s="24"/>
      <c r="N244" s="24"/>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4"/>
      <c r="BC244" s="25"/>
      <c r="BD244" s="25"/>
    </row>
    <row r="245">
      <c r="A245" s="25"/>
      <c r="B245" s="25"/>
      <c r="C245" s="25"/>
      <c r="D245" s="25"/>
      <c r="E245" s="25"/>
      <c r="F245" s="25"/>
      <c r="G245" s="25"/>
      <c r="H245" s="25"/>
      <c r="I245" s="25"/>
      <c r="J245" s="25"/>
      <c r="K245" s="25"/>
      <c r="L245" s="25"/>
      <c r="M245" s="24"/>
      <c r="N245" s="24"/>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4"/>
      <c r="BC245" s="25"/>
      <c r="BD245" s="25"/>
    </row>
    <row r="246">
      <c r="A246" s="25"/>
      <c r="B246" s="25"/>
      <c r="C246" s="25"/>
      <c r="D246" s="25"/>
      <c r="E246" s="25"/>
      <c r="F246" s="25"/>
      <c r="G246" s="25"/>
      <c r="H246" s="25"/>
      <c r="I246" s="25"/>
      <c r="J246" s="25"/>
      <c r="K246" s="25"/>
      <c r="L246" s="25"/>
      <c r="M246" s="24"/>
      <c r="N246" s="24"/>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4"/>
      <c r="BC246" s="25"/>
      <c r="BD246" s="25"/>
    </row>
    <row r="247">
      <c r="A247" s="25"/>
      <c r="B247" s="25"/>
      <c r="C247" s="25"/>
      <c r="D247" s="25"/>
      <c r="E247" s="25"/>
      <c r="F247" s="25"/>
      <c r="G247" s="25"/>
      <c r="H247" s="25"/>
      <c r="I247" s="25"/>
      <c r="J247" s="25"/>
      <c r="K247" s="25"/>
      <c r="L247" s="25"/>
      <c r="M247" s="24"/>
      <c r="N247" s="24"/>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4"/>
      <c r="BC247" s="25"/>
      <c r="BD247" s="25"/>
    </row>
    <row r="248">
      <c r="A248" s="25"/>
      <c r="B248" s="25"/>
      <c r="C248" s="25"/>
      <c r="D248" s="25"/>
      <c r="E248" s="25"/>
      <c r="F248" s="25"/>
      <c r="G248" s="25"/>
      <c r="H248" s="25"/>
      <c r="I248" s="25"/>
      <c r="J248" s="25"/>
      <c r="K248" s="25"/>
      <c r="L248" s="25"/>
      <c r="M248" s="24"/>
      <c r="N248" s="24"/>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4"/>
      <c r="BC248" s="25"/>
      <c r="BD248" s="25"/>
    </row>
    <row r="249">
      <c r="A249" s="25"/>
      <c r="B249" s="25"/>
      <c r="C249" s="25"/>
      <c r="D249" s="25"/>
      <c r="E249" s="25"/>
      <c r="F249" s="25"/>
      <c r="G249" s="25"/>
      <c r="H249" s="25"/>
      <c r="I249" s="25"/>
      <c r="J249" s="25"/>
      <c r="K249" s="25"/>
      <c r="L249" s="25"/>
      <c r="M249" s="24"/>
      <c r="N249" s="24"/>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4"/>
      <c r="BC249" s="25"/>
      <c r="BD249" s="25"/>
    </row>
    <row r="250">
      <c r="A250" s="25"/>
      <c r="B250" s="25"/>
      <c r="C250" s="25"/>
      <c r="D250" s="25"/>
      <c r="E250" s="25"/>
      <c r="F250" s="25"/>
      <c r="G250" s="25"/>
      <c r="H250" s="25"/>
      <c r="I250" s="25"/>
      <c r="J250" s="25"/>
      <c r="K250" s="25"/>
      <c r="L250" s="25"/>
      <c r="M250" s="24"/>
      <c r="N250" s="24"/>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4"/>
      <c r="BC250" s="25"/>
      <c r="BD250" s="25"/>
    </row>
    <row r="251">
      <c r="A251" s="25"/>
      <c r="B251" s="25"/>
      <c r="C251" s="25"/>
      <c r="D251" s="25"/>
      <c r="E251" s="25"/>
      <c r="F251" s="25"/>
      <c r="G251" s="25"/>
      <c r="H251" s="25"/>
      <c r="I251" s="25"/>
      <c r="J251" s="25"/>
      <c r="K251" s="25"/>
      <c r="L251" s="25"/>
      <c r="M251" s="24"/>
      <c r="N251" s="24"/>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4"/>
      <c r="BC251" s="25"/>
      <c r="BD251" s="25"/>
    </row>
    <row r="252">
      <c r="A252" s="25"/>
      <c r="B252" s="25"/>
      <c r="C252" s="25"/>
      <c r="D252" s="25"/>
      <c r="E252" s="25"/>
      <c r="F252" s="25"/>
      <c r="G252" s="25"/>
      <c r="H252" s="25"/>
      <c r="I252" s="25"/>
      <c r="J252" s="25"/>
      <c r="K252" s="25"/>
      <c r="L252" s="25"/>
      <c r="M252" s="24"/>
      <c r="N252" s="24"/>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4"/>
      <c r="BC252" s="25"/>
      <c r="BD252" s="25"/>
    </row>
    <row r="253">
      <c r="A253" s="25"/>
      <c r="B253" s="25"/>
      <c r="C253" s="25"/>
      <c r="D253" s="25"/>
      <c r="E253" s="25"/>
      <c r="F253" s="25"/>
      <c r="G253" s="25"/>
      <c r="H253" s="25"/>
      <c r="I253" s="25"/>
      <c r="J253" s="25"/>
      <c r="K253" s="25"/>
      <c r="L253" s="25"/>
      <c r="M253" s="24"/>
      <c r="N253" s="24"/>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4"/>
      <c r="BC253" s="25"/>
      <c r="BD253" s="25"/>
    </row>
    <row r="254">
      <c r="A254" s="25"/>
      <c r="B254" s="25"/>
      <c r="C254" s="25"/>
      <c r="D254" s="25"/>
      <c r="E254" s="25"/>
      <c r="F254" s="25"/>
      <c r="G254" s="25"/>
      <c r="H254" s="25"/>
      <c r="I254" s="25"/>
      <c r="J254" s="25"/>
      <c r="K254" s="25"/>
      <c r="L254" s="25"/>
      <c r="M254" s="24"/>
      <c r="N254" s="24"/>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4"/>
      <c r="BC254" s="25"/>
      <c r="BD254" s="25"/>
    </row>
    <row r="255">
      <c r="A255" s="25"/>
      <c r="B255" s="25"/>
      <c r="C255" s="25"/>
      <c r="D255" s="25"/>
      <c r="E255" s="25"/>
      <c r="F255" s="25"/>
      <c r="G255" s="25"/>
      <c r="H255" s="25"/>
      <c r="I255" s="25"/>
      <c r="J255" s="25"/>
      <c r="K255" s="25"/>
      <c r="L255" s="25"/>
      <c r="M255" s="24"/>
      <c r="N255" s="24"/>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4"/>
      <c r="BC255" s="25"/>
      <c r="BD255" s="25"/>
    </row>
    <row r="256">
      <c r="A256" s="25"/>
      <c r="B256" s="25"/>
      <c r="C256" s="25"/>
      <c r="D256" s="25"/>
      <c r="E256" s="25"/>
      <c r="F256" s="25"/>
      <c r="G256" s="25"/>
      <c r="H256" s="25"/>
      <c r="I256" s="25"/>
      <c r="J256" s="25"/>
      <c r="K256" s="25"/>
      <c r="L256" s="25"/>
      <c r="M256" s="24"/>
      <c r="N256" s="24"/>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4"/>
      <c r="BC256" s="25"/>
      <c r="BD256" s="25"/>
    </row>
    <row r="257">
      <c r="A257" s="25"/>
      <c r="B257" s="25"/>
      <c r="C257" s="25"/>
      <c r="D257" s="25"/>
      <c r="E257" s="25"/>
      <c r="F257" s="25"/>
      <c r="G257" s="25"/>
      <c r="H257" s="25"/>
      <c r="I257" s="25"/>
      <c r="J257" s="25"/>
      <c r="K257" s="25"/>
      <c r="L257" s="25"/>
      <c r="M257" s="24"/>
      <c r="N257" s="24"/>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4"/>
      <c r="BC257" s="25"/>
      <c r="BD257" s="25"/>
    </row>
    <row r="258">
      <c r="A258" s="25"/>
      <c r="B258" s="25"/>
      <c r="C258" s="25"/>
      <c r="D258" s="25"/>
      <c r="E258" s="25"/>
      <c r="F258" s="25"/>
      <c r="G258" s="25"/>
      <c r="H258" s="25"/>
      <c r="I258" s="25"/>
      <c r="J258" s="25"/>
      <c r="K258" s="25"/>
      <c r="L258" s="25"/>
      <c r="M258" s="24"/>
      <c r="N258" s="24"/>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4"/>
      <c r="BC258" s="25"/>
      <c r="BD258" s="25"/>
    </row>
    <row r="259">
      <c r="A259" s="25"/>
      <c r="B259" s="25"/>
      <c r="C259" s="25"/>
      <c r="D259" s="25"/>
      <c r="E259" s="25"/>
      <c r="F259" s="25"/>
      <c r="G259" s="25"/>
      <c r="H259" s="25"/>
      <c r="I259" s="25"/>
      <c r="J259" s="25"/>
      <c r="K259" s="25"/>
      <c r="L259" s="25"/>
      <c r="M259" s="24"/>
      <c r="N259" s="24"/>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4"/>
      <c r="BC259" s="25"/>
      <c r="BD259" s="25"/>
    </row>
    <row r="260">
      <c r="A260" s="25"/>
      <c r="B260" s="25"/>
      <c r="C260" s="25"/>
      <c r="D260" s="25"/>
      <c r="E260" s="25"/>
      <c r="F260" s="25"/>
      <c r="G260" s="25"/>
      <c r="H260" s="25"/>
      <c r="I260" s="25"/>
      <c r="J260" s="25"/>
      <c r="K260" s="25"/>
      <c r="L260" s="25"/>
      <c r="M260" s="24"/>
      <c r="N260" s="24"/>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4"/>
      <c r="BC260" s="25"/>
      <c r="BD260" s="25"/>
    </row>
    <row r="261">
      <c r="A261" s="25"/>
      <c r="B261" s="25"/>
      <c r="C261" s="25"/>
      <c r="D261" s="25"/>
      <c r="E261" s="25"/>
      <c r="F261" s="25"/>
      <c r="G261" s="25"/>
      <c r="H261" s="25"/>
      <c r="I261" s="25"/>
      <c r="J261" s="25"/>
      <c r="K261" s="25"/>
      <c r="L261" s="25"/>
      <c r="M261" s="24"/>
      <c r="N261" s="24"/>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4"/>
      <c r="BC261" s="25"/>
      <c r="BD261" s="25"/>
    </row>
    <row r="262">
      <c r="A262" s="25"/>
      <c r="B262" s="25"/>
      <c r="C262" s="25"/>
      <c r="D262" s="25"/>
      <c r="E262" s="25"/>
      <c r="F262" s="25"/>
      <c r="G262" s="25"/>
      <c r="H262" s="25"/>
      <c r="I262" s="25"/>
      <c r="J262" s="25"/>
      <c r="K262" s="25"/>
      <c r="L262" s="25"/>
      <c r="M262" s="24"/>
      <c r="N262" s="24"/>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4"/>
      <c r="BC262" s="25"/>
      <c r="BD262" s="25"/>
    </row>
    <row r="263">
      <c r="A263" s="25"/>
      <c r="B263" s="25"/>
      <c r="C263" s="25"/>
      <c r="D263" s="25"/>
      <c r="E263" s="25"/>
      <c r="F263" s="25"/>
      <c r="G263" s="25"/>
      <c r="H263" s="25"/>
      <c r="I263" s="25"/>
      <c r="J263" s="25"/>
      <c r="K263" s="25"/>
      <c r="L263" s="25"/>
      <c r="M263" s="24"/>
      <c r="N263" s="24"/>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4"/>
      <c r="BC263" s="25"/>
      <c r="BD263" s="25"/>
    </row>
    <row r="264">
      <c r="A264" s="25"/>
      <c r="B264" s="25"/>
      <c r="C264" s="25"/>
      <c r="D264" s="25"/>
      <c r="E264" s="25"/>
      <c r="F264" s="25"/>
      <c r="G264" s="25"/>
      <c r="H264" s="25"/>
      <c r="I264" s="25"/>
      <c r="J264" s="25"/>
      <c r="K264" s="25"/>
      <c r="L264" s="25"/>
      <c r="M264" s="24"/>
      <c r="N264" s="24"/>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4"/>
      <c r="BC264" s="25"/>
      <c r="BD264" s="25"/>
    </row>
    <row r="265">
      <c r="A265" s="25"/>
      <c r="B265" s="25"/>
      <c r="C265" s="25"/>
      <c r="D265" s="25"/>
      <c r="E265" s="25"/>
      <c r="F265" s="25"/>
      <c r="G265" s="25"/>
      <c r="H265" s="25"/>
      <c r="I265" s="25"/>
      <c r="J265" s="25"/>
      <c r="K265" s="25"/>
      <c r="L265" s="25"/>
      <c r="M265" s="24"/>
      <c r="N265" s="24"/>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4"/>
      <c r="BC265" s="25"/>
      <c r="BD265" s="25"/>
    </row>
    <row r="266">
      <c r="A266" s="25"/>
      <c r="B266" s="25"/>
      <c r="C266" s="25"/>
      <c r="D266" s="25"/>
      <c r="E266" s="25"/>
      <c r="F266" s="25"/>
      <c r="G266" s="25"/>
      <c r="H266" s="25"/>
      <c r="I266" s="25"/>
      <c r="J266" s="25"/>
      <c r="K266" s="25"/>
      <c r="L266" s="25"/>
      <c r="M266" s="24"/>
      <c r="N266" s="24"/>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4"/>
      <c r="BC266" s="25"/>
      <c r="BD266" s="25"/>
    </row>
    <row r="267">
      <c r="A267" s="25"/>
      <c r="B267" s="25"/>
      <c r="C267" s="25"/>
      <c r="D267" s="25"/>
      <c r="E267" s="25"/>
      <c r="F267" s="25"/>
      <c r="G267" s="25"/>
      <c r="H267" s="25"/>
      <c r="I267" s="25"/>
      <c r="J267" s="25"/>
      <c r="K267" s="25"/>
      <c r="L267" s="25"/>
      <c r="M267" s="24"/>
      <c r="N267" s="24"/>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4"/>
      <c r="BC267" s="25"/>
      <c r="BD267" s="25"/>
    </row>
    <row r="268">
      <c r="A268" s="25"/>
      <c r="B268" s="25"/>
      <c r="C268" s="25"/>
      <c r="D268" s="25"/>
      <c r="E268" s="25"/>
      <c r="F268" s="25"/>
      <c r="G268" s="25"/>
      <c r="H268" s="25"/>
      <c r="I268" s="25"/>
      <c r="J268" s="25"/>
      <c r="K268" s="25"/>
      <c r="L268" s="25"/>
      <c r="M268" s="24"/>
      <c r="N268" s="24"/>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4"/>
      <c r="BC268" s="25"/>
      <c r="BD268" s="25"/>
    </row>
    <row r="269">
      <c r="A269" s="25"/>
      <c r="B269" s="25"/>
      <c r="C269" s="25"/>
      <c r="D269" s="25"/>
      <c r="E269" s="25"/>
      <c r="F269" s="25"/>
      <c r="G269" s="25"/>
      <c r="H269" s="25"/>
      <c r="I269" s="25"/>
      <c r="J269" s="25"/>
      <c r="K269" s="25"/>
      <c r="L269" s="25"/>
      <c r="M269" s="24"/>
      <c r="N269" s="24"/>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4"/>
      <c r="BC269" s="25"/>
      <c r="BD269" s="25"/>
    </row>
    <row r="270">
      <c r="A270" s="25"/>
      <c r="B270" s="25"/>
      <c r="C270" s="25"/>
      <c r="D270" s="25"/>
      <c r="E270" s="25"/>
      <c r="F270" s="25"/>
      <c r="G270" s="25"/>
      <c r="H270" s="25"/>
      <c r="I270" s="25"/>
      <c r="J270" s="25"/>
      <c r="K270" s="25"/>
      <c r="L270" s="25"/>
      <c r="M270" s="24"/>
      <c r="N270" s="24"/>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4"/>
      <c r="BC270" s="25"/>
      <c r="BD270" s="25"/>
    </row>
    <row r="271">
      <c r="A271" s="25"/>
      <c r="B271" s="25"/>
      <c r="C271" s="25"/>
      <c r="D271" s="25"/>
      <c r="E271" s="25"/>
      <c r="F271" s="25"/>
      <c r="G271" s="25"/>
      <c r="H271" s="25"/>
      <c r="I271" s="25"/>
      <c r="J271" s="25"/>
      <c r="K271" s="25"/>
      <c r="L271" s="25"/>
      <c r="M271" s="24"/>
      <c r="N271" s="24"/>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4"/>
      <c r="BC271" s="25"/>
      <c r="BD271" s="25"/>
    </row>
    <row r="272">
      <c r="A272" s="25"/>
      <c r="B272" s="25"/>
      <c r="C272" s="25"/>
      <c r="D272" s="25"/>
      <c r="E272" s="25"/>
      <c r="F272" s="25"/>
      <c r="G272" s="25"/>
      <c r="H272" s="25"/>
      <c r="I272" s="25"/>
      <c r="J272" s="25"/>
      <c r="K272" s="25"/>
      <c r="L272" s="25"/>
      <c r="M272" s="24"/>
      <c r="N272" s="24"/>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4"/>
      <c r="BC272" s="25"/>
      <c r="BD272" s="25"/>
    </row>
    <row r="273">
      <c r="A273" s="25"/>
      <c r="B273" s="25"/>
      <c r="C273" s="25"/>
      <c r="D273" s="25"/>
      <c r="E273" s="25"/>
      <c r="F273" s="25"/>
      <c r="G273" s="25"/>
      <c r="H273" s="25"/>
      <c r="I273" s="25"/>
      <c r="J273" s="25"/>
      <c r="K273" s="25"/>
      <c r="L273" s="25"/>
      <c r="M273" s="24"/>
      <c r="N273" s="24"/>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4"/>
      <c r="BC273" s="25"/>
      <c r="BD273" s="25"/>
    </row>
    <row r="274">
      <c r="A274" s="25"/>
      <c r="B274" s="25"/>
      <c r="C274" s="25"/>
      <c r="D274" s="25"/>
      <c r="E274" s="25"/>
      <c r="F274" s="25"/>
      <c r="G274" s="25"/>
      <c r="H274" s="25"/>
      <c r="I274" s="25"/>
      <c r="J274" s="25"/>
      <c r="K274" s="25"/>
      <c r="L274" s="25"/>
      <c r="M274" s="24"/>
      <c r="N274" s="24"/>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4"/>
      <c r="BC274" s="25"/>
      <c r="BD274" s="25"/>
    </row>
    <row r="275">
      <c r="A275" s="25"/>
      <c r="B275" s="25"/>
      <c r="C275" s="25"/>
      <c r="D275" s="25"/>
      <c r="E275" s="25"/>
      <c r="F275" s="25"/>
      <c r="G275" s="25"/>
      <c r="H275" s="25"/>
      <c r="I275" s="25"/>
      <c r="J275" s="25"/>
      <c r="K275" s="25"/>
      <c r="L275" s="25"/>
      <c r="M275" s="24"/>
      <c r="N275" s="24"/>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4"/>
      <c r="BC275" s="25"/>
      <c r="BD275" s="25"/>
    </row>
    <row r="276">
      <c r="A276" s="25"/>
      <c r="B276" s="25"/>
      <c r="C276" s="25"/>
      <c r="D276" s="25"/>
      <c r="E276" s="25"/>
      <c r="F276" s="25"/>
      <c r="G276" s="25"/>
      <c r="H276" s="25"/>
      <c r="I276" s="25"/>
      <c r="J276" s="25"/>
      <c r="K276" s="25"/>
      <c r="L276" s="25"/>
      <c r="M276" s="24"/>
      <c r="N276" s="24"/>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4"/>
      <c r="BC276" s="25"/>
      <c r="BD276" s="25"/>
    </row>
    <row r="277">
      <c r="A277" s="25"/>
      <c r="B277" s="25"/>
      <c r="C277" s="25"/>
      <c r="D277" s="25"/>
      <c r="E277" s="25"/>
      <c r="F277" s="25"/>
      <c r="G277" s="25"/>
      <c r="H277" s="25"/>
      <c r="I277" s="25"/>
      <c r="J277" s="25"/>
      <c r="K277" s="25"/>
      <c r="L277" s="25"/>
      <c r="M277" s="24"/>
      <c r="N277" s="24"/>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4"/>
      <c r="BC277" s="25"/>
      <c r="BD277" s="25"/>
    </row>
    <row r="278">
      <c r="A278" s="25"/>
      <c r="B278" s="25"/>
      <c r="C278" s="25"/>
      <c r="D278" s="25"/>
      <c r="E278" s="25"/>
      <c r="F278" s="25"/>
      <c r="G278" s="25"/>
      <c r="H278" s="25"/>
      <c r="I278" s="25"/>
      <c r="J278" s="25"/>
      <c r="K278" s="25"/>
      <c r="L278" s="25"/>
      <c r="M278" s="24"/>
      <c r="N278" s="24"/>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4"/>
      <c r="BC278" s="25"/>
      <c r="BD278" s="25"/>
    </row>
    <row r="279">
      <c r="A279" s="25"/>
      <c r="B279" s="25"/>
      <c r="C279" s="25"/>
      <c r="D279" s="25"/>
      <c r="E279" s="25"/>
      <c r="F279" s="25"/>
      <c r="G279" s="25"/>
      <c r="H279" s="25"/>
      <c r="I279" s="25"/>
      <c r="J279" s="25"/>
      <c r="K279" s="25"/>
      <c r="L279" s="25"/>
      <c r="M279" s="24"/>
      <c r="N279" s="24"/>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4"/>
      <c r="BC279" s="25"/>
      <c r="BD279" s="25"/>
    </row>
    <row r="280">
      <c r="A280" s="25"/>
      <c r="B280" s="25"/>
      <c r="C280" s="25"/>
      <c r="D280" s="25"/>
      <c r="E280" s="25"/>
      <c r="F280" s="25"/>
      <c r="G280" s="25"/>
      <c r="H280" s="25"/>
      <c r="I280" s="25"/>
      <c r="J280" s="25"/>
      <c r="K280" s="25"/>
      <c r="L280" s="25"/>
      <c r="M280" s="24"/>
      <c r="N280" s="24"/>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4"/>
      <c r="BC280" s="25"/>
      <c r="BD280" s="25"/>
    </row>
    <row r="281">
      <c r="A281" s="25"/>
      <c r="B281" s="25"/>
      <c r="C281" s="25"/>
      <c r="D281" s="25"/>
      <c r="E281" s="25"/>
      <c r="F281" s="25"/>
      <c r="G281" s="25"/>
      <c r="H281" s="25"/>
      <c r="I281" s="25"/>
      <c r="J281" s="25"/>
      <c r="K281" s="25"/>
      <c r="L281" s="25"/>
      <c r="M281" s="24"/>
      <c r="N281" s="24"/>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4"/>
      <c r="BC281" s="25"/>
      <c r="BD281" s="25"/>
    </row>
    <row r="282">
      <c r="A282" s="25"/>
      <c r="B282" s="25"/>
      <c r="C282" s="25"/>
      <c r="D282" s="25"/>
      <c r="E282" s="25"/>
      <c r="F282" s="25"/>
      <c r="G282" s="25"/>
      <c r="H282" s="25"/>
      <c r="I282" s="25"/>
      <c r="J282" s="25"/>
      <c r="K282" s="25"/>
      <c r="L282" s="25"/>
      <c r="M282" s="24"/>
      <c r="N282" s="24"/>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4"/>
      <c r="BC282" s="25"/>
      <c r="BD282" s="25"/>
    </row>
    <row r="283">
      <c r="A283" s="25"/>
      <c r="B283" s="25"/>
      <c r="C283" s="25"/>
      <c r="D283" s="25"/>
      <c r="E283" s="25"/>
      <c r="F283" s="25"/>
      <c r="G283" s="25"/>
      <c r="H283" s="25"/>
      <c r="I283" s="25"/>
      <c r="J283" s="25"/>
      <c r="K283" s="25"/>
      <c r="L283" s="25"/>
      <c r="M283" s="24"/>
      <c r="N283" s="24"/>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4"/>
      <c r="BC283" s="25"/>
      <c r="BD283" s="25"/>
    </row>
    <row r="284">
      <c r="A284" s="25"/>
      <c r="B284" s="25"/>
      <c r="C284" s="25"/>
      <c r="D284" s="25"/>
      <c r="E284" s="25"/>
      <c r="F284" s="25"/>
      <c r="G284" s="25"/>
      <c r="H284" s="25"/>
      <c r="I284" s="25"/>
      <c r="J284" s="25"/>
      <c r="K284" s="25"/>
      <c r="L284" s="25"/>
      <c r="M284" s="24"/>
      <c r="N284" s="24"/>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4"/>
      <c r="BC284" s="25"/>
      <c r="BD284" s="25"/>
    </row>
    <row r="285">
      <c r="A285" s="25"/>
      <c r="B285" s="25"/>
      <c r="C285" s="25"/>
      <c r="D285" s="25"/>
      <c r="E285" s="25"/>
      <c r="F285" s="25"/>
      <c r="G285" s="25"/>
      <c r="H285" s="25"/>
      <c r="I285" s="25"/>
      <c r="J285" s="25"/>
      <c r="K285" s="25"/>
      <c r="L285" s="25"/>
      <c r="M285" s="24"/>
      <c r="N285" s="24"/>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4"/>
      <c r="BC285" s="25"/>
      <c r="BD285" s="25"/>
    </row>
    <row r="286">
      <c r="A286" s="25"/>
      <c r="B286" s="25"/>
      <c r="C286" s="25"/>
      <c r="D286" s="25"/>
      <c r="E286" s="25"/>
      <c r="F286" s="25"/>
      <c r="G286" s="25"/>
      <c r="H286" s="25"/>
      <c r="I286" s="25"/>
      <c r="J286" s="25"/>
      <c r="K286" s="25"/>
      <c r="L286" s="25"/>
      <c r="M286" s="24"/>
      <c r="N286" s="24"/>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4"/>
      <c r="BC286" s="25"/>
      <c r="BD286" s="25"/>
    </row>
    <row r="287">
      <c r="A287" s="25"/>
      <c r="B287" s="25"/>
      <c r="C287" s="25"/>
      <c r="D287" s="25"/>
      <c r="E287" s="25"/>
      <c r="F287" s="25"/>
      <c r="G287" s="25"/>
      <c r="H287" s="25"/>
      <c r="I287" s="25"/>
      <c r="J287" s="25"/>
      <c r="K287" s="25"/>
      <c r="L287" s="25"/>
      <c r="M287" s="24"/>
      <c r="N287" s="24"/>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4"/>
      <c r="BC287" s="25"/>
      <c r="BD287" s="25"/>
    </row>
    <row r="288">
      <c r="A288" s="25"/>
      <c r="B288" s="25"/>
      <c r="C288" s="25"/>
      <c r="D288" s="25"/>
      <c r="E288" s="25"/>
      <c r="F288" s="25"/>
      <c r="G288" s="25"/>
      <c r="H288" s="25"/>
      <c r="I288" s="25"/>
      <c r="J288" s="25"/>
      <c r="K288" s="25"/>
      <c r="L288" s="25"/>
      <c r="M288" s="24"/>
      <c r="N288" s="24"/>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4"/>
      <c r="BC288" s="25"/>
      <c r="BD288" s="25"/>
    </row>
    <row r="289">
      <c r="A289" s="25"/>
      <c r="B289" s="25"/>
      <c r="C289" s="25"/>
      <c r="D289" s="25"/>
      <c r="E289" s="25"/>
      <c r="F289" s="25"/>
      <c r="G289" s="25"/>
      <c r="H289" s="25"/>
      <c r="I289" s="25"/>
      <c r="J289" s="25"/>
      <c r="K289" s="25"/>
      <c r="L289" s="25"/>
      <c r="M289" s="24"/>
      <c r="N289" s="24"/>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4"/>
      <c r="BC289" s="25"/>
      <c r="BD289" s="25"/>
    </row>
    <row r="290">
      <c r="A290" s="25"/>
      <c r="B290" s="25"/>
      <c r="C290" s="25"/>
      <c r="D290" s="25"/>
      <c r="E290" s="25"/>
      <c r="F290" s="25"/>
      <c r="G290" s="25"/>
      <c r="H290" s="25"/>
      <c r="I290" s="25"/>
      <c r="J290" s="25"/>
      <c r="K290" s="25"/>
      <c r="L290" s="25"/>
      <c r="M290" s="24"/>
      <c r="N290" s="24"/>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4"/>
      <c r="BC290" s="25"/>
      <c r="BD290" s="25"/>
    </row>
    <row r="291">
      <c r="A291" s="25"/>
      <c r="B291" s="25"/>
      <c r="C291" s="25"/>
      <c r="D291" s="25"/>
      <c r="E291" s="25"/>
      <c r="F291" s="25"/>
      <c r="G291" s="25"/>
      <c r="H291" s="25"/>
      <c r="I291" s="25"/>
      <c r="J291" s="25"/>
      <c r="K291" s="25"/>
      <c r="L291" s="25"/>
      <c r="M291" s="24"/>
      <c r="N291" s="24"/>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4"/>
      <c r="BC291" s="25"/>
      <c r="BD291" s="25"/>
    </row>
    <row r="292">
      <c r="A292" s="25"/>
      <c r="B292" s="25"/>
      <c r="C292" s="25"/>
      <c r="D292" s="25"/>
      <c r="E292" s="25"/>
      <c r="F292" s="25"/>
      <c r="G292" s="25"/>
      <c r="H292" s="25"/>
      <c r="I292" s="25"/>
      <c r="J292" s="25"/>
      <c r="K292" s="25"/>
      <c r="L292" s="25"/>
      <c r="M292" s="24"/>
      <c r="N292" s="24"/>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4"/>
      <c r="BC292" s="25"/>
      <c r="BD292" s="25"/>
    </row>
    <row r="293">
      <c r="A293" s="25"/>
      <c r="B293" s="25"/>
      <c r="C293" s="25"/>
      <c r="D293" s="25"/>
      <c r="E293" s="25"/>
      <c r="F293" s="25"/>
      <c r="G293" s="25"/>
      <c r="H293" s="25"/>
      <c r="I293" s="25"/>
      <c r="J293" s="25"/>
      <c r="K293" s="25"/>
      <c r="L293" s="25"/>
      <c r="M293" s="24"/>
      <c r="N293" s="24"/>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4"/>
      <c r="BC293" s="25"/>
      <c r="BD293" s="25"/>
    </row>
    <row r="294">
      <c r="A294" s="25"/>
      <c r="B294" s="25"/>
      <c r="C294" s="25"/>
      <c r="D294" s="25"/>
      <c r="E294" s="25"/>
      <c r="F294" s="25"/>
      <c r="G294" s="25"/>
      <c r="H294" s="25"/>
      <c r="I294" s="25"/>
      <c r="J294" s="25"/>
      <c r="K294" s="25"/>
      <c r="L294" s="25"/>
      <c r="M294" s="24"/>
      <c r="N294" s="24"/>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4"/>
      <c r="BC294" s="25"/>
      <c r="BD294" s="25"/>
    </row>
    <row r="295">
      <c r="A295" s="25"/>
      <c r="B295" s="25"/>
      <c r="C295" s="25"/>
      <c r="D295" s="25"/>
      <c r="E295" s="25"/>
      <c r="F295" s="25"/>
      <c r="G295" s="25"/>
      <c r="H295" s="25"/>
      <c r="I295" s="25"/>
      <c r="J295" s="25"/>
      <c r="K295" s="25"/>
      <c r="L295" s="25"/>
      <c r="M295" s="24"/>
      <c r="N295" s="24"/>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4"/>
      <c r="BC295" s="25"/>
      <c r="BD295" s="25"/>
    </row>
    <row r="296">
      <c r="A296" s="25"/>
      <c r="B296" s="25"/>
      <c r="C296" s="25"/>
      <c r="D296" s="25"/>
      <c r="E296" s="25"/>
      <c r="F296" s="25"/>
      <c r="G296" s="25"/>
      <c r="H296" s="25"/>
      <c r="I296" s="25"/>
      <c r="J296" s="25"/>
      <c r="K296" s="25"/>
      <c r="L296" s="25"/>
      <c r="M296" s="24"/>
      <c r="N296" s="24"/>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4"/>
      <c r="BC296" s="25"/>
      <c r="BD296" s="25"/>
    </row>
    <row r="297">
      <c r="A297" s="25"/>
      <c r="B297" s="25"/>
      <c r="C297" s="25"/>
      <c r="D297" s="25"/>
      <c r="E297" s="25"/>
      <c r="F297" s="25"/>
      <c r="G297" s="25"/>
      <c r="H297" s="25"/>
      <c r="I297" s="25"/>
      <c r="J297" s="25"/>
      <c r="K297" s="25"/>
      <c r="L297" s="25"/>
      <c r="M297" s="24"/>
      <c r="N297" s="24"/>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4"/>
      <c r="BC297" s="25"/>
      <c r="BD297" s="25"/>
    </row>
    <row r="298">
      <c r="A298" s="25"/>
      <c r="B298" s="25"/>
      <c r="C298" s="25"/>
      <c r="D298" s="25"/>
      <c r="E298" s="25"/>
      <c r="F298" s="25"/>
      <c r="G298" s="25"/>
      <c r="H298" s="25"/>
      <c r="I298" s="25"/>
      <c r="J298" s="25"/>
      <c r="K298" s="25"/>
      <c r="L298" s="25"/>
      <c r="M298" s="24"/>
      <c r="N298" s="24"/>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4"/>
      <c r="BC298" s="25"/>
      <c r="BD298" s="25"/>
    </row>
    <row r="299">
      <c r="A299" s="25"/>
      <c r="B299" s="25"/>
      <c r="C299" s="25"/>
      <c r="D299" s="25"/>
      <c r="E299" s="25"/>
      <c r="F299" s="25"/>
      <c r="G299" s="25"/>
      <c r="H299" s="25"/>
      <c r="I299" s="25"/>
      <c r="J299" s="25"/>
      <c r="K299" s="25"/>
      <c r="L299" s="25"/>
      <c r="M299" s="24"/>
      <c r="N299" s="24"/>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4"/>
      <c r="BC299" s="25"/>
      <c r="BD299" s="25"/>
    </row>
    <row r="300">
      <c r="A300" s="25"/>
      <c r="B300" s="25"/>
      <c r="C300" s="25"/>
      <c r="D300" s="25"/>
      <c r="E300" s="25"/>
      <c r="F300" s="25"/>
      <c r="G300" s="25"/>
      <c r="H300" s="25"/>
      <c r="I300" s="25"/>
      <c r="J300" s="25"/>
      <c r="K300" s="25"/>
      <c r="L300" s="25"/>
      <c r="M300" s="24"/>
      <c r="N300" s="24"/>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4"/>
      <c r="BC300" s="25"/>
      <c r="BD300" s="25"/>
    </row>
    <row r="301">
      <c r="A301" s="25"/>
      <c r="B301" s="25"/>
      <c r="C301" s="25"/>
      <c r="D301" s="25"/>
      <c r="E301" s="25"/>
      <c r="F301" s="25"/>
      <c r="G301" s="25"/>
      <c r="H301" s="25"/>
      <c r="I301" s="25"/>
      <c r="J301" s="25"/>
      <c r="K301" s="25"/>
      <c r="L301" s="25"/>
      <c r="M301" s="24"/>
      <c r="N301" s="24"/>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4"/>
      <c r="BC301" s="25"/>
      <c r="BD301" s="25"/>
    </row>
    <row r="302">
      <c r="A302" s="25"/>
      <c r="B302" s="25"/>
      <c r="C302" s="25"/>
      <c r="D302" s="25"/>
      <c r="E302" s="25"/>
      <c r="F302" s="25"/>
      <c r="G302" s="25"/>
      <c r="H302" s="25"/>
      <c r="I302" s="25"/>
      <c r="J302" s="25"/>
      <c r="K302" s="25"/>
      <c r="L302" s="25"/>
      <c r="M302" s="24"/>
      <c r="N302" s="24"/>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4"/>
      <c r="BC302" s="25"/>
      <c r="BD302" s="25"/>
    </row>
    <row r="303">
      <c r="A303" s="25"/>
      <c r="B303" s="25"/>
      <c r="C303" s="25"/>
      <c r="D303" s="25"/>
      <c r="E303" s="25"/>
      <c r="F303" s="25"/>
      <c r="G303" s="25"/>
      <c r="H303" s="25"/>
      <c r="I303" s="25"/>
      <c r="J303" s="25"/>
      <c r="K303" s="25"/>
      <c r="L303" s="25"/>
      <c r="M303" s="24"/>
      <c r="N303" s="24"/>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4"/>
      <c r="BC303" s="25"/>
      <c r="BD303" s="25"/>
    </row>
    <row r="304">
      <c r="A304" s="25"/>
      <c r="B304" s="25"/>
      <c r="C304" s="25"/>
      <c r="D304" s="25"/>
      <c r="E304" s="25"/>
      <c r="F304" s="25"/>
      <c r="G304" s="25"/>
      <c r="H304" s="25"/>
      <c r="I304" s="25"/>
      <c r="J304" s="25"/>
      <c r="K304" s="25"/>
      <c r="L304" s="25"/>
      <c r="M304" s="24"/>
      <c r="N304" s="24"/>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4"/>
      <c r="BC304" s="25"/>
      <c r="BD304" s="25"/>
    </row>
    <row r="305">
      <c r="A305" s="25"/>
      <c r="B305" s="25"/>
      <c r="C305" s="25"/>
      <c r="D305" s="25"/>
      <c r="E305" s="25"/>
      <c r="F305" s="25"/>
      <c r="G305" s="25"/>
      <c r="H305" s="25"/>
      <c r="I305" s="25"/>
      <c r="J305" s="25"/>
      <c r="K305" s="25"/>
      <c r="L305" s="25"/>
      <c r="M305" s="24"/>
      <c r="N305" s="24"/>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4"/>
      <c r="BC305" s="25"/>
      <c r="BD305" s="25"/>
    </row>
    <row r="306">
      <c r="A306" s="25"/>
      <c r="B306" s="25"/>
      <c r="C306" s="25"/>
      <c r="D306" s="25"/>
      <c r="E306" s="25"/>
      <c r="F306" s="25"/>
      <c r="G306" s="25"/>
      <c r="H306" s="25"/>
      <c r="I306" s="25"/>
      <c r="J306" s="25"/>
      <c r="K306" s="25"/>
      <c r="L306" s="25"/>
      <c r="M306" s="24"/>
      <c r="N306" s="24"/>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4"/>
      <c r="BC306" s="25"/>
      <c r="BD306" s="25"/>
    </row>
    <row r="307">
      <c r="A307" s="25"/>
      <c r="B307" s="25"/>
      <c r="C307" s="25"/>
      <c r="D307" s="25"/>
      <c r="E307" s="25"/>
      <c r="F307" s="25"/>
      <c r="G307" s="25"/>
      <c r="H307" s="25"/>
      <c r="I307" s="25"/>
      <c r="J307" s="25"/>
      <c r="K307" s="25"/>
      <c r="L307" s="25"/>
      <c r="M307" s="24"/>
      <c r="N307" s="24"/>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4"/>
      <c r="BC307" s="25"/>
      <c r="BD307" s="25"/>
    </row>
    <row r="308">
      <c r="A308" s="25"/>
      <c r="B308" s="25"/>
      <c r="C308" s="25"/>
      <c r="D308" s="25"/>
      <c r="E308" s="25"/>
      <c r="F308" s="25"/>
      <c r="G308" s="25"/>
      <c r="H308" s="25"/>
      <c r="I308" s="25"/>
      <c r="J308" s="25"/>
      <c r="K308" s="25"/>
      <c r="L308" s="25"/>
      <c r="M308" s="24"/>
      <c r="N308" s="24"/>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4"/>
      <c r="BC308" s="25"/>
      <c r="BD308" s="25"/>
    </row>
    <row r="309">
      <c r="A309" s="25"/>
      <c r="B309" s="25"/>
      <c r="C309" s="25"/>
      <c r="D309" s="25"/>
      <c r="E309" s="25"/>
      <c r="F309" s="25"/>
      <c r="G309" s="25"/>
      <c r="H309" s="25"/>
      <c r="I309" s="25"/>
      <c r="J309" s="25"/>
      <c r="K309" s="25"/>
      <c r="L309" s="25"/>
      <c r="M309" s="24"/>
      <c r="N309" s="24"/>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4"/>
      <c r="BC309" s="25"/>
      <c r="BD309" s="25"/>
    </row>
    <row r="310">
      <c r="A310" s="25"/>
      <c r="B310" s="25"/>
      <c r="C310" s="25"/>
      <c r="D310" s="25"/>
      <c r="E310" s="25"/>
      <c r="F310" s="25"/>
      <c r="G310" s="25"/>
      <c r="H310" s="25"/>
      <c r="I310" s="25"/>
      <c r="J310" s="25"/>
      <c r="K310" s="25"/>
      <c r="L310" s="25"/>
      <c r="M310" s="24"/>
      <c r="N310" s="24"/>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4"/>
      <c r="BC310" s="25"/>
      <c r="BD310" s="25"/>
    </row>
    <row r="311">
      <c r="A311" s="25"/>
      <c r="B311" s="25"/>
      <c r="C311" s="25"/>
      <c r="D311" s="25"/>
      <c r="E311" s="25"/>
      <c r="F311" s="25"/>
      <c r="G311" s="25"/>
      <c r="H311" s="25"/>
      <c r="I311" s="25"/>
      <c r="J311" s="25"/>
      <c r="K311" s="25"/>
      <c r="L311" s="25"/>
      <c r="M311" s="24"/>
      <c r="N311" s="24"/>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4"/>
      <c r="BC311" s="25"/>
      <c r="BD311" s="25"/>
    </row>
    <row r="312">
      <c r="A312" s="25"/>
      <c r="B312" s="25"/>
      <c r="C312" s="25"/>
      <c r="D312" s="25"/>
      <c r="E312" s="25"/>
      <c r="F312" s="25"/>
      <c r="G312" s="25"/>
      <c r="H312" s="25"/>
      <c r="I312" s="25"/>
      <c r="J312" s="25"/>
      <c r="K312" s="25"/>
      <c r="L312" s="25"/>
      <c r="M312" s="24"/>
      <c r="N312" s="24"/>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4"/>
      <c r="BC312" s="25"/>
      <c r="BD312" s="25"/>
    </row>
    <row r="313">
      <c r="A313" s="25"/>
      <c r="B313" s="25"/>
      <c r="C313" s="25"/>
      <c r="D313" s="25"/>
      <c r="E313" s="25"/>
      <c r="F313" s="25"/>
      <c r="G313" s="25"/>
      <c r="H313" s="25"/>
      <c r="I313" s="25"/>
      <c r="J313" s="25"/>
      <c r="K313" s="25"/>
      <c r="L313" s="25"/>
      <c r="M313" s="24"/>
      <c r="N313" s="24"/>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4"/>
      <c r="BC313" s="25"/>
      <c r="BD313" s="25"/>
    </row>
    <row r="314">
      <c r="A314" s="25"/>
      <c r="B314" s="25"/>
      <c r="C314" s="25"/>
      <c r="D314" s="25"/>
      <c r="E314" s="25"/>
      <c r="F314" s="25"/>
      <c r="G314" s="25"/>
      <c r="H314" s="25"/>
      <c r="I314" s="25"/>
      <c r="J314" s="25"/>
      <c r="K314" s="25"/>
      <c r="L314" s="25"/>
      <c r="M314" s="24"/>
      <c r="N314" s="24"/>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4"/>
      <c r="BC314" s="25"/>
      <c r="BD314" s="25"/>
    </row>
    <row r="315">
      <c r="A315" s="25"/>
      <c r="B315" s="25"/>
      <c r="C315" s="25"/>
      <c r="D315" s="25"/>
      <c r="E315" s="25"/>
      <c r="F315" s="25"/>
      <c r="G315" s="25"/>
      <c r="H315" s="25"/>
      <c r="I315" s="25"/>
      <c r="J315" s="25"/>
      <c r="K315" s="25"/>
      <c r="L315" s="25"/>
      <c r="M315" s="24"/>
      <c r="N315" s="24"/>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4"/>
      <c r="BC315" s="25"/>
      <c r="BD315" s="25"/>
    </row>
    <row r="316">
      <c r="A316" s="25"/>
      <c r="B316" s="25"/>
      <c r="C316" s="25"/>
      <c r="D316" s="25"/>
      <c r="E316" s="25"/>
      <c r="F316" s="25"/>
      <c r="G316" s="25"/>
      <c r="H316" s="25"/>
      <c r="I316" s="25"/>
      <c r="J316" s="25"/>
      <c r="K316" s="25"/>
      <c r="L316" s="25"/>
      <c r="M316" s="24"/>
      <c r="N316" s="24"/>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4"/>
      <c r="BC316" s="25"/>
      <c r="BD316" s="25"/>
    </row>
    <row r="317">
      <c r="A317" s="25"/>
      <c r="B317" s="25"/>
      <c r="C317" s="25"/>
      <c r="D317" s="25"/>
      <c r="E317" s="25"/>
      <c r="F317" s="25"/>
      <c r="G317" s="25"/>
      <c r="H317" s="25"/>
      <c r="I317" s="25"/>
      <c r="J317" s="25"/>
      <c r="K317" s="25"/>
      <c r="L317" s="25"/>
      <c r="M317" s="24"/>
      <c r="N317" s="24"/>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4"/>
      <c r="BC317" s="25"/>
      <c r="BD317" s="25"/>
    </row>
    <row r="318">
      <c r="A318" s="25"/>
      <c r="B318" s="25"/>
      <c r="C318" s="25"/>
      <c r="D318" s="25"/>
      <c r="E318" s="25"/>
      <c r="F318" s="25"/>
      <c r="G318" s="25"/>
      <c r="H318" s="25"/>
      <c r="I318" s="25"/>
      <c r="J318" s="25"/>
      <c r="K318" s="25"/>
      <c r="L318" s="25"/>
      <c r="M318" s="24"/>
      <c r="N318" s="24"/>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4"/>
      <c r="BC318" s="25"/>
      <c r="BD318" s="25"/>
    </row>
    <row r="319">
      <c r="A319" s="25"/>
      <c r="B319" s="25"/>
      <c r="C319" s="25"/>
      <c r="D319" s="25"/>
      <c r="E319" s="25"/>
      <c r="F319" s="25"/>
      <c r="G319" s="25"/>
      <c r="H319" s="25"/>
      <c r="I319" s="25"/>
      <c r="J319" s="25"/>
      <c r="K319" s="25"/>
      <c r="L319" s="25"/>
      <c r="M319" s="24"/>
      <c r="N319" s="24"/>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4"/>
      <c r="BC319" s="25"/>
      <c r="BD319" s="25"/>
    </row>
    <row r="320">
      <c r="A320" s="25"/>
      <c r="B320" s="25"/>
      <c r="C320" s="25"/>
      <c r="D320" s="25"/>
      <c r="E320" s="25"/>
      <c r="F320" s="25"/>
      <c r="G320" s="25"/>
      <c r="H320" s="25"/>
      <c r="I320" s="25"/>
      <c r="J320" s="25"/>
      <c r="K320" s="25"/>
      <c r="L320" s="25"/>
      <c r="M320" s="24"/>
      <c r="N320" s="24"/>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4"/>
      <c r="BC320" s="25"/>
      <c r="BD320" s="25"/>
    </row>
    <row r="321">
      <c r="A321" s="25"/>
      <c r="B321" s="25"/>
      <c r="C321" s="25"/>
      <c r="D321" s="25"/>
      <c r="E321" s="25"/>
      <c r="F321" s="25"/>
      <c r="G321" s="25"/>
      <c r="H321" s="25"/>
      <c r="I321" s="25"/>
      <c r="J321" s="25"/>
      <c r="K321" s="25"/>
      <c r="L321" s="25"/>
      <c r="M321" s="24"/>
      <c r="N321" s="24"/>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4"/>
      <c r="BC321" s="25"/>
      <c r="BD321" s="25"/>
    </row>
    <row r="322">
      <c r="A322" s="25"/>
      <c r="B322" s="25"/>
      <c r="C322" s="25"/>
      <c r="D322" s="25"/>
      <c r="E322" s="25"/>
      <c r="F322" s="25"/>
      <c r="G322" s="25"/>
      <c r="H322" s="25"/>
      <c r="I322" s="25"/>
      <c r="J322" s="25"/>
      <c r="K322" s="25"/>
      <c r="L322" s="25"/>
      <c r="M322" s="24"/>
      <c r="N322" s="24"/>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4"/>
      <c r="BC322" s="25"/>
      <c r="BD322" s="25"/>
    </row>
    <row r="323">
      <c r="A323" s="25"/>
      <c r="B323" s="25"/>
      <c r="C323" s="25"/>
      <c r="D323" s="25"/>
      <c r="E323" s="25"/>
      <c r="F323" s="25"/>
      <c r="G323" s="25"/>
      <c r="H323" s="25"/>
      <c r="I323" s="25"/>
      <c r="J323" s="25"/>
      <c r="K323" s="25"/>
      <c r="L323" s="25"/>
      <c r="M323" s="24"/>
      <c r="N323" s="24"/>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4"/>
      <c r="BC323" s="25"/>
      <c r="BD323" s="25"/>
    </row>
    <row r="324">
      <c r="A324" s="25"/>
      <c r="B324" s="25"/>
      <c r="C324" s="25"/>
      <c r="D324" s="25"/>
      <c r="E324" s="25"/>
      <c r="F324" s="25"/>
      <c r="G324" s="25"/>
      <c r="H324" s="25"/>
      <c r="I324" s="25"/>
      <c r="J324" s="25"/>
      <c r="K324" s="25"/>
      <c r="L324" s="25"/>
      <c r="M324" s="24"/>
      <c r="N324" s="24"/>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4"/>
      <c r="BC324" s="25"/>
      <c r="BD324" s="25"/>
    </row>
    <row r="325">
      <c r="A325" s="25"/>
      <c r="B325" s="25"/>
      <c r="C325" s="25"/>
      <c r="D325" s="25"/>
      <c r="E325" s="25"/>
      <c r="F325" s="25"/>
      <c r="G325" s="25"/>
      <c r="H325" s="25"/>
      <c r="I325" s="25"/>
      <c r="J325" s="25"/>
      <c r="K325" s="25"/>
      <c r="L325" s="25"/>
      <c r="M325" s="24"/>
      <c r="N325" s="24"/>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4"/>
      <c r="BC325" s="25"/>
      <c r="BD325" s="25"/>
    </row>
    <row r="326">
      <c r="A326" s="25"/>
      <c r="B326" s="25"/>
      <c r="C326" s="25"/>
      <c r="D326" s="25"/>
      <c r="E326" s="25"/>
      <c r="F326" s="25"/>
      <c r="G326" s="25"/>
      <c r="H326" s="25"/>
      <c r="I326" s="25"/>
      <c r="J326" s="25"/>
      <c r="K326" s="25"/>
      <c r="L326" s="25"/>
      <c r="M326" s="24"/>
      <c r="N326" s="24"/>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4"/>
      <c r="BC326" s="25"/>
      <c r="BD326" s="25"/>
    </row>
    <row r="327">
      <c r="A327" s="25"/>
      <c r="B327" s="25"/>
      <c r="C327" s="25"/>
      <c r="D327" s="25"/>
      <c r="E327" s="25"/>
      <c r="F327" s="25"/>
      <c r="G327" s="25"/>
      <c r="H327" s="25"/>
      <c r="I327" s="25"/>
      <c r="J327" s="25"/>
      <c r="K327" s="25"/>
      <c r="L327" s="25"/>
      <c r="M327" s="24"/>
      <c r="N327" s="24"/>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4"/>
      <c r="BC327" s="25"/>
      <c r="BD327" s="25"/>
    </row>
    <row r="328">
      <c r="A328" s="25"/>
      <c r="B328" s="25"/>
      <c r="C328" s="25"/>
      <c r="D328" s="25"/>
      <c r="E328" s="25"/>
      <c r="F328" s="25"/>
      <c r="G328" s="25"/>
      <c r="H328" s="25"/>
      <c r="I328" s="25"/>
      <c r="J328" s="25"/>
      <c r="K328" s="25"/>
      <c r="L328" s="25"/>
      <c r="M328" s="24"/>
      <c r="N328" s="24"/>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4"/>
      <c r="BC328" s="25"/>
      <c r="BD328" s="25"/>
    </row>
    <row r="329">
      <c r="A329" s="25"/>
      <c r="B329" s="25"/>
      <c r="C329" s="25"/>
      <c r="D329" s="25"/>
      <c r="E329" s="25"/>
      <c r="F329" s="25"/>
      <c r="G329" s="25"/>
      <c r="H329" s="25"/>
      <c r="I329" s="25"/>
      <c r="J329" s="25"/>
      <c r="K329" s="25"/>
      <c r="L329" s="25"/>
      <c r="M329" s="24"/>
      <c r="N329" s="24"/>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4"/>
      <c r="BC329" s="25"/>
      <c r="BD329" s="25"/>
    </row>
    <row r="330">
      <c r="A330" s="25"/>
      <c r="B330" s="25"/>
      <c r="C330" s="25"/>
      <c r="D330" s="25"/>
      <c r="E330" s="25"/>
      <c r="F330" s="25"/>
      <c r="G330" s="25"/>
      <c r="H330" s="25"/>
      <c r="I330" s="25"/>
      <c r="J330" s="25"/>
      <c r="K330" s="25"/>
      <c r="L330" s="25"/>
      <c r="M330" s="24"/>
      <c r="N330" s="24"/>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4"/>
      <c r="BC330" s="25"/>
      <c r="BD330" s="25"/>
    </row>
    <row r="331">
      <c r="A331" s="25"/>
      <c r="B331" s="25"/>
      <c r="C331" s="25"/>
      <c r="D331" s="25"/>
      <c r="E331" s="25"/>
      <c r="F331" s="25"/>
      <c r="G331" s="25"/>
      <c r="H331" s="25"/>
      <c r="I331" s="25"/>
      <c r="J331" s="25"/>
      <c r="K331" s="25"/>
      <c r="L331" s="25"/>
      <c r="M331" s="24"/>
      <c r="N331" s="24"/>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4"/>
      <c r="BC331" s="25"/>
      <c r="BD331" s="25"/>
    </row>
    <row r="332">
      <c r="A332" s="25"/>
      <c r="B332" s="25"/>
      <c r="C332" s="25"/>
      <c r="D332" s="25"/>
      <c r="E332" s="25"/>
      <c r="F332" s="25"/>
      <c r="G332" s="25"/>
      <c r="H332" s="25"/>
      <c r="I332" s="25"/>
      <c r="J332" s="25"/>
      <c r="K332" s="25"/>
      <c r="L332" s="25"/>
      <c r="M332" s="24"/>
      <c r="N332" s="24"/>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4"/>
      <c r="BC332" s="25"/>
      <c r="BD332" s="25"/>
    </row>
    <row r="333">
      <c r="A333" s="25"/>
      <c r="B333" s="25"/>
      <c r="C333" s="25"/>
      <c r="D333" s="25"/>
      <c r="E333" s="25"/>
      <c r="F333" s="25"/>
      <c r="G333" s="25"/>
      <c r="H333" s="25"/>
      <c r="I333" s="25"/>
      <c r="J333" s="25"/>
      <c r="K333" s="25"/>
      <c r="L333" s="25"/>
      <c r="M333" s="24"/>
      <c r="N333" s="24"/>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4"/>
      <c r="BC333" s="25"/>
      <c r="BD333" s="25"/>
    </row>
    <row r="334">
      <c r="A334" s="25"/>
      <c r="B334" s="25"/>
      <c r="C334" s="25"/>
      <c r="D334" s="25"/>
      <c r="E334" s="25"/>
      <c r="F334" s="25"/>
      <c r="G334" s="25"/>
      <c r="H334" s="25"/>
      <c r="I334" s="25"/>
      <c r="J334" s="25"/>
      <c r="K334" s="25"/>
      <c r="L334" s="25"/>
      <c r="M334" s="24"/>
      <c r="N334" s="24"/>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4"/>
      <c r="BC334" s="25"/>
      <c r="BD334" s="25"/>
    </row>
    <row r="335">
      <c r="A335" s="25"/>
      <c r="B335" s="25"/>
      <c r="C335" s="25"/>
      <c r="D335" s="25"/>
      <c r="E335" s="25"/>
      <c r="F335" s="25"/>
      <c r="G335" s="25"/>
      <c r="H335" s="25"/>
      <c r="I335" s="25"/>
      <c r="J335" s="25"/>
      <c r="K335" s="25"/>
      <c r="L335" s="25"/>
      <c r="M335" s="24"/>
      <c r="N335" s="24"/>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4"/>
      <c r="BC335" s="25"/>
      <c r="BD335" s="25"/>
    </row>
    <row r="336">
      <c r="A336" s="25"/>
      <c r="B336" s="25"/>
      <c r="C336" s="25"/>
      <c r="D336" s="25"/>
      <c r="E336" s="25"/>
      <c r="F336" s="25"/>
      <c r="G336" s="25"/>
      <c r="H336" s="25"/>
      <c r="I336" s="25"/>
      <c r="J336" s="25"/>
      <c r="K336" s="25"/>
      <c r="L336" s="25"/>
      <c r="M336" s="24"/>
      <c r="N336" s="24"/>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4"/>
      <c r="BC336" s="25"/>
      <c r="BD336" s="25"/>
    </row>
    <row r="337">
      <c r="A337" s="25"/>
      <c r="B337" s="25"/>
      <c r="C337" s="25"/>
      <c r="D337" s="25"/>
      <c r="E337" s="25"/>
      <c r="F337" s="25"/>
      <c r="G337" s="25"/>
      <c r="H337" s="25"/>
      <c r="I337" s="25"/>
      <c r="J337" s="25"/>
      <c r="K337" s="25"/>
      <c r="L337" s="25"/>
      <c r="M337" s="24"/>
      <c r="N337" s="24"/>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4"/>
      <c r="BC337" s="25"/>
      <c r="BD337" s="25"/>
    </row>
    <row r="338">
      <c r="A338" s="25"/>
      <c r="B338" s="25"/>
      <c r="C338" s="25"/>
      <c r="D338" s="25"/>
      <c r="E338" s="25"/>
      <c r="F338" s="25"/>
      <c r="G338" s="25"/>
      <c r="H338" s="25"/>
      <c r="I338" s="25"/>
      <c r="J338" s="25"/>
      <c r="K338" s="25"/>
      <c r="L338" s="25"/>
      <c r="M338" s="24"/>
      <c r="N338" s="24"/>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4"/>
      <c r="BC338" s="25"/>
      <c r="BD338" s="25"/>
    </row>
    <row r="339">
      <c r="A339" s="25"/>
      <c r="B339" s="25"/>
      <c r="C339" s="25"/>
      <c r="D339" s="25"/>
      <c r="E339" s="25"/>
      <c r="F339" s="25"/>
      <c r="G339" s="25"/>
      <c r="H339" s="25"/>
      <c r="I339" s="25"/>
      <c r="J339" s="25"/>
      <c r="K339" s="25"/>
      <c r="L339" s="25"/>
      <c r="M339" s="24"/>
      <c r="N339" s="24"/>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4"/>
      <c r="BC339" s="25"/>
      <c r="BD339" s="25"/>
    </row>
    <row r="340">
      <c r="A340" s="25"/>
      <c r="B340" s="25"/>
      <c r="C340" s="25"/>
      <c r="D340" s="25"/>
      <c r="E340" s="25"/>
      <c r="F340" s="25"/>
      <c r="G340" s="25"/>
      <c r="H340" s="25"/>
      <c r="I340" s="25"/>
      <c r="J340" s="25"/>
      <c r="K340" s="25"/>
      <c r="L340" s="25"/>
      <c r="M340" s="24"/>
      <c r="N340" s="24"/>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4"/>
      <c r="BC340" s="25"/>
      <c r="BD340" s="25"/>
    </row>
    <row r="341">
      <c r="A341" s="25"/>
      <c r="B341" s="25"/>
      <c r="C341" s="25"/>
      <c r="D341" s="25"/>
      <c r="E341" s="25"/>
      <c r="F341" s="25"/>
      <c r="G341" s="25"/>
      <c r="H341" s="25"/>
      <c r="I341" s="25"/>
      <c r="J341" s="25"/>
      <c r="K341" s="25"/>
      <c r="L341" s="25"/>
      <c r="M341" s="24"/>
      <c r="N341" s="24"/>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4"/>
      <c r="BC341" s="25"/>
      <c r="BD341" s="25"/>
    </row>
    <row r="342">
      <c r="A342" s="25"/>
      <c r="B342" s="25"/>
      <c r="C342" s="25"/>
      <c r="D342" s="25"/>
      <c r="E342" s="25"/>
      <c r="F342" s="25"/>
      <c r="G342" s="25"/>
      <c r="H342" s="25"/>
      <c r="I342" s="25"/>
      <c r="J342" s="25"/>
      <c r="K342" s="25"/>
      <c r="L342" s="25"/>
      <c r="M342" s="24"/>
      <c r="N342" s="24"/>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4"/>
      <c r="BC342" s="25"/>
      <c r="BD342" s="25"/>
    </row>
    <row r="343">
      <c r="A343" s="25"/>
      <c r="B343" s="25"/>
      <c r="C343" s="25"/>
      <c r="D343" s="25"/>
      <c r="E343" s="25"/>
      <c r="F343" s="25"/>
      <c r="G343" s="25"/>
      <c r="H343" s="25"/>
      <c r="I343" s="25"/>
      <c r="J343" s="25"/>
      <c r="K343" s="25"/>
      <c r="L343" s="25"/>
      <c r="M343" s="24"/>
      <c r="N343" s="24"/>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4"/>
      <c r="BC343" s="25"/>
      <c r="BD343" s="25"/>
    </row>
    <row r="344">
      <c r="A344" s="25"/>
      <c r="B344" s="25"/>
      <c r="C344" s="25"/>
      <c r="D344" s="25"/>
      <c r="E344" s="25"/>
      <c r="F344" s="25"/>
      <c r="G344" s="25"/>
      <c r="H344" s="25"/>
      <c r="I344" s="25"/>
      <c r="J344" s="25"/>
      <c r="K344" s="25"/>
      <c r="L344" s="25"/>
      <c r="M344" s="24"/>
      <c r="N344" s="24"/>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4"/>
      <c r="BC344" s="25"/>
      <c r="BD344" s="25"/>
    </row>
    <row r="345">
      <c r="A345" s="25"/>
      <c r="B345" s="25"/>
      <c r="C345" s="25"/>
      <c r="D345" s="25"/>
      <c r="E345" s="25"/>
      <c r="F345" s="25"/>
      <c r="G345" s="25"/>
      <c r="H345" s="25"/>
      <c r="I345" s="25"/>
      <c r="J345" s="25"/>
      <c r="K345" s="25"/>
      <c r="L345" s="25"/>
      <c r="M345" s="24"/>
      <c r="N345" s="24"/>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4"/>
      <c r="BC345" s="25"/>
      <c r="BD345" s="25"/>
    </row>
    <row r="346">
      <c r="A346" s="25"/>
      <c r="B346" s="25"/>
      <c r="C346" s="25"/>
      <c r="D346" s="25"/>
      <c r="E346" s="25"/>
      <c r="F346" s="25"/>
      <c r="G346" s="25"/>
      <c r="H346" s="25"/>
      <c r="I346" s="25"/>
      <c r="J346" s="25"/>
      <c r="K346" s="25"/>
      <c r="L346" s="25"/>
      <c r="M346" s="24"/>
      <c r="N346" s="24"/>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4"/>
      <c r="BC346" s="25"/>
      <c r="BD346" s="25"/>
    </row>
    <row r="347">
      <c r="A347" s="25"/>
      <c r="B347" s="25"/>
      <c r="C347" s="25"/>
      <c r="D347" s="25"/>
      <c r="E347" s="25"/>
      <c r="F347" s="25"/>
      <c r="G347" s="25"/>
      <c r="H347" s="25"/>
      <c r="I347" s="25"/>
      <c r="J347" s="25"/>
      <c r="K347" s="25"/>
      <c r="L347" s="25"/>
      <c r="M347" s="24"/>
      <c r="N347" s="24"/>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4"/>
      <c r="BC347" s="25"/>
      <c r="BD347" s="25"/>
    </row>
    <row r="348">
      <c r="A348" s="25"/>
      <c r="B348" s="25"/>
      <c r="C348" s="25"/>
      <c r="D348" s="25"/>
      <c r="E348" s="25"/>
      <c r="F348" s="25"/>
      <c r="G348" s="25"/>
      <c r="H348" s="25"/>
      <c r="I348" s="25"/>
      <c r="J348" s="25"/>
      <c r="K348" s="25"/>
      <c r="L348" s="25"/>
      <c r="M348" s="24"/>
      <c r="N348" s="24"/>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4"/>
      <c r="BC348" s="25"/>
      <c r="BD348" s="25"/>
    </row>
    <row r="349">
      <c r="A349" s="25"/>
      <c r="B349" s="25"/>
      <c r="C349" s="25"/>
      <c r="D349" s="25"/>
      <c r="E349" s="25"/>
      <c r="F349" s="25"/>
      <c r="G349" s="25"/>
      <c r="H349" s="25"/>
      <c r="I349" s="25"/>
      <c r="J349" s="25"/>
      <c r="K349" s="25"/>
      <c r="L349" s="25"/>
      <c r="M349" s="24"/>
      <c r="N349" s="24"/>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4"/>
      <c r="BC349" s="25"/>
      <c r="BD349" s="25"/>
    </row>
    <row r="350">
      <c r="A350" s="25"/>
      <c r="B350" s="25"/>
      <c r="C350" s="25"/>
      <c r="D350" s="25"/>
      <c r="E350" s="25"/>
      <c r="F350" s="25"/>
      <c r="G350" s="25"/>
      <c r="H350" s="25"/>
      <c r="I350" s="25"/>
      <c r="J350" s="25"/>
      <c r="K350" s="25"/>
      <c r="L350" s="25"/>
      <c r="M350" s="24"/>
      <c r="N350" s="24"/>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4"/>
      <c r="BC350" s="25"/>
      <c r="BD350" s="25"/>
    </row>
    <row r="351">
      <c r="A351" s="25"/>
      <c r="B351" s="25"/>
      <c r="C351" s="25"/>
      <c r="D351" s="25"/>
      <c r="E351" s="25"/>
      <c r="F351" s="25"/>
      <c r="G351" s="25"/>
      <c r="H351" s="25"/>
      <c r="I351" s="25"/>
      <c r="J351" s="25"/>
      <c r="K351" s="25"/>
      <c r="L351" s="25"/>
      <c r="M351" s="24"/>
      <c r="N351" s="24"/>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4"/>
      <c r="BC351" s="25"/>
      <c r="BD351" s="25"/>
    </row>
    <row r="352">
      <c r="A352" s="25"/>
      <c r="B352" s="25"/>
      <c r="C352" s="25"/>
      <c r="D352" s="25"/>
      <c r="E352" s="25"/>
      <c r="F352" s="25"/>
      <c r="G352" s="25"/>
      <c r="H352" s="25"/>
      <c r="I352" s="25"/>
      <c r="J352" s="25"/>
      <c r="K352" s="25"/>
      <c r="L352" s="25"/>
      <c r="M352" s="24"/>
      <c r="N352" s="24"/>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4"/>
      <c r="BC352" s="25"/>
      <c r="BD352" s="25"/>
    </row>
    <row r="353">
      <c r="A353" s="25"/>
      <c r="B353" s="25"/>
      <c r="C353" s="25"/>
      <c r="D353" s="25"/>
      <c r="E353" s="25"/>
      <c r="F353" s="25"/>
      <c r="G353" s="25"/>
      <c r="H353" s="25"/>
      <c r="I353" s="25"/>
      <c r="J353" s="25"/>
      <c r="K353" s="25"/>
      <c r="L353" s="25"/>
      <c r="M353" s="24"/>
      <c r="N353" s="24"/>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4"/>
      <c r="BC353" s="25"/>
      <c r="BD353" s="25"/>
    </row>
    <row r="354">
      <c r="A354" s="25"/>
      <c r="B354" s="25"/>
      <c r="C354" s="25"/>
      <c r="D354" s="25"/>
      <c r="E354" s="25"/>
      <c r="F354" s="25"/>
      <c r="G354" s="25"/>
      <c r="H354" s="25"/>
      <c r="I354" s="25"/>
      <c r="J354" s="25"/>
      <c r="K354" s="25"/>
      <c r="L354" s="25"/>
      <c r="M354" s="24"/>
      <c r="N354" s="24"/>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4"/>
      <c r="BC354" s="25"/>
      <c r="BD354" s="25"/>
    </row>
    <row r="355">
      <c r="A355" s="25"/>
      <c r="B355" s="25"/>
      <c r="C355" s="25"/>
      <c r="D355" s="25"/>
      <c r="E355" s="25"/>
      <c r="F355" s="25"/>
      <c r="G355" s="25"/>
      <c r="H355" s="25"/>
      <c r="I355" s="25"/>
      <c r="J355" s="25"/>
      <c r="K355" s="25"/>
      <c r="L355" s="25"/>
      <c r="M355" s="24"/>
      <c r="N355" s="24"/>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4"/>
      <c r="BC355" s="25"/>
      <c r="BD355" s="25"/>
    </row>
    <row r="356">
      <c r="A356" s="25"/>
      <c r="B356" s="25"/>
      <c r="C356" s="25"/>
      <c r="D356" s="25"/>
      <c r="E356" s="25"/>
      <c r="F356" s="25"/>
      <c r="G356" s="25"/>
      <c r="H356" s="25"/>
      <c r="I356" s="25"/>
      <c r="J356" s="25"/>
      <c r="K356" s="25"/>
      <c r="L356" s="25"/>
      <c r="M356" s="24"/>
      <c r="N356" s="24"/>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4"/>
      <c r="BC356" s="25"/>
      <c r="BD356" s="25"/>
    </row>
    <row r="357">
      <c r="A357" s="25"/>
      <c r="B357" s="25"/>
      <c r="C357" s="25"/>
      <c r="D357" s="25"/>
      <c r="E357" s="25"/>
      <c r="F357" s="25"/>
      <c r="G357" s="25"/>
      <c r="H357" s="25"/>
      <c r="I357" s="25"/>
      <c r="J357" s="25"/>
      <c r="K357" s="25"/>
      <c r="L357" s="25"/>
      <c r="M357" s="24"/>
      <c r="N357" s="24"/>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4"/>
      <c r="BC357" s="25"/>
      <c r="BD357" s="25"/>
    </row>
    <row r="358">
      <c r="A358" s="25"/>
      <c r="B358" s="25"/>
      <c r="C358" s="25"/>
      <c r="D358" s="25"/>
      <c r="E358" s="25"/>
      <c r="F358" s="25"/>
      <c r="G358" s="25"/>
      <c r="H358" s="25"/>
      <c r="I358" s="25"/>
      <c r="J358" s="25"/>
      <c r="K358" s="25"/>
      <c r="L358" s="25"/>
      <c r="M358" s="24"/>
      <c r="N358" s="24"/>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4"/>
      <c r="BC358" s="25"/>
      <c r="BD358" s="25"/>
    </row>
    <row r="359">
      <c r="A359" s="25"/>
      <c r="B359" s="25"/>
      <c r="C359" s="25"/>
      <c r="D359" s="25"/>
      <c r="E359" s="25"/>
      <c r="F359" s="25"/>
      <c r="G359" s="25"/>
      <c r="H359" s="25"/>
      <c r="I359" s="25"/>
      <c r="J359" s="25"/>
      <c r="K359" s="25"/>
      <c r="L359" s="25"/>
      <c r="M359" s="24"/>
      <c r="N359" s="24"/>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4"/>
      <c r="BC359" s="25"/>
      <c r="BD359" s="25"/>
    </row>
    <row r="360">
      <c r="A360" s="25"/>
      <c r="B360" s="25"/>
      <c r="C360" s="25"/>
      <c r="D360" s="25"/>
      <c r="E360" s="25"/>
      <c r="F360" s="25"/>
      <c r="G360" s="25"/>
      <c r="H360" s="25"/>
      <c r="I360" s="25"/>
      <c r="J360" s="25"/>
      <c r="K360" s="25"/>
      <c r="L360" s="25"/>
      <c r="M360" s="24"/>
      <c r="N360" s="24"/>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4"/>
      <c r="BC360" s="25"/>
      <c r="BD360" s="25"/>
    </row>
    <row r="361">
      <c r="A361" s="25"/>
      <c r="B361" s="25"/>
      <c r="C361" s="25"/>
      <c r="D361" s="25"/>
      <c r="E361" s="25"/>
      <c r="F361" s="25"/>
      <c r="G361" s="25"/>
      <c r="H361" s="25"/>
      <c r="I361" s="25"/>
      <c r="J361" s="25"/>
      <c r="K361" s="25"/>
      <c r="L361" s="25"/>
      <c r="M361" s="24"/>
      <c r="N361" s="24"/>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4"/>
      <c r="BC361" s="25"/>
      <c r="BD361" s="25"/>
    </row>
    <row r="362">
      <c r="A362" s="25"/>
      <c r="B362" s="25"/>
      <c r="C362" s="25"/>
      <c r="D362" s="25"/>
      <c r="E362" s="25"/>
      <c r="F362" s="25"/>
      <c r="G362" s="25"/>
      <c r="H362" s="25"/>
      <c r="I362" s="25"/>
      <c r="J362" s="25"/>
      <c r="K362" s="25"/>
      <c r="L362" s="25"/>
      <c r="M362" s="24"/>
      <c r="N362" s="24"/>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4"/>
      <c r="BC362" s="25"/>
      <c r="BD362" s="25"/>
    </row>
    <row r="363">
      <c r="A363" s="25"/>
      <c r="B363" s="25"/>
      <c r="C363" s="25"/>
      <c r="D363" s="25"/>
      <c r="E363" s="25"/>
      <c r="F363" s="25"/>
      <c r="G363" s="25"/>
      <c r="H363" s="25"/>
      <c r="I363" s="25"/>
      <c r="J363" s="25"/>
      <c r="K363" s="25"/>
      <c r="L363" s="25"/>
      <c r="M363" s="24"/>
      <c r="N363" s="24"/>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4"/>
      <c r="BC363" s="25"/>
      <c r="BD363" s="25"/>
    </row>
    <row r="364">
      <c r="A364" s="25"/>
      <c r="B364" s="25"/>
      <c r="C364" s="25"/>
      <c r="D364" s="25"/>
      <c r="E364" s="25"/>
      <c r="F364" s="25"/>
      <c r="G364" s="25"/>
      <c r="H364" s="25"/>
      <c r="I364" s="25"/>
      <c r="J364" s="25"/>
      <c r="K364" s="25"/>
      <c r="L364" s="25"/>
      <c r="M364" s="24"/>
      <c r="N364" s="24"/>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4"/>
      <c r="BC364" s="25"/>
      <c r="BD364" s="25"/>
    </row>
    <row r="365">
      <c r="A365" s="25"/>
      <c r="B365" s="25"/>
      <c r="C365" s="25"/>
      <c r="D365" s="25"/>
      <c r="E365" s="25"/>
      <c r="F365" s="25"/>
      <c r="G365" s="25"/>
      <c r="H365" s="25"/>
      <c r="I365" s="25"/>
      <c r="J365" s="25"/>
      <c r="K365" s="25"/>
      <c r="L365" s="25"/>
      <c r="M365" s="24"/>
      <c r="N365" s="24"/>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4"/>
      <c r="BC365" s="25"/>
      <c r="BD365" s="25"/>
    </row>
    <row r="366">
      <c r="A366" s="25"/>
      <c r="B366" s="25"/>
      <c r="C366" s="25"/>
      <c r="D366" s="25"/>
      <c r="E366" s="25"/>
      <c r="F366" s="25"/>
      <c r="G366" s="25"/>
      <c r="H366" s="25"/>
      <c r="I366" s="25"/>
      <c r="J366" s="25"/>
      <c r="K366" s="25"/>
      <c r="L366" s="25"/>
      <c r="M366" s="24"/>
      <c r="N366" s="24"/>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4"/>
      <c r="BC366" s="25"/>
      <c r="BD366" s="25"/>
    </row>
    <row r="367">
      <c r="A367" s="25"/>
      <c r="B367" s="25"/>
      <c r="C367" s="25"/>
      <c r="D367" s="25"/>
      <c r="E367" s="25"/>
      <c r="F367" s="25"/>
      <c r="G367" s="25"/>
      <c r="H367" s="25"/>
      <c r="I367" s="25"/>
      <c r="J367" s="25"/>
      <c r="K367" s="25"/>
      <c r="L367" s="25"/>
      <c r="M367" s="24"/>
      <c r="N367" s="24"/>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4"/>
      <c r="BC367" s="25"/>
      <c r="BD367" s="25"/>
    </row>
    <row r="368">
      <c r="A368" s="25"/>
      <c r="B368" s="25"/>
      <c r="C368" s="25"/>
      <c r="D368" s="25"/>
      <c r="E368" s="25"/>
      <c r="F368" s="25"/>
      <c r="G368" s="25"/>
      <c r="H368" s="25"/>
      <c r="I368" s="25"/>
      <c r="J368" s="25"/>
      <c r="K368" s="25"/>
      <c r="L368" s="25"/>
      <c r="M368" s="24"/>
      <c r="N368" s="24"/>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4"/>
      <c r="BC368" s="25"/>
      <c r="BD368" s="25"/>
    </row>
    <row r="369">
      <c r="A369" s="25"/>
      <c r="B369" s="25"/>
      <c r="C369" s="25"/>
      <c r="D369" s="25"/>
      <c r="E369" s="25"/>
      <c r="F369" s="25"/>
      <c r="G369" s="25"/>
      <c r="H369" s="25"/>
      <c r="I369" s="25"/>
      <c r="J369" s="25"/>
      <c r="K369" s="25"/>
      <c r="L369" s="25"/>
      <c r="M369" s="24"/>
      <c r="N369" s="24"/>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4"/>
      <c r="BC369" s="25"/>
      <c r="BD369" s="25"/>
    </row>
    <row r="370">
      <c r="A370" s="25"/>
      <c r="B370" s="25"/>
      <c r="C370" s="25"/>
      <c r="D370" s="25"/>
      <c r="E370" s="25"/>
      <c r="F370" s="25"/>
      <c r="G370" s="25"/>
      <c r="H370" s="25"/>
      <c r="I370" s="25"/>
      <c r="J370" s="25"/>
      <c r="K370" s="25"/>
      <c r="L370" s="25"/>
      <c r="M370" s="24"/>
      <c r="N370" s="24"/>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4"/>
      <c r="BC370" s="25"/>
      <c r="BD370" s="25"/>
    </row>
    <row r="371">
      <c r="A371" s="25"/>
      <c r="B371" s="25"/>
      <c r="C371" s="25"/>
      <c r="D371" s="25"/>
      <c r="E371" s="25"/>
      <c r="F371" s="25"/>
      <c r="G371" s="25"/>
      <c r="H371" s="25"/>
      <c r="I371" s="25"/>
      <c r="J371" s="25"/>
      <c r="K371" s="25"/>
      <c r="L371" s="25"/>
      <c r="M371" s="24"/>
      <c r="N371" s="24"/>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4"/>
      <c r="BC371" s="25"/>
      <c r="BD371" s="25"/>
    </row>
    <row r="372">
      <c r="A372" s="25"/>
      <c r="B372" s="25"/>
      <c r="C372" s="25"/>
      <c r="D372" s="25"/>
      <c r="E372" s="25"/>
      <c r="F372" s="25"/>
      <c r="G372" s="25"/>
      <c r="H372" s="25"/>
      <c r="I372" s="25"/>
      <c r="J372" s="25"/>
      <c r="K372" s="25"/>
      <c r="L372" s="25"/>
      <c r="M372" s="24"/>
      <c r="N372" s="24"/>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4"/>
      <c r="BC372" s="25"/>
      <c r="BD372" s="25"/>
    </row>
    <row r="373">
      <c r="A373" s="25"/>
      <c r="B373" s="25"/>
      <c r="C373" s="25"/>
      <c r="D373" s="25"/>
      <c r="E373" s="25"/>
      <c r="F373" s="25"/>
      <c r="G373" s="25"/>
      <c r="H373" s="25"/>
      <c r="I373" s="25"/>
      <c r="J373" s="25"/>
      <c r="K373" s="25"/>
      <c r="L373" s="25"/>
      <c r="M373" s="24"/>
      <c r="N373" s="24"/>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4"/>
      <c r="BC373" s="25"/>
      <c r="BD373" s="25"/>
    </row>
    <row r="374">
      <c r="A374" s="25"/>
      <c r="B374" s="25"/>
      <c r="C374" s="25"/>
      <c r="D374" s="25"/>
      <c r="E374" s="25"/>
      <c r="F374" s="25"/>
      <c r="G374" s="25"/>
      <c r="H374" s="25"/>
      <c r="I374" s="25"/>
      <c r="J374" s="25"/>
      <c r="K374" s="25"/>
      <c r="L374" s="25"/>
      <c r="M374" s="24"/>
      <c r="N374" s="24"/>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4"/>
      <c r="BC374" s="25"/>
      <c r="BD374" s="25"/>
    </row>
    <row r="375">
      <c r="A375" s="25"/>
      <c r="B375" s="25"/>
      <c r="C375" s="25"/>
      <c r="D375" s="25"/>
      <c r="E375" s="25"/>
      <c r="F375" s="25"/>
      <c r="G375" s="25"/>
      <c r="H375" s="25"/>
      <c r="I375" s="25"/>
      <c r="J375" s="25"/>
      <c r="K375" s="25"/>
      <c r="L375" s="25"/>
      <c r="M375" s="24"/>
      <c r="N375" s="24"/>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4"/>
      <c r="BC375" s="25"/>
      <c r="BD375" s="25"/>
    </row>
    <row r="376">
      <c r="A376" s="25"/>
      <c r="B376" s="25"/>
      <c r="C376" s="25"/>
      <c r="D376" s="25"/>
      <c r="E376" s="25"/>
      <c r="F376" s="25"/>
      <c r="G376" s="25"/>
      <c r="H376" s="25"/>
      <c r="I376" s="25"/>
      <c r="J376" s="25"/>
      <c r="K376" s="25"/>
      <c r="L376" s="25"/>
      <c r="M376" s="24"/>
      <c r="N376" s="24"/>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4"/>
      <c r="BC376" s="25"/>
      <c r="BD376" s="25"/>
    </row>
    <row r="377">
      <c r="A377" s="25"/>
      <c r="B377" s="25"/>
      <c r="C377" s="25"/>
      <c r="D377" s="25"/>
      <c r="E377" s="25"/>
      <c r="F377" s="25"/>
      <c r="G377" s="25"/>
      <c r="H377" s="25"/>
      <c r="I377" s="25"/>
      <c r="J377" s="25"/>
      <c r="K377" s="25"/>
      <c r="L377" s="25"/>
      <c r="M377" s="24"/>
      <c r="N377" s="24"/>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4"/>
      <c r="BC377" s="25"/>
      <c r="BD377" s="25"/>
    </row>
    <row r="378">
      <c r="A378" s="25"/>
      <c r="B378" s="25"/>
      <c r="C378" s="25"/>
      <c r="D378" s="25"/>
      <c r="E378" s="25"/>
      <c r="F378" s="25"/>
      <c r="G378" s="25"/>
      <c r="H378" s="25"/>
      <c r="I378" s="25"/>
      <c r="J378" s="25"/>
      <c r="K378" s="25"/>
      <c r="L378" s="25"/>
      <c r="M378" s="24"/>
      <c r="N378" s="24"/>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4"/>
      <c r="BC378" s="25"/>
      <c r="BD378" s="25"/>
    </row>
    <row r="379">
      <c r="A379" s="25"/>
      <c r="B379" s="25"/>
      <c r="C379" s="25"/>
      <c r="D379" s="25"/>
      <c r="E379" s="25"/>
      <c r="F379" s="25"/>
      <c r="G379" s="25"/>
      <c r="H379" s="25"/>
      <c r="I379" s="25"/>
      <c r="J379" s="25"/>
      <c r="K379" s="25"/>
      <c r="L379" s="25"/>
      <c r="M379" s="24"/>
      <c r="N379" s="24"/>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4"/>
      <c r="BC379" s="25"/>
      <c r="BD379" s="25"/>
    </row>
    <row r="380">
      <c r="A380" s="25"/>
      <c r="B380" s="25"/>
      <c r="C380" s="25"/>
      <c r="D380" s="25"/>
      <c r="E380" s="25"/>
      <c r="F380" s="25"/>
      <c r="G380" s="25"/>
      <c r="H380" s="25"/>
      <c r="I380" s="25"/>
      <c r="J380" s="25"/>
      <c r="K380" s="25"/>
      <c r="L380" s="25"/>
      <c r="M380" s="24"/>
      <c r="N380" s="24"/>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4"/>
      <c r="BC380" s="25"/>
      <c r="BD380" s="25"/>
    </row>
    <row r="381">
      <c r="A381" s="25"/>
      <c r="B381" s="25"/>
      <c r="C381" s="25"/>
      <c r="D381" s="25"/>
      <c r="E381" s="25"/>
      <c r="F381" s="25"/>
      <c r="G381" s="25"/>
      <c r="H381" s="25"/>
      <c r="I381" s="25"/>
      <c r="J381" s="25"/>
      <c r="K381" s="25"/>
      <c r="L381" s="25"/>
      <c r="M381" s="24"/>
      <c r="N381" s="24"/>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4"/>
      <c r="BC381" s="25"/>
      <c r="BD381" s="25"/>
    </row>
    <row r="382">
      <c r="A382" s="25"/>
      <c r="B382" s="25"/>
      <c r="C382" s="25"/>
      <c r="D382" s="25"/>
      <c r="E382" s="25"/>
      <c r="F382" s="25"/>
      <c r="G382" s="25"/>
      <c r="H382" s="25"/>
      <c r="I382" s="25"/>
      <c r="J382" s="25"/>
      <c r="K382" s="25"/>
      <c r="L382" s="25"/>
      <c r="M382" s="24"/>
      <c r="N382" s="24"/>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4"/>
      <c r="BC382" s="25"/>
      <c r="BD382" s="25"/>
    </row>
    <row r="383">
      <c r="A383" s="25"/>
      <c r="B383" s="25"/>
      <c r="C383" s="25"/>
      <c r="D383" s="25"/>
      <c r="E383" s="25"/>
      <c r="F383" s="25"/>
      <c r="G383" s="25"/>
      <c r="H383" s="25"/>
      <c r="I383" s="25"/>
      <c r="J383" s="25"/>
      <c r="K383" s="25"/>
      <c r="L383" s="25"/>
      <c r="M383" s="24"/>
      <c r="N383" s="24"/>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4"/>
      <c r="BC383" s="25"/>
      <c r="BD383" s="25"/>
    </row>
    <row r="384">
      <c r="A384" s="25"/>
      <c r="B384" s="25"/>
      <c r="C384" s="25"/>
      <c r="D384" s="25"/>
      <c r="E384" s="25"/>
      <c r="F384" s="25"/>
      <c r="G384" s="25"/>
      <c r="H384" s="25"/>
      <c r="I384" s="25"/>
      <c r="J384" s="25"/>
      <c r="K384" s="25"/>
      <c r="L384" s="25"/>
      <c r="M384" s="24"/>
      <c r="N384" s="24"/>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4"/>
      <c r="BC384" s="25"/>
      <c r="BD384" s="25"/>
    </row>
    <row r="385">
      <c r="A385" s="25"/>
      <c r="B385" s="25"/>
      <c r="C385" s="25"/>
      <c r="D385" s="25"/>
      <c r="E385" s="25"/>
      <c r="F385" s="25"/>
      <c r="G385" s="25"/>
      <c r="H385" s="25"/>
      <c r="I385" s="25"/>
      <c r="J385" s="25"/>
      <c r="K385" s="25"/>
      <c r="L385" s="25"/>
      <c r="M385" s="24"/>
      <c r="N385" s="24"/>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4"/>
      <c r="BC385" s="25"/>
      <c r="BD385" s="25"/>
    </row>
    <row r="386">
      <c r="A386" s="25"/>
      <c r="B386" s="25"/>
      <c r="C386" s="25"/>
      <c r="D386" s="25"/>
      <c r="E386" s="25"/>
      <c r="F386" s="25"/>
      <c r="G386" s="25"/>
      <c r="H386" s="25"/>
      <c r="I386" s="25"/>
      <c r="J386" s="25"/>
      <c r="K386" s="25"/>
      <c r="L386" s="25"/>
      <c r="M386" s="24"/>
      <c r="N386" s="24"/>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4"/>
      <c r="BC386" s="25"/>
      <c r="BD386" s="25"/>
    </row>
    <row r="387">
      <c r="A387" s="25"/>
      <c r="B387" s="25"/>
      <c r="C387" s="25"/>
      <c r="D387" s="25"/>
      <c r="E387" s="25"/>
      <c r="F387" s="25"/>
      <c r="G387" s="25"/>
      <c r="H387" s="25"/>
      <c r="I387" s="25"/>
      <c r="J387" s="25"/>
      <c r="K387" s="25"/>
      <c r="L387" s="25"/>
      <c r="M387" s="24"/>
      <c r="N387" s="24"/>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4"/>
      <c r="BC387" s="25"/>
      <c r="BD387" s="25"/>
    </row>
    <row r="388">
      <c r="A388" s="25"/>
      <c r="B388" s="25"/>
      <c r="C388" s="25"/>
      <c r="D388" s="25"/>
      <c r="E388" s="25"/>
      <c r="F388" s="25"/>
      <c r="G388" s="25"/>
      <c r="H388" s="25"/>
      <c r="I388" s="25"/>
      <c r="J388" s="25"/>
      <c r="K388" s="25"/>
      <c r="L388" s="25"/>
      <c r="M388" s="24"/>
      <c r="N388" s="24"/>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4"/>
      <c r="BC388" s="25"/>
      <c r="BD388" s="25"/>
    </row>
    <row r="389">
      <c r="A389" s="25"/>
      <c r="B389" s="25"/>
      <c r="C389" s="25"/>
      <c r="D389" s="25"/>
      <c r="E389" s="25"/>
      <c r="F389" s="25"/>
      <c r="G389" s="25"/>
      <c r="H389" s="25"/>
      <c r="I389" s="25"/>
      <c r="J389" s="25"/>
      <c r="K389" s="25"/>
      <c r="L389" s="25"/>
      <c r="M389" s="24"/>
      <c r="N389" s="24"/>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4"/>
      <c r="BC389" s="25"/>
      <c r="BD389" s="25"/>
    </row>
    <row r="390">
      <c r="A390" s="25"/>
      <c r="B390" s="25"/>
      <c r="C390" s="25"/>
      <c r="D390" s="25"/>
      <c r="E390" s="25"/>
      <c r="F390" s="25"/>
      <c r="G390" s="25"/>
      <c r="H390" s="25"/>
      <c r="I390" s="25"/>
      <c r="J390" s="25"/>
      <c r="K390" s="25"/>
      <c r="L390" s="25"/>
      <c r="M390" s="24"/>
      <c r="N390" s="24"/>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4"/>
      <c r="BC390" s="25"/>
      <c r="BD390" s="25"/>
    </row>
    <row r="391">
      <c r="A391" s="25"/>
      <c r="B391" s="25"/>
      <c r="C391" s="25"/>
      <c r="D391" s="25"/>
      <c r="E391" s="25"/>
      <c r="F391" s="25"/>
      <c r="G391" s="25"/>
      <c r="H391" s="25"/>
      <c r="I391" s="25"/>
      <c r="J391" s="25"/>
      <c r="K391" s="25"/>
      <c r="L391" s="25"/>
      <c r="M391" s="24"/>
      <c r="N391" s="24"/>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4"/>
      <c r="BC391" s="25"/>
      <c r="BD391" s="25"/>
    </row>
    <row r="392">
      <c r="A392" s="25"/>
      <c r="B392" s="25"/>
      <c r="C392" s="25"/>
      <c r="D392" s="25"/>
      <c r="E392" s="25"/>
      <c r="F392" s="25"/>
      <c r="G392" s="25"/>
      <c r="H392" s="25"/>
      <c r="I392" s="25"/>
      <c r="J392" s="25"/>
      <c r="K392" s="25"/>
      <c r="L392" s="25"/>
      <c r="M392" s="24"/>
      <c r="N392" s="24"/>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4"/>
      <c r="BC392" s="25"/>
      <c r="BD392" s="25"/>
    </row>
    <row r="393">
      <c r="A393" s="25"/>
      <c r="B393" s="25"/>
      <c r="C393" s="25"/>
      <c r="D393" s="25"/>
      <c r="E393" s="25"/>
      <c r="F393" s="25"/>
      <c r="G393" s="25"/>
      <c r="H393" s="25"/>
      <c r="I393" s="25"/>
      <c r="J393" s="25"/>
      <c r="K393" s="25"/>
      <c r="L393" s="25"/>
      <c r="M393" s="24"/>
      <c r="N393" s="24"/>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4"/>
      <c r="BC393" s="25"/>
      <c r="BD393" s="25"/>
    </row>
    <row r="394">
      <c r="A394" s="25"/>
      <c r="B394" s="25"/>
      <c r="C394" s="25"/>
      <c r="D394" s="25"/>
      <c r="E394" s="25"/>
      <c r="F394" s="25"/>
      <c r="G394" s="25"/>
      <c r="H394" s="25"/>
      <c r="I394" s="25"/>
      <c r="J394" s="25"/>
      <c r="K394" s="25"/>
      <c r="L394" s="25"/>
      <c r="M394" s="24"/>
      <c r="N394" s="24"/>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4"/>
      <c r="BC394" s="25"/>
      <c r="BD394" s="25"/>
    </row>
    <row r="395">
      <c r="A395" s="25"/>
      <c r="B395" s="25"/>
      <c r="C395" s="25"/>
      <c r="D395" s="25"/>
      <c r="E395" s="25"/>
      <c r="F395" s="25"/>
      <c r="G395" s="25"/>
      <c r="H395" s="25"/>
      <c r="I395" s="25"/>
      <c r="J395" s="25"/>
      <c r="K395" s="25"/>
      <c r="L395" s="25"/>
      <c r="M395" s="24"/>
      <c r="N395" s="24"/>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4"/>
      <c r="BC395" s="25"/>
      <c r="BD395" s="25"/>
    </row>
    <row r="396">
      <c r="A396" s="25"/>
      <c r="B396" s="25"/>
      <c r="C396" s="25"/>
      <c r="D396" s="25"/>
      <c r="E396" s="25"/>
      <c r="F396" s="25"/>
      <c r="G396" s="25"/>
      <c r="H396" s="25"/>
      <c r="I396" s="25"/>
      <c r="J396" s="25"/>
      <c r="K396" s="25"/>
      <c r="L396" s="25"/>
      <c r="M396" s="24"/>
      <c r="N396" s="24"/>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4"/>
      <c r="BC396" s="25"/>
      <c r="BD396" s="25"/>
    </row>
    <row r="397">
      <c r="A397" s="25"/>
      <c r="B397" s="25"/>
      <c r="C397" s="25"/>
      <c r="D397" s="25"/>
      <c r="E397" s="25"/>
      <c r="F397" s="25"/>
      <c r="G397" s="25"/>
      <c r="H397" s="25"/>
      <c r="I397" s="25"/>
      <c r="J397" s="25"/>
      <c r="K397" s="25"/>
      <c r="L397" s="25"/>
      <c r="M397" s="24"/>
      <c r="N397" s="24"/>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4"/>
      <c r="BC397" s="25"/>
      <c r="BD397" s="25"/>
    </row>
    <row r="398">
      <c r="A398" s="25"/>
      <c r="B398" s="25"/>
      <c r="C398" s="25"/>
      <c r="D398" s="25"/>
      <c r="E398" s="25"/>
      <c r="F398" s="25"/>
      <c r="G398" s="25"/>
      <c r="H398" s="25"/>
      <c r="I398" s="25"/>
      <c r="J398" s="25"/>
      <c r="K398" s="25"/>
      <c r="L398" s="25"/>
      <c r="M398" s="24"/>
      <c r="N398" s="24"/>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4"/>
      <c r="BC398" s="25"/>
      <c r="BD398" s="25"/>
    </row>
    <row r="399">
      <c r="A399" s="25"/>
      <c r="B399" s="25"/>
      <c r="C399" s="25"/>
      <c r="D399" s="25"/>
      <c r="E399" s="25"/>
      <c r="F399" s="25"/>
      <c r="G399" s="25"/>
      <c r="H399" s="25"/>
      <c r="I399" s="25"/>
      <c r="J399" s="25"/>
      <c r="K399" s="25"/>
      <c r="L399" s="25"/>
      <c r="M399" s="24"/>
      <c r="N399" s="24"/>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4"/>
      <c r="BC399" s="25"/>
      <c r="BD399" s="25"/>
    </row>
    <row r="400">
      <c r="A400" s="25"/>
      <c r="B400" s="25"/>
      <c r="C400" s="25"/>
      <c r="D400" s="25"/>
      <c r="E400" s="25"/>
      <c r="F400" s="25"/>
      <c r="G400" s="25"/>
      <c r="H400" s="25"/>
      <c r="I400" s="25"/>
      <c r="J400" s="25"/>
      <c r="K400" s="25"/>
      <c r="L400" s="25"/>
      <c r="M400" s="24"/>
      <c r="N400" s="24"/>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4"/>
      <c r="BC400" s="25"/>
      <c r="BD400" s="25"/>
    </row>
    <row r="401">
      <c r="A401" s="25"/>
      <c r="B401" s="25"/>
      <c r="C401" s="25"/>
      <c r="D401" s="25"/>
      <c r="E401" s="25"/>
      <c r="F401" s="25"/>
      <c r="G401" s="25"/>
      <c r="H401" s="25"/>
      <c r="I401" s="25"/>
      <c r="J401" s="25"/>
      <c r="K401" s="25"/>
      <c r="L401" s="25"/>
      <c r="M401" s="24"/>
      <c r="N401" s="24"/>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4"/>
      <c r="BC401" s="25"/>
      <c r="BD401" s="25"/>
    </row>
    <row r="402">
      <c r="A402" s="25"/>
      <c r="B402" s="25"/>
      <c r="C402" s="25"/>
      <c r="D402" s="25"/>
      <c r="E402" s="25"/>
      <c r="F402" s="25"/>
      <c r="G402" s="25"/>
      <c r="H402" s="25"/>
      <c r="I402" s="25"/>
      <c r="J402" s="25"/>
      <c r="K402" s="25"/>
      <c r="L402" s="25"/>
      <c r="M402" s="24"/>
      <c r="N402" s="24"/>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4"/>
      <c r="BC402" s="25"/>
      <c r="BD402" s="25"/>
    </row>
    <row r="403">
      <c r="A403" s="25"/>
      <c r="B403" s="25"/>
      <c r="C403" s="25"/>
      <c r="D403" s="25"/>
      <c r="E403" s="25"/>
      <c r="F403" s="25"/>
      <c r="G403" s="25"/>
      <c r="H403" s="25"/>
      <c r="I403" s="25"/>
      <c r="J403" s="25"/>
      <c r="K403" s="25"/>
      <c r="L403" s="25"/>
      <c r="M403" s="24"/>
      <c r="N403" s="24"/>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4"/>
      <c r="BC403" s="25"/>
      <c r="BD403" s="25"/>
    </row>
    <row r="404">
      <c r="A404" s="25"/>
      <c r="B404" s="25"/>
      <c r="C404" s="25"/>
      <c r="D404" s="25"/>
      <c r="E404" s="25"/>
      <c r="F404" s="25"/>
      <c r="G404" s="25"/>
      <c r="H404" s="25"/>
      <c r="I404" s="25"/>
      <c r="J404" s="25"/>
      <c r="K404" s="25"/>
      <c r="L404" s="25"/>
      <c r="M404" s="24"/>
      <c r="N404" s="24"/>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4"/>
      <c r="BC404" s="25"/>
      <c r="BD404" s="25"/>
    </row>
    <row r="405">
      <c r="A405" s="25"/>
      <c r="B405" s="25"/>
      <c r="C405" s="25"/>
      <c r="D405" s="25"/>
      <c r="E405" s="25"/>
      <c r="F405" s="25"/>
      <c r="G405" s="25"/>
      <c r="H405" s="25"/>
      <c r="I405" s="25"/>
      <c r="J405" s="25"/>
      <c r="K405" s="25"/>
      <c r="L405" s="25"/>
      <c r="M405" s="24"/>
      <c r="N405" s="24"/>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4"/>
      <c r="BC405" s="25"/>
      <c r="BD405" s="25"/>
    </row>
    <row r="406">
      <c r="A406" s="25"/>
      <c r="B406" s="25"/>
      <c r="C406" s="25"/>
      <c r="D406" s="25"/>
      <c r="E406" s="25"/>
      <c r="F406" s="25"/>
      <c r="G406" s="25"/>
      <c r="H406" s="25"/>
      <c r="I406" s="25"/>
      <c r="J406" s="25"/>
      <c r="K406" s="25"/>
      <c r="L406" s="25"/>
      <c r="M406" s="24"/>
      <c r="N406" s="24"/>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4"/>
      <c r="BC406" s="25"/>
      <c r="BD406" s="25"/>
    </row>
    <row r="407">
      <c r="A407" s="25"/>
      <c r="B407" s="25"/>
      <c r="C407" s="25"/>
      <c r="D407" s="25"/>
      <c r="E407" s="25"/>
      <c r="F407" s="25"/>
      <c r="G407" s="25"/>
      <c r="H407" s="25"/>
      <c r="I407" s="25"/>
      <c r="J407" s="25"/>
      <c r="K407" s="25"/>
      <c r="L407" s="25"/>
      <c r="M407" s="24"/>
      <c r="N407" s="24"/>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4"/>
      <c r="BC407" s="25"/>
      <c r="BD407" s="25"/>
    </row>
    <row r="408">
      <c r="A408" s="25"/>
      <c r="B408" s="25"/>
      <c r="C408" s="25"/>
      <c r="D408" s="25"/>
      <c r="E408" s="25"/>
      <c r="F408" s="25"/>
      <c r="G408" s="25"/>
      <c r="H408" s="25"/>
      <c r="I408" s="25"/>
      <c r="J408" s="25"/>
      <c r="K408" s="25"/>
      <c r="L408" s="25"/>
      <c r="M408" s="24"/>
      <c r="N408" s="24"/>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4"/>
      <c r="BC408" s="25"/>
      <c r="BD408" s="25"/>
    </row>
    <row r="409">
      <c r="A409" s="25"/>
      <c r="B409" s="25"/>
      <c r="C409" s="25"/>
      <c r="D409" s="25"/>
      <c r="E409" s="25"/>
      <c r="F409" s="25"/>
      <c r="G409" s="25"/>
      <c r="H409" s="25"/>
      <c r="I409" s="25"/>
      <c r="J409" s="25"/>
      <c r="K409" s="25"/>
      <c r="L409" s="25"/>
      <c r="M409" s="24"/>
      <c r="N409" s="24"/>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4"/>
      <c r="BC409" s="25"/>
      <c r="BD409" s="25"/>
    </row>
    <row r="410">
      <c r="A410" s="25"/>
      <c r="B410" s="25"/>
      <c r="C410" s="25"/>
      <c r="D410" s="25"/>
      <c r="E410" s="25"/>
      <c r="F410" s="25"/>
      <c r="G410" s="25"/>
      <c r="H410" s="25"/>
      <c r="I410" s="25"/>
      <c r="J410" s="25"/>
      <c r="K410" s="25"/>
      <c r="L410" s="25"/>
      <c r="M410" s="24"/>
      <c r="N410" s="24"/>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4"/>
      <c r="BC410" s="25"/>
      <c r="BD410" s="25"/>
    </row>
    <row r="411">
      <c r="A411" s="25"/>
      <c r="B411" s="25"/>
      <c r="C411" s="25"/>
      <c r="D411" s="25"/>
      <c r="E411" s="25"/>
      <c r="F411" s="25"/>
      <c r="G411" s="25"/>
      <c r="H411" s="25"/>
      <c r="I411" s="25"/>
      <c r="J411" s="25"/>
      <c r="K411" s="25"/>
      <c r="L411" s="25"/>
      <c r="M411" s="24"/>
      <c r="N411" s="24"/>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4"/>
      <c r="BC411" s="25"/>
      <c r="BD411" s="25"/>
    </row>
    <row r="412">
      <c r="A412" s="25"/>
      <c r="B412" s="25"/>
      <c r="C412" s="25"/>
      <c r="D412" s="25"/>
      <c r="E412" s="25"/>
      <c r="F412" s="25"/>
      <c r="G412" s="25"/>
      <c r="H412" s="25"/>
      <c r="I412" s="25"/>
      <c r="J412" s="25"/>
      <c r="K412" s="25"/>
      <c r="L412" s="25"/>
      <c r="M412" s="24"/>
      <c r="N412" s="24"/>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4"/>
      <c r="BC412" s="25"/>
      <c r="BD412" s="25"/>
    </row>
    <row r="413">
      <c r="A413" s="25"/>
      <c r="B413" s="25"/>
      <c r="C413" s="25"/>
      <c r="D413" s="25"/>
      <c r="E413" s="25"/>
      <c r="F413" s="25"/>
      <c r="G413" s="25"/>
      <c r="H413" s="25"/>
      <c r="I413" s="25"/>
      <c r="J413" s="25"/>
      <c r="K413" s="25"/>
      <c r="L413" s="25"/>
      <c r="M413" s="24"/>
      <c r="N413" s="24"/>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4"/>
      <c r="BC413" s="25"/>
      <c r="BD413" s="25"/>
    </row>
    <row r="414">
      <c r="A414" s="25"/>
      <c r="B414" s="25"/>
      <c r="C414" s="25"/>
      <c r="D414" s="25"/>
      <c r="E414" s="25"/>
      <c r="F414" s="25"/>
      <c r="G414" s="25"/>
      <c r="H414" s="25"/>
      <c r="I414" s="25"/>
      <c r="J414" s="25"/>
      <c r="K414" s="25"/>
      <c r="L414" s="25"/>
      <c r="M414" s="24"/>
      <c r="N414" s="24"/>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4"/>
      <c r="BC414" s="25"/>
      <c r="BD414" s="25"/>
    </row>
    <row r="415">
      <c r="A415" s="25"/>
      <c r="B415" s="25"/>
      <c r="C415" s="25"/>
      <c r="D415" s="25"/>
      <c r="E415" s="25"/>
      <c r="F415" s="25"/>
      <c r="G415" s="25"/>
      <c r="H415" s="25"/>
      <c r="I415" s="25"/>
      <c r="J415" s="25"/>
      <c r="K415" s="25"/>
      <c r="L415" s="25"/>
      <c r="M415" s="24"/>
      <c r="N415" s="24"/>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4"/>
      <c r="BC415" s="25"/>
      <c r="BD415" s="25"/>
    </row>
    <row r="416">
      <c r="A416" s="25"/>
      <c r="B416" s="25"/>
      <c r="C416" s="25"/>
      <c r="D416" s="25"/>
      <c r="E416" s="25"/>
      <c r="F416" s="25"/>
      <c r="G416" s="25"/>
      <c r="H416" s="25"/>
      <c r="I416" s="25"/>
      <c r="J416" s="25"/>
      <c r="K416" s="25"/>
      <c r="L416" s="25"/>
      <c r="M416" s="24"/>
      <c r="N416" s="24"/>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4"/>
      <c r="BC416" s="25"/>
      <c r="BD416" s="25"/>
    </row>
    <row r="417">
      <c r="A417" s="25"/>
      <c r="B417" s="25"/>
      <c r="C417" s="25"/>
      <c r="D417" s="25"/>
      <c r="E417" s="25"/>
      <c r="F417" s="25"/>
      <c r="G417" s="25"/>
      <c r="H417" s="25"/>
      <c r="I417" s="25"/>
      <c r="J417" s="25"/>
      <c r="K417" s="25"/>
      <c r="L417" s="25"/>
      <c r="M417" s="24"/>
      <c r="N417" s="24"/>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4"/>
      <c r="BC417" s="25"/>
      <c r="BD417" s="25"/>
    </row>
    <row r="418">
      <c r="A418" s="25"/>
      <c r="B418" s="25"/>
      <c r="C418" s="25"/>
      <c r="D418" s="25"/>
      <c r="E418" s="25"/>
      <c r="F418" s="25"/>
      <c r="G418" s="25"/>
      <c r="H418" s="25"/>
      <c r="I418" s="25"/>
      <c r="J418" s="25"/>
      <c r="K418" s="25"/>
      <c r="L418" s="25"/>
      <c r="M418" s="24"/>
      <c r="N418" s="24"/>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4"/>
      <c r="BC418" s="25"/>
      <c r="BD418" s="25"/>
    </row>
    <row r="419">
      <c r="A419" s="25"/>
      <c r="B419" s="25"/>
      <c r="C419" s="25"/>
      <c r="D419" s="25"/>
      <c r="E419" s="25"/>
      <c r="F419" s="25"/>
      <c r="G419" s="25"/>
      <c r="H419" s="25"/>
      <c r="I419" s="25"/>
      <c r="J419" s="25"/>
      <c r="K419" s="25"/>
      <c r="L419" s="25"/>
      <c r="M419" s="24"/>
      <c r="N419" s="24"/>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4"/>
      <c r="BC419" s="25"/>
      <c r="BD419" s="25"/>
    </row>
    <row r="420">
      <c r="A420" s="25"/>
      <c r="B420" s="25"/>
      <c r="C420" s="25"/>
      <c r="D420" s="25"/>
      <c r="E420" s="25"/>
      <c r="F420" s="25"/>
      <c r="G420" s="25"/>
      <c r="H420" s="25"/>
      <c r="I420" s="25"/>
      <c r="J420" s="25"/>
      <c r="K420" s="25"/>
      <c r="L420" s="25"/>
      <c r="M420" s="24"/>
      <c r="N420" s="24"/>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4"/>
      <c r="BC420" s="25"/>
      <c r="BD420" s="25"/>
    </row>
    <row r="421">
      <c r="A421" s="25"/>
      <c r="B421" s="25"/>
      <c r="C421" s="25"/>
      <c r="D421" s="25"/>
      <c r="E421" s="25"/>
      <c r="F421" s="25"/>
      <c r="G421" s="25"/>
      <c r="H421" s="25"/>
      <c r="I421" s="25"/>
      <c r="J421" s="25"/>
      <c r="K421" s="25"/>
      <c r="L421" s="25"/>
      <c r="M421" s="24"/>
      <c r="N421" s="24"/>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4"/>
      <c r="BC421" s="25"/>
      <c r="BD421" s="25"/>
    </row>
    <row r="422">
      <c r="A422" s="25"/>
      <c r="B422" s="25"/>
      <c r="C422" s="25"/>
      <c r="D422" s="25"/>
      <c r="E422" s="25"/>
      <c r="F422" s="25"/>
      <c r="G422" s="25"/>
      <c r="H422" s="25"/>
      <c r="I422" s="25"/>
      <c r="J422" s="25"/>
      <c r="K422" s="25"/>
      <c r="L422" s="25"/>
      <c r="M422" s="24"/>
      <c r="N422" s="24"/>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4"/>
      <c r="BC422" s="25"/>
      <c r="BD422" s="25"/>
    </row>
    <row r="423">
      <c r="A423" s="25"/>
      <c r="B423" s="25"/>
      <c r="C423" s="25"/>
      <c r="D423" s="25"/>
      <c r="E423" s="25"/>
      <c r="F423" s="25"/>
      <c r="G423" s="25"/>
      <c r="H423" s="25"/>
      <c r="I423" s="25"/>
      <c r="J423" s="25"/>
      <c r="K423" s="25"/>
      <c r="L423" s="25"/>
      <c r="M423" s="24"/>
      <c r="N423" s="24"/>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4"/>
      <c r="BC423" s="25"/>
      <c r="BD423" s="25"/>
    </row>
    <row r="424">
      <c r="A424" s="25"/>
      <c r="B424" s="25"/>
      <c r="C424" s="25"/>
      <c r="D424" s="25"/>
      <c r="E424" s="25"/>
      <c r="F424" s="25"/>
      <c r="G424" s="25"/>
      <c r="H424" s="25"/>
      <c r="I424" s="25"/>
      <c r="J424" s="25"/>
      <c r="K424" s="25"/>
      <c r="L424" s="25"/>
      <c r="M424" s="24"/>
      <c r="N424" s="24"/>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4"/>
      <c r="BC424" s="25"/>
      <c r="BD424" s="25"/>
    </row>
    <row r="425">
      <c r="A425" s="25"/>
      <c r="B425" s="25"/>
      <c r="C425" s="25"/>
      <c r="D425" s="25"/>
      <c r="E425" s="25"/>
      <c r="F425" s="25"/>
      <c r="G425" s="25"/>
      <c r="H425" s="25"/>
      <c r="I425" s="25"/>
      <c r="J425" s="25"/>
      <c r="K425" s="25"/>
      <c r="L425" s="25"/>
      <c r="M425" s="24"/>
      <c r="N425" s="24"/>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4"/>
      <c r="BC425" s="25"/>
      <c r="BD425" s="25"/>
    </row>
    <row r="426">
      <c r="A426" s="25"/>
      <c r="B426" s="25"/>
      <c r="C426" s="25"/>
      <c r="D426" s="25"/>
      <c r="E426" s="25"/>
      <c r="F426" s="25"/>
      <c r="G426" s="25"/>
      <c r="H426" s="25"/>
      <c r="I426" s="25"/>
      <c r="J426" s="25"/>
      <c r="K426" s="25"/>
      <c r="L426" s="25"/>
      <c r="M426" s="24"/>
      <c r="N426" s="24"/>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4"/>
      <c r="BC426" s="25"/>
      <c r="BD426" s="25"/>
    </row>
    <row r="427">
      <c r="A427" s="25"/>
      <c r="B427" s="25"/>
      <c r="C427" s="25"/>
      <c r="D427" s="25"/>
      <c r="E427" s="25"/>
      <c r="F427" s="25"/>
      <c r="G427" s="25"/>
      <c r="H427" s="25"/>
      <c r="I427" s="25"/>
      <c r="J427" s="25"/>
      <c r="K427" s="25"/>
      <c r="L427" s="25"/>
      <c r="M427" s="24"/>
      <c r="N427" s="24"/>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4"/>
      <c r="BC427" s="25"/>
      <c r="BD427" s="25"/>
    </row>
    <row r="428">
      <c r="A428" s="25"/>
      <c r="B428" s="25"/>
      <c r="C428" s="25"/>
      <c r="D428" s="25"/>
      <c r="E428" s="25"/>
      <c r="F428" s="25"/>
      <c r="G428" s="25"/>
      <c r="H428" s="25"/>
      <c r="I428" s="25"/>
      <c r="J428" s="25"/>
      <c r="K428" s="25"/>
      <c r="L428" s="25"/>
      <c r="M428" s="24"/>
      <c r="N428" s="24"/>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4"/>
      <c r="BC428" s="25"/>
      <c r="BD428" s="25"/>
    </row>
    <row r="429">
      <c r="A429" s="25"/>
      <c r="B429" s="25"/>
      <c r="C429" s="25"/>
      <c r="D429" s="25"/>
      <c r="E429" s="25"/>
      <c r="F429" s="25"/>
      <c r="G429" s="25"/>
      <c r="H429" s="25"/>
      <c r="I429" s="25"/>
      <c r="J429" s="25"/>
      <c r="K429" s="25"/>
      <c r="L429" s="25"/>
      <c r="M429" s="24"/>
      <c r="N429" s="24"/>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4"/>
      <c r="BC429" s="25"/>
      <c r="BD429" s="25"/>
    </row>
    <row r="430">
      <c r="A430" s="25"/>
      <c r="B430" s="25"/>
      <c r="C430" s="25"/>
      <c r="D430" s="25"/>
      <c r="E430" s="25"/>
      <c r="F430" s="25"/>
      <c r="G430" s="25"/>
      <c r="H430" s="25"/>
      <c r="I430" s="25"/>
      <c r="J430" s="25"/>
      <c r="K430" s="25"/>
      <c r="L430" s="25"/>
      <c r="M430" s="24"/>
      <c r="N430" s="24"/>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4"/>
      <c r="BC430" s="25"/>
      <c r="BD430" s="25"/>
    </row>
    <row r="431">
      <c r="A431" s="25"/>
      <c r="B431" s="25"/>
      <c r="C431" s="25"/>
      <c r="D431" s="25"/>
      <c r="E431" s="25"/>
      <c r="F431" s="25"/>
      <c r="G431" s="25"/>
      <c r="H431" s="25"/>
      <c r="I431" s="25"/>
      <c r="J431" s="25"/>
      <c r="K431" s="25"/>
      <c r="L431" s="25"/>
      <c r="M431" s="24"/>
      <c r="N431" s="24"/>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4"/>
      <c r="BC431" s="25"/>
      <c r="BD431" s="25"/>
    </row>
    <row r="432">
      <c r="A432" s="25"/>
      <c r="B432" s="25"/>
      <c r="C432" s="25"/>
      <c r="D432" s="25"/>
      <c r="E432" s="25"/>
      <c r="F432" s="25"/>
      <c r="G432" s="25"/>
      <c r="H432" s="25"/>
      <c r="I432" s="25"/>
      <c r="J432" s="25"/>
      <c r="K432" s="25"/>
      <c r="L432" s="25"/>
      <c r="M432" s="24"/>
      <c r="N432" s="24"/>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4"/>
      <c r="BC432" s="25"/>
      <c r="BD432" s="25"/>
    </row>
    <row r="433">
      <c r="A433" s="25"/>
      <c r="B433" s="25"/>
      <c r="C433" s="25"/>
      <c r="D433" s="25"/>
      <c r="E433" s="25"/>
      <c r="F433" s="25"/>
      <c r="G433" s="25"/>
      <c r="H433" s="25"/>
      <c r="I433" s="25"/>
      <c r="J433" s="25"/>
      <c r="K433" s="25"/>
      <c r="L433" s="25"/>
      <c r="M433" s="24"/>
      <c r="N433" s="24"/>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4"/>
      <c r="BC433" s="25"/>
      <c r="BD433" s="25"/>
    </row>
    <row r="434">
      <c r="A434" s="25"/>
      <c r="B434" s="25"/>
      <c r="C434" s="25"/>
      <c r="D434" s="25"/>
      <c r="E434" s="25"/>
      <c r="F434" s="25"/>
      <c r="G434" s="25"/>
      <c r="H434" s="25"/>
      <c r="I434" s="25"/>
      <c r="J434" s="25"/>
      <c r="K434" s="25"/>
      <c r="L434" s="25"/>
      <c r="M434" s="24"/>
      <c r="N434" s="24"/>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4"/>
      <c r="BC434" s="25"/>
      <c r="BD434" s="25"/>
    </row>
    <row r="435">
      <c r="A435" s="25"/>
      <c r="B435" s="25"/>
      <c r="C435" s="25"/>
      <c r="D435" s="25"/>
      <c r="E435" s="25"/>
      <c r="F435" s="25"/>
      <c r="G435" s="25"/>
      <c r="H435" s="25"/>
      <c r="I435" s="25"/>
      <c r="J435" s="25"/>
      <c r="K435" s="25"/>
      <c r="L435" s="25"/>
      <c r="M435" s="24"/>
      <c r="N435" s="24"/>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4"/>
      <c r="BC435" s="25"/>
      <c r="BD435" s="25"/>
    </row>
    <row r="436">
      <c r="A436" s="25"/>
      <c r="B436" s="25"/>
      <c r="C436" s="25"/>
      <c r="D436" s="25"/>
      <c r="E436" s="25"/>
      <c r="F436" s="25"/>
      <c r="G436" s="25"/>
      <c r="H436" s="25"/>
      <c r="I436" s="25"/>
      <c r="J436" s="25"/>
      <c r="K436" s="25"/>
      <c r="L436" s="25"/>
      <c r="M436" s="24"/>
      <c r="N436" s="24"/>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4"/>
      <c r="BC436" s="25"/>
      <c r="BD436" s="25"/>
    </row>
    <row r="437">
      <c r="A437" s="25"/>
      <c r="B437" s="25"/>
      <c r="C437" s="25"/>
      <c r="D437" s="25"/>
      <c r="E437" s="25"/>
      <c r="F437" s="25"/>
      <c r="G437" s="25"/>
      <c r="H437" s="25"/>
      <c r="I437" s="25"/>
      <c r="J437" s="25"/>
      <c r="K437" s="25"/>
      <c r="L437" s="25"/>
      <c r="M437" s="24"/>
      <c r="N437" s="24"/>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4"/>
      <c r="BC437" s="25"/>
      <c r="BD437" s="25"/>
    </row>
    <row r="438">
      <c r="A438" s="25"/>
      <c r="B438" s="25"/>
      <c r="C438" s="25"/>
      <c r="D438" s="25"/>
      <c r="E438" s="25"/>
      <c r="F438" s="25"/>
      <c r="G438" s="25"/>
      <c r="H438" s="25"/>
      <c r="I438" s="25"/>
      <c r="J438" s="25"/>
      <c r="K438" s="25"/>
      <c r="L438" s="25"/>
      <c r="M438" s="24"/>
      <c r="N438" s="24"/>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4"/>
      <c r="BC438" s="25"/>
      <c r="BD438" s="25"/>
    </row>
    <row r="439">
      <c r="A439" s="25"/>
      <c r="B439" s="25"/>
      <c r="C439" s="25"/>
      <c r="D439" s="25"/>
      <c r="E439" s="25"/>
      <c r="F439" s="25"/>
      <c r="G439" s="25"/>
      <c r="H439" s="25"/>
      <c r="I439" s="25"/>
      <c r="J439" s="25"/>
      <c r="K439" s="25"/>
      <c r="L439" s="25"/>
      <c r="M439" s="24"/>
      <c r="N439" s="24"/>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4"/>
      <c r="BC439" s="25"/>
      <c r="BD439" s="25"/>
    </row>
    <row r="440">
      <c r="A440" s="25"/>
      <c r="B440" s="25"/>
      <c r="C440" s="25"/>
      <c r="D440" s="25"/>
      <c r="E440" s="25"/>
      <c r="F440" s="25"/>
      <c r="G440" s="25"/>
      <c r="H440" s="25"/>
      <c r="I440" s="25"/>
      <c r="J440" s="25"/>
      <c r="K440" s="25"/>
      <c r="L440" s="25"/>
      <c r="M440" s="24"/>
      <c r="N440" s="24"/>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4"/>
      <c r="BC440" s="25"/>
      <c r="BD440" s="25"/>
    </row>
    <row r="441">
      <c r="A441" s="25"/>
      <c r="B441" s="25"/>
      <c r="C441" s="25"/>
      <c r="D441" s="25"/>
      <c r="E441" s="25"/>
      <c r="F441" s="25"/>
      <c r="G441" s="25"/>
      <c r="H441" s="25"/>
      <c r="I441" s="25"/>
      <c r="J441" s="25"/>
      <c r="K441" s="25"/>
      <c r="L441" s="25"/>
      <c r="M441" s="24"/>
      <c r="N441" s="24"/>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4"/>
      <c r="BC441" s="25"/>
      <c r="BD441" s="25"/>
    </row>
    <row r="442">
      <c r="A442" s="25"/>
      <c r="B442" s="25"/>
      <c r="C442" s="25"/>
      <c r="D442" s="25"/>
      <c r="E442" s="25"/>
      <c r="F442" s="25"/>
      <c r="G442" s="25"/>
      <c r="H442" s="25"/>
      <c r="I442" s="25"/>
      <c r="J442" s="25"/>
      <c r="K442" s="25"/>
      <c r="L442" s="25"/>
      <c r="M442" s="24"/>
      <c r="N442" s="24"/>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4"/>
      <c r="BC442" s="25"/>
      <c r="BD442" s="25"/>
    </row>
    <row r="443">
      <c r="A443" s="25"/>
      <c r="B443" s="25"/>
      <c r="C443" s="25"/>
      <c r="D443" s="25"/>
      <c r="E443" s="25"/>
      <c r="F443" s="25"/>
      <c r="G443" s="25"/>
      <c r="H443" s="25"/>
      <c r="I443" s="25"/>
      <c r="J443" s="25"/>
      <c r="K443" s="25"/>
      <c r="L443" s="25"/>
      <c r="M443" s="24"/>
      <c r="N443" s="24"/>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4"/>
      <c r="BC443" s="25"/>
      <c r="BD443" s="25"/>
    </row>
    <row r="444">
      <c r="A444" s="25"/>
      <c r="B444" s="25"/>
      <c r="C444" s="25"/>
      <c r="D444" s="25"/>
      <c r="E444" s="25"/>
      <c r="F444" s="25"/>
      <c r="G444" s="25"/>
      <c r="H444" s="25"/>
      <c r="I444" s="25"/>
      <c r="J444" s="25"/>
      <c r="K444" s="25"/>
      <c r="L444" s="25"/>
      <c r="M444" s="24"/>
      <c r="N444" s="24"/>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4"/>
      <c r="BC444" s="25"/>
      <c r="BD444" s="25"/>
    </row>
    <row r="445">
      <c r="A445" s="25"/>
      <c r="B445" s="25"/>
      <c r="C445" s="25"/>
      <c r="D445" s="25"/>
      <c r="E445" s="25"/>
      <c r="F445" s="25"/>
      <c r="G445" s="25"/>
      <c r="H445" s="25"/>
      <c r="I445" s="25"/>
      <c r="J445" s="25"/>
      <c r="K445" s="25"/>
      <c r="L445" s="25"/>
      <c r="M445" s="24"/>
      <c r="N445" s="24"/>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4"/>
      <c r="BC445" s="25"/>
      <c r="BD445" s="25"/>
    </row>
    <row r="446">
      <c r="A446" s="25"/>
      <c r="B446" s="25"/>
      <c r="C446" s="25"/>
      <c r="D446" s="25"/>
      <c r="E446" s="25"/>
      <c r="F446" s="25"/>
      <c r="G446" s="25"/>
      <c r="H446" s="25"/>
      <c r="I446" s="25"/>
      <c r="J446" s="25"/>
      <c r="K446" s="25"/>
      <c r="L446" s="25"/>
      <c r="M446" s="24"/>
      <c r="N446" s="24"/>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4"/>
      <c r="BC446" s="25"/>
      <c r="BD446" s="25"/>
    </row>
    <row r="447">
      <c r="A447" s="25"/>
      <c r="B447" s="25"/>
      <c r="C447" s="25"/>
      <c r="D447" s="25"/>
      <c r="E447" s="25"/>
      <c r="F447" s="25"/>
      <c r="G447" s="25"/>
      <c r="H447" s="25"/>
      <c r="I447" s="25"/>
      <c r="J447" s="25"/>
      <c r="K447" s="25"/>
      <c r="L447" s="25"/>
      <c r="M447" s="24"/>
      <c r="N447" s="24"/>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4"/>
      <c r="BC447" s="25"/>
      <c r="BD447" s="25"/>
    </row>
    <row r="448">
      <c r="A448" s="25"/>
      <c r="B448" s="25"/>
      <c r="C448" s="25"/>
      <c r="D448" s="25"/>
      <c r="E448" s="25"/>
      <c r="F448" s="25"/>
      <c r="G448" s="25"/>
      <c r="H448" s="25"/>
      <c r="I448" s="25"/>
      <c r="J448" s="25"/>
      <c r="K448" s="25"/>
      <c r="L448" s="25"/>
      <c r="M448" s="24"/>
      <c r="N448" s="24"/>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4"/>
      <c r="BC448" s="25"/>
      <c r="BD448" s="25"/>
    </row>
    <row r="449">
      <c r="A449" s="25"/>
      <c r="B449" s="25"/>
      <c r="C449" s="25"/>
      <c r="D449" s="25"/>
      <c r="E449" s="25"/>
      <c r="F449" s="25"/>
      <c r="G449" s="25"/>
      <c r="H449" s="25"/>
      <c r="I449" s="25"/>
      <c r="J449" s="25"/>
      <c r="K449" s="25"/>
      <c r="L449" s="25"/>
      <c r="M449" s="24"/>
      <c r="N449" s="24"/>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4"/>
      <c r="BC449" s="25"/>
      <c r="BD449" s="25"/>
    </row>
    <row r="450">
      <c r="A450" s="25"/>
      <c r="B450" s="25"/>
      <c r="C450" s="25"/>
      <c r="D450" s="25"/>
      <c r="E450" s="25"/>
      <c r="F450" s="25"/>
      <c r="G450" s="25"/>
      <c r="H450" s="25"/>
      <c r="I450" s="25"/>
      <c r="J450" s="25"/>
      <c r="K450" s="25"/>
      <c r="L450" s="25"/>
      <c r="M450" s="24"/>
      <c r="N450" s="24"/>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4"/>
      <c r="BC450" s="25"/>
      <c r="BD450" s="25"/>
    </row>
    <row r="451">
      <c r="A451" s="25"/>
      <c r="B451" s="25"/>
      <c r="C451" s="25"/>
      <c r="D451" s="25"/>
      <c r="E451" s="25"/>
      <c r="F451" s="25"/>
      <c r="G451" s="25"/>
      <c r="H451" s="25"/>
      <c r="I451" s="25"/>
      <c r="J451" s="25"/>
      <c r="K451" s="25"/>
      <c r="L451" s="25"/>
      <c r="M451" s="24"/>
      <c r="N451" s="24"/>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4"/>
      <c r="BC451" s="25"/>
      <c r="BD451" s="25"/>
    </row>
    <row r="452">
      <c r="A452" s="25"/>
      <c r="B452" s="25"/>
      <c r="C452" s="25"/>
      <c r="D452" s="25"/>
      <c r="E452" s="25"/>
      <c r="F452" s="25"/>
      <c r="G452" s="25"/>
      <c r="H452" s="25"/>
      <c r="I452" s="25"/>
      <c r="J452" s="25"/>
      <c r="K452" s="25"/>
      <c r="L452" s="25"/>
      <c r="M452" s="24"/>
      <c r="N452" s="24"/>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4"/>
      <c r="BC452" s="25"/>
      <c r="BD452" s="25"/>
    </row>
    <row r="453">
      <c r="A453" s="25"/>
      <c r="B453" s="25"/>
      <c r="C453" s="25"/>
      <c r="D453" s="25"/>
      <c r="E453" s="25"/>
      <c r="F453" s="25"/>
      <c r="G453" s="25"/>
      <c r="H453" s="25"/>
      <c r="I453" s="25"/>
      <c r="J453" s="25"/>
      <c r="K453" s="25"/>
      <c r="L453" s="25"/>
      <c r="M453" s="24"/>
      <c r="N453" s="24"/>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4"/>
      <c r="BC453" s="25"/>
      <c r="BD453" s="25"/>
    </row>
    <row r="454">
      <c r="A454" s="25"/>
      <c r="B454" s="25"/>
      <c r="C454" s="25"/>
      <c r="D454" s="25"/>
      <c r="E454" s="25"/>
      <c r="F454" s="25"/>
      <c r="G454" s="25"/>
      <c r="H454" s="25"/>
      <c r="I454" s="25"/>
      <c r="J454" s="25"/>
      <c r="K454" s="25"/>
      <c r="L454" s="25"/>
      <c r="M454" s="24"/>
      <c r="N454" s="24"/>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4"/>
      <c r="BC454" s="25"/>
      <c r="BD454" s="25"/>
    </row>
    <row r="455">
      <c r="A455" s="25"/>
      <c r="B455" s="25"/>
      <c r="C455" s="25"/>
      <c r="D455" s="25"/>
      <c r="E455" s="25"/>
      <c r="F455" s="25"/>
      <c r="G455" s="25"/>
      <c r="H455" s="25"/>
      <c r="I455" s="25"/>
      <c r="J455" s="25"/>
      <c r="K455" s="25"/>
      <c r="L455" s="25"/>
      <c r="M455" s="24"/>
      <c r="N455" s="24"/>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4"/>
      <c r="BC455" s="25"/>
      <c r="BD455" s="25"/>
    </row>
    <row r="456">
      <c r="A456" s="25"/>
      <c r="B456" s="25"/>
      <c r="C456" s="25"/>
      <c r="D456" s="25"/>
      <c r="E456" s="25"/>
      <c r="F456" s="25"/>
      <c r="G456" s="25"/>
      <c r="H456" s="25"/>
      <c r="I456" s="25"/>
      <c r="J456" s="25"/>
      <c r="K456" s="25"/>
      <c r="L456" s="25"/>
      <c r="M456" s="24"/>
      <c r="N456" s="24"/>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4"/>
      <c r="BC456" s="25"/>
      <c r="BD456" s="25"/>
    </row>
    <row r="457">
      <c r="A457" s="25"/>
      <c r="B457" s="25"/>
      <c r="C457" s="25"/>
      <c r="D457" s="25"/>
      <c r="E457" s="25"/>
      <c r="F457" s="25"/>
      <c r="G457" s="25"/>
      <c r="H457" s="25"/>
      <c r="I457" s="25"/>
      <c r="J457" s="25"/>
      <c r="K457" s="25"/>
      <c r="L457" s="25"/>
      <c r="M457" s="24"/>
      <c r="N457" s="24"/>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4"/>
      <c r="BC457" s="25"/>
      <c r="BD457" s="25"/>
    </row>
    <row r="458">
      <c r="A458" s="25"/>
      <c r="B458" s="25"/>
      <c r="C458" s="25"/>
      <c r="D458" s="25"/>
      <c r="E458" s="25"/>
      <c r="F458" s="25"/>
      <c r="G458" s="25"/>
      <c r="H458" s="25"/>
      <c r="I458" s="25"/>
      <c r="J458" s="25"/>
      <c r="K458" s="25"/>
      <c r="L458" s="25"/>
      <c r="M458" s="24"/>
      <c r="N458" s="24"/>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4"/>
      <c r="BC458" s="25"/>
      <c r="BD458" s="25"/>
    </row>
    <row r="459">
      <c r="A459" s="25"/>
      <c r="B459" s="25"/>
      <c r="C459" s="25"/>
      <c r="D459" s="25"/>
      <c r="E459" s="25"/>
      <c r="F459" s="25"/>
      <c r="G459" s="25"/>
      <c r="H459" s="25"/>
      <c r="I459" s="25"/>
      <c r="J459" s="25"/>
      <c r="K459" s="25"/>
      <c r="L459" s="25"/>
      <c r="M459" s="24"/>
      <c r="N459" s="24"/>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4"/>
      <c r="BC459" s="25"/>
      <c r="BD459" s="25"/>
    </row>
    <row r="460">
      <c r="A460" s="25"/>
      <c r="B460" s="25"/>
      <c r="C460" s="25"/>
      <c r="D460" s="25"/>
      <c r="E460" s="25"/>
      <c r="F460" s="25"/>
      <c r="G460" s="25"/>
      <c r="H460" s="25"/>
      <c r="I460" s="25"/>
      <c r="J460" s="25"/>
      <c r="K460" s="25"/>
      <c r="L460" s="25"/>
      <c r="M460" s="24"/>
      <c r="N460" s="24"/>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4"/>
      <c r="BC460" s="25"/>
      <c r="BD460" s="25"/>
    </row>
    <row r="461">
      <c r="A461" s="25"/>
      <c r="B461" s="25"/>
      <c r="C461" s="25"/>
      <c r="D461" s="25"/>
      <c r="E461" s="25"/>
      <c r="F461" s="25"/>
      <c r="G461" s="25"/>
      <c r="H461" s="25"/>
      <c r="I461" s="25"/>
      <c r="J461" s="25"/>
      <c r="K461" s="25"/>
      <c r="L461" s="25"/>
      <c r="M461" s="24"/>
      <c r="N461" s="24"/>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4"/>
      <c r="BC461" s="25"/>
      <c r="BD461" s="25"/>
    </row>
    <row r="462">
      <c r="A462" s="25"/>
      <c r="B462" s="25"/>
      <c r="C462" s="25"/>
      <c r="D462" s="25"/>
      <c r="E462" s="25"/>
      <c r="F462" s="25"/>
      <c r="G462" s="25"/>
      <c r="H462" s="25"/>
      <c r="I462" s="25"/>
      <c r="J462" s="25"/>
      <c r="K462" s="25"/>
      <c r="L462" s="25"/>
      <c r="M462" s="24"/>
      <c r="N462" s="24"/>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4"/>
      <c r="BC462" s="25"/>
      <c r="BD462" s="25"/>
    </row>
    <row r="463">
      <c r="A463" s="25"/>
      <c r="B463" s="25"/>
      <c r="C463" s="25"/>
      <c r="D463" s="25"/>
      <c r="E463" s="25"/>
      <c r="F463" s="25"/>
      <c r="G463" s="25"/>
      <c r="H463" s="25"/>
      <c r="I463" s="25"/>
      <c r="J463" s="25"/>
      <c r="K463" s="25"/>
      <c r="L463" s="25"/>
      <c r="M463" s="24"/>
      <c r="N463" s="24"/>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4"/>
      <c r="BC463" s="25"/>
      <c r="BD463" s="25"/>
    </row>
    <row r="464">
      <c r="A464" s="25"/>
      <c r="B464" s="25"/>
      <c r="C464" s="25"/>
      <c r="D464" s="25"/>
      <c r="E464" s="25"/>
      <c r="F464" s="25"/>
      <c r="G464" s="25"/>
      <c r="H464" s="25"/>
      <c r="I464" s="25"/>
      <c r="J464" s="25"/>
      <c r="K464" s="25"/>
      <c r="L464" s="25"/>
      <c r="M464" s="24"/>
      <c r="N464" s="24"/>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4"/>
      <c r="BC464" s="25"/>
      <c r="BD464" s="25"/>
    </row>
    <row r="465">
      <c r="A465" s="25"/>
      <c r="B465" s="25"/>
      <c r="C465" s="25"/>
      <c r="D465" s="25"/>
      <c r="E465" s="25"/>
      <c r="F465" s="25"/>
      <c r="G465" s="25"/>
      <c r="H465" s="25"/>
      <c r="I465" s="25"/>
      <c r="J465" s="25"/>
      <c r="K465" s="25"/>
      <c r="L465" s="25"/>
      <c r="M465" s="24"/>
      <c r="N465" s="24"/>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4"/>
      <c r="BC465" s="25"/>
      <c r="BD465" s="25"/>
    </row>
    <row r="466">
      <c r="A466" s="25"/>
      <c r="B466" s="25"/>
      <c r="C466" s="25"/>
      <c r="D466" s="25"/>
      <c r="E466" s="25"/>
      <c r="F466" s="25"/>
      <c r="G466" s="25"/>
      <c r="H466" s="25"/>
      <c r="I466" s="25"/>
      <c r="J466" s="25"/>
      <c r="K466" s="25"/>
      <c r="L466" s="25"/>
      <c r="M466" s="24"/>
      <c r="N466" s="24"/>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4"/>
      <c r="BC466" s="25"/>
      <c r="BD466" s="25"/>
    </row>
    <row r="467">
      <c r="A467" s="25"/>
      <c r="B467" s="25"/>
      <c r="C467" s="25"/>
      <c r="D467" s="25"/>
      <c r="E467" s="25"/>
      <c r="F467" s="25"/>
      <c r="G467" s="25"/>
      <c r="H467" s="25"/>
      <c r="I467" s="25"/>
      <c r="J467" s="25"/>
      <c r="K467" s="25"/>
      <c r="L467" s="25"/>
      <c r="M467" s="24"/>
      <c r="N467" s="24"/>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4"/>
      <c r="BC467" s="25"/>
      <c r="BD467" s="25"/>
    </row>
    <row r="468">
      <c r="A468" s="25"/>
      <c r="B468" s="25"/>
      <c r="C468" s="25"/>
      <c r="D468" s="25"/>
      <c r="E468" s="25"/>
      <c r="F468" s="25"/>
      <c r="G468" s="25"/>
      <c r="H468" s="25"/>
      <c r="I468" s="25"/>
      <c r="J468" s="25"/>
      <c r="K468" s="25"/>
      <c r="L468" s="25"/>
      <c r="M468" s="24"/>
      <c r="N468" s="24"/>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4"/>
      <c r="BC468" s="25"/>
      <c r="BD468" s="25"/>
    </row>
    <row r="469">
      <c r="A469" s="25"/>
      <c r="B469" s="25"/>
      <c r="C469" s="25"/>
      <c r="D469" s="25"/>
      <c r="E469" s="25"/>
      <c r="F469" s="25"/>
      <c r="G469" s="25"/>
      <c r="H469" s="25"/>
      <c r="I469" s="25"/>
      <c r="J469" s="25"/>
      <c r="K469" s="25"/>
      <c r="L469" s="25"/>
      <c r="M469" s="24"/>
      <c r="N469" s="24"/>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4"/>
      <c r="BC469" s="25"/>
      <c r="BD469" s="25"/>
    </row>
    <row r="470">
      <c r="A470" s="25"/>
      <c r="B470" s="25"/>
      <c r="C470" s="25"/>
      <c r="D470" s="25"/>
      <c r="E470" s="25"/>
      <c r="F470" s="25"/>
      <c r="G470" s="25"/>
      <c r="H470" s="25"/>
      <c r="I470" s="25"/>
      <c r="J470" s="25"/>
      <c r="K470" s="25"/>
      <c r="L470" s="25"/>
      <c r="M470" s="24"/>
      <c r="N470" s="24"/>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4"/>
      <c r="BC470" s="25"/>
      <c r="BD470" s="25"/>
    </row>
    <row r="471">
      <c r="A471" s="25"/>
      <c r="B471" s="25"/>
      <c r="C471" s="25"/>
      <c r="D471" s="25"/>
      <c r="E471" s="25"/>
      <c r="F471" s="25"/>
      <c r="G471" s="25"/>
      <c r="H471" s="25"/>
      <c r="I471" s="25"/>
      <c r="J471" s="25"/>
      <c r="K471" s="25"/>
      <c r="L471" s="25"/>
      <c r="M471" s="24"/>
      <c r="N471" s="24"/>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4"/>
      <c r="BC471" s="25"/>
      <c r="BD471" s="25"/>
    </row>
    <row r="472">
      <c r="A472" s="25"/>
      <c r="B472" s="25"/>
      <c r="C472" s="25"/>
      <c r="D472" s="25"/>
      <c r="E472" s="25"/>
      <c r="F472" s="25"/>
      <c r="G472" s="25"/>
      <c r="H472" s="25"/>
      <c r="I472" s="25"/>
      <c r="J472" s="25"/>
      <c r="K472" s="25"/>
      <c r="L472" s="25"/>
      <c r="M472" s="24"/>
      <c r="N472" s="24"/>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4"/>
      <c r="BC472" s="25"/>
      <c r="BD472" s="25"/>
    </row>
    <row r="473">
      <c r="A473" s="25"/>
      <c r="B473" s="25"/>
      <c r="C473" s="25"/>
      <c r="D473" s="25"/>
      <c r="E473" s="25"/>
      <c r="F473" s="25"/>
      <c r="G473" s="25"/>
      <c r="H473" s="25"/>
      <c r="I473" s="25"/>
      <c r="J473" s="25"/>
      <c r="K473" s="25"/>
      <c r="L473" s="25"/>
      <c r="M473" s="24"/>
      <c r="N473" s="24"/>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4"/>
      <c r="BC473" s="25"/>
      <c r="BD473" s="25"/>
    </row>
    <row r="474">
      <c r="A474" s="25"/>
      <c r="B474" s="25"/>
      <c r="C474" s="25"/>
      <c r="D474" s="25"/>
      <c r="E474" s="25"/>
      <c r="F474" s="25"/>
      <c r="G474" s="25"/>
      <c r="H474" s="25"/>
      <c r="I474" s="25"/>
      <c r="J474" s="25"/>
      <c r="K474" s="25"/>
      <c r="L474" s="25"/>
      <c r="M474" s="24"/>
      <c r="N474" s="24"/>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4"/>
      <c r="BC474" s="25"/>
      <c r="BD474" s="25"/>
    </row>
    <row r="475">
      <c r="A475" s="25"/>
      <c r="B475" s="25"/>
      <c r="C475" s="25"/>
      <c r="D475" s="25"/>
      <c r="E475" s="25"/>
      <c r="F475" s="25"/>
      <c r="G475" s="25"/>
      <c r="H475" s="25"/>
      <c r="I475" s="25"/>
      <c r="J475" s="25"/>
      <c r="K475" s="25"/>
      <c r="L475" s="25"/>
      <c r="M475" s="24"/>
      <c r="N475" s="24"/>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4"/>
      <c r="BC475" s="25"/>
      <c r="BD475" s="25"/>
    </row>
    <row r="476">
      <c r="A476" s="25"/>
      <c r="B476" s="25"/>
      <c r="C476" s="25"/>
      <c r="D476" s="25"/>
      <c r="E476" s="25"/>
      <c r="F476" s="25"/>
      <c r="G476" s="25"/>
      <c r="H476" s="25"/>
      <c r="I476" s="25"/>
      <c r="J476" s="25"/>
      <c r="K476" s="25"/>
      <c r="L476" s="25"/>
      <c r="M476" s="24"/>
      <c r="N476" s="24"/>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4"/>
      <c r="BC476" s="25"/>
      <c r="BD476" s="25"/>
    </row>
    <row r="477">
      <c r="A477" s="25"/>
      <c r="B477" s="25"/>
      <c r="C477" s="25"/>
      <c r="D477" s="25"/>
      <c r="E477" s="25"/>
      <c r="F477" s="25"/>
      <c r="G477" s="25"/>
      <c r="H477" s="25"/>
      <c r="I477" s="25"/>
      <c r="J477" s="25"/>
      <c r="K477" s="25"/>
      <c r="L477" s="25"/>
      <c r="M477" s="24"/>
      <c r="N477" s="24"/>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4"/>
      <c r="BC477" s="25"/>
      <c r="BD477" s="25"/>
    </row>
    <row r="478">
      <c r="A478" s="25"/>
      <c r="B478" s="25"/>
      <c r="C478" s="25"/>
      <c r="D478" s="25"/>
      <c r="E478" s="25"/>
      <c r="F478" s="25"/>
      <c r="G478" s="25"/>
      <c r="H478" s="25"/>
      <c r="I478" s="25"/>
      <c r="J478" s="25"/>
      <c r="K478" s="25"/>
      <c r="L478" s="25"/>
      <c r="M478" s="24"/>
      <c r="N478" s="24"/>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4"/>
      <c r="BC478" s="25"/>
      <c r="BD478" s="25"/>
    </row>
    <row r="479">
      <c r="A479" s="25"/>
      <c r="B479" s="25"/>
      <c r="C479" s="25"/>
      <c r="D479" s="25"/>
      <c r="E479" s="25"/>
      <c r="F479" s="25"/>
      <c r="G479" s="25"/>
      <c r="H479" s="25"/>
      <c r="I479" s="25"/>
      <c r="J479" s="25"/>
      <c r="K479" s="25"/>
      <c r="L479" s="25"/>
      <c r="M479" s="24"/>
      <c r="N479" s="24"/>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4"/>
      <c r="BC479" s="25"/>
      <c r="BD479" s="25"/>
    </row>
    <row r="480">
      <c r="A480" s="25"/>
      <c r="B480" s="25"/>
      <c r="C480" s="25"/>
      <c r="D480" s="25"/>
      <c r="E480" s="25"/>
      <c r="F480" s="25"/>
      <c r="G480" s="25"/>
      <c r="H480" s="25"/>
      <c r="I480" s="25"/>
      <c r="J480" s="25"/>
      <c r="K480" s="25"/>
      <c r="L480" s="25"/>
      <c r="M480" s="24"/>
      <c r="N480" s="24"/>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4"/>
      <c r="BC480" s="25"/>
      <c r="BD480" s="25"/>
    </row>
    <row r="481">
      <c r="A481" s="25"/>
      <c r="B481" s="25"/>
      <c r="C481" s="25"/>
      <c r="D481" s="25"/>
      <c r="E481" s="25"/>
      <c r="F481" s="25"/>
      <c r="G481" s="25"/>
      <c r="H481" s="25"/>
      <c r="I481" s="25"/>
      <c r="J481" s="25"/>
      <c r="K481" s="25"/>
      <c r="L481" s="25"/>
      <c r="M481" s="24"/>
      <c r="N481" s="24"/>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4"/>
      <c r="BC481" s="25"/>
      <c r="BD481" s="25"/>
    </row>
    <row r="482">
      <c r="A482" s="25"/>
      <c r="B482" s="25"/>
      <c r="C482" s="25"/>
      <c r="D482" s="25"/>
      <c r="E482" s="25"/>
      <c r="F482" s="25"/>
      <c r="G482" s="25"/>
      <c r="H482" s="25"/>
      <c r="I482" s="25"/>
      <c r="J482" s="25"/>
      <c r="K482" s="25"/>
      <c r="L482" s="25"/>
      <c r="M482" s="24"/>
      <c r="N482" s="24"/>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4"/>
      <c r="BC482" s="25"/>
      <c r="BD482" s="25"/>
    </row>
    <row r="483">
      <c r="A483" s="25"/>
      <c r="B483" s="25"/>
      <c r="C483" s="25"/>
      <c r="D483" s="25"/>
      <c r="E483" s="25"/>
      <c r="F483" s="25"/>
      <c r="G483" s="25"/>
      <c r="H483" s="25"/>
      <c r="I483" s="25"/>
      <c r="J483" s="25"/>
      <c r="K483" s="25"/>
      <c r="L483" s="25"/>
      <c r="M483" s="24"/>
      <c r="N483" s="24"/>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4"/>
      <c r="BC483" s="25"/>
      <c r="BD483" s="25"/>
    </row>
    <row r="484">
      <c r="A484" s="25"/>
      <c r="B484" s="25"/>
      <c r="C484" s="25"/>
      <c r="D484" s="25"/>
      <c r="E484" s="25"/>
      <c r="F484" s="25"/>
      <c r="G484" s="25"/>
      <c r="H484" s="25"/>
      <c r="I484" s="25"/>
      <c r="J484" s="25"/>
      <c r="K484" s="25"/>
      <c r="L484" s="25"/>
      <c r="M484" s="24"/>
      <c r="N484" s="24"/>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4"/>
      <c r="BC484" s="25"/>
      <c r="BD484" s="25"/>
    </row>
    <row r="485">
      <c r="A485" s="25"/>
      <c r="B485" s="25"/>
      <c r="C485" s="25"/>
      <c r="D485" s="25"/>
      <c r="E485" s="25"/>
      <c r="F485" s="25"/>
      <c r="G485" s="25"/>
      <c r="H485" s="25"/>
      <c r="I485" s="25"/>
      <c r="J485" s="25"/>
      <c r="K485" s="25"/>
      <c r="L485" s="25"/>
      <c r="M485" s="24"/>
      <c r="N485" s="24"/>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4"/>
      <c r="BC485" s="25"/>
      <c r="BD485" s="25"/>
    </row>
    <row r="486">
      <c r="A486" s="25"/>
      <c r="B486" s="25"/>
      <c r="C486" s="25"/>
      <c r="D486" s="25"/>
      <c r="E486" s="25"/>
      <c r="F486" s="25"/>
      <c r="G486" s="25"/>
      <c r="H486" s="25"/>
      <c r="I486" s="25"/>
      <c r="J486" s="25"/>
      <c r="K486" s="25"/>
      <c r="L486" s="25"/>
      <c r="M486" s="24"/>
      <c r="N486" s="24"/>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4"/>
      <c r="BC486" s="25"/>
      <c r="BD486" s="25"/>
    </row>
    <row r="487">
      <c r="A487" s="25"/>
      <c r="B487" s="25"/>
      <c r="C487" s="25"/>
      <c r="D487" s="25"/>
      <c r="E487" s="25"/>
      <c r="F487" s="25"/>
      <c r="G487" s="25"/>
      <c r="H487" s="25"/>
      <c r="I487" s="25"/>
      <c r="J487" s="25"/>
      <c r="K487" s="25"/>
      <c r="L487" s="25"/>
      <c r="M487" s="24"/>
      <c r="N487" s="24"/>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4"/>
      <c r="BC487" s="25"/>
      <c r="BD487" s="25"/>
    </row>
    <row r="488">
      <c r="A488" s="25"/>
      <c r="B488" s="25"/>
      <c r="C488" s="25"/>
      <c r="D488" s="25"/>
      <c r="E488" s="25"/>
      <c r="F488" s="25"/>
      <c r="G488" s="25"/>
      <c r="H488" s="25"/>
      <c r="I488" s="25"/>
      <c r="J488" s="25"/>
      <c r="K488" s="25"/>
      <c r="L488" s="25"/>
      <c r="M488" s="24"/>
      <c r="N488" s="24"/>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4"/>
      <c r="BC488" s="25"/>
      <c r="BD488" s="25"/>
    </row>
    <row r="489">
      <c r="A489" s="25"/>
      <c r="B489" s="25"/>
      <c r="C489" s="25"/>
      <c r="D489" s="25"/>
      <c r="E489" s="25"/>
      <c r="F489" s="25"/>
      <c r="G489" s="25"/>
      <c r="H489" s="25"/>
      <c r="I489" s="25"/>
      <c r="J489" s="25"/>
      <c r="K489" s="25"/>
      <c r="L489" s="25"/>
      <c r="M489" s="24"/>
      <c r="N489" s="24"/>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4"/>
      <c r="BC489" s="25"/>
      <c r="BD489" s="25"/>
    </row>
    <row r="490">
      <c r="A490" s="25"/>
      <c r="B490" s="25"/>
      <c r="C490" s="25"/>
      <c r="D490" s="25"/>
      <c r="E490" s="25"/>
      <c r="F490" s="25"/>
      <c r="G490" s="25"/>
      <c r="H490" s="25"/>
      <c r="I490" s="25"/>
      <c r="J490" s="25"/>
      <c r="K490" s="25"/>
      <c r="L490" s="25"/>
      <c r="M490" s="24"/>
      <c r="N490" s="24"/>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4"/>
      <c r="BC490" s="25"/>
      <c r="BD490" s="25"/>
    </row>
    <row r="491">
      <c r="A491" s="25"/>
      <c r="B491" s="25"/>
      <c r="C491" s="25"/>
      <c r="D491" s="25"/>
      <c r="E491" s="25"/>
      <c r="F491" s="25"/>
      <c r="G491" s="25"/>
      <c r="H491" s="25"/>
      <c r="I491" s="25"/>
      <c r="J491" s="25"/>
      <c r="K491" s="25"/>
      <c r="L491" s="25"/>
      <c r="M491" s="24"/>
      <c r="N491" s="24"/>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4"/>
      <c r="BC491" s="25"/>
      <c r="BD491" s="25"/>
    </row>
    <row r="492">
      <c r="A492" s="25"/>
      <c r="B492" s="25"/>
      <c r="C492" s="25"/>
      <c r="D492" s="25"/>
      <c r="E492" s="25"/>
      <c r="F492" s="25"/>
      <c r="G492" s="25"/>
      <c r="H492" s="25"/>
      <c r="I492" s="25"/>
      <c r="J492" s="25"/>
      <c r="K492" s="25"/>
      <c r="L492" s="25"/>
      <c r="M492" s="24"/>
      <c r="N492" s="24"/>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4"/>
      <c r="BC492" s="25"/>
      <c r="BD492" s="25"/>
    </row>
    <row r="493">
      <c r="A493" s="25"/>
      <c r="B493" s="25"/>
      <c r="C493" s="25"/>
      <c r="D493" s="25"/>
      <c r="E493" s="25"/>
      <c r="F493" s="25"/>
      <c r="G493" s="25"/>
      <c r="H493" s="25"/>
      <c r="I493" s="25"/>
      <c r="J493" s="25"/>
      <c r="K493" s="25"/>
      <c r="L493" s="25"/>
      <c r="M493" s="24"/>
      <c r="N493" s="24"/>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4"/>
      <c r="BC493" s="25"/>
      <c r="BD493" s="25"/>
    </row>
    <row r="494">
      <c r="A494" s="25"/>
      <c r="B494" s="25"/>
      <c r="C494" s="25"/>
      <c r="D494" s="25"/>
      <c r="E494" s="25"/>
      <c r="F494" s="25"/>
      <c r="G494" s="25"/>
      <c r="H494" s="25"/>
      <c r="I494" s="25"/>
      <c r="J494" s="25"/>
      <c r="K494" s="25"/>
      <c r="L494" s="25"/>
      <c r="M494" s="24"/>
      <c r="N494" s="24"/>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4"/>
      <c r="BC494" s="25"/>
      <c r="BD494" s="25"/>
    </row>
    <row r="495">
      <c r="A495" s="25"/>
      <c r="B495" s="25"/>
      <c r="C495" s="25"/>
      <c r="D495" s="25"/>
      <c r="E495" s="25"/>
      <c r="F495" s="25"/>
      <c r="G495" s="25"/>
      <c r="H495" s="25"/>
      <c r="I495" s="25"/>
      <c r="J495" s="25"/>
      <c r="K495" s="25"/>
      <c r="L495" s="25"/>
      <c r="M495" s="24"/>
      <c r="N495" s="24"/>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4"/>
      <c r="BC495" s="25"/>
      <c r="BD495" s="25"/>
    </row>
    <row r="496">
      <c r="A496" s="25"/>
      <c r="B496" s="25"/>
      <c r="C496" s="25"/>
      <c r="D496" s="25"/>
      <c r="E496" s="25"/>
      <c r="F496" s="25"/>
      <c r="G496" s="25"/>
      <c r="H496" s="25"/>
      <c r="I496" s="25"/>
      <c r="J496" s="25"/>
      <c r="K496" s="25"/>
      <c r="L496" s="25"/>
      <c r="M496" s="24"/>
      <c r="N496" s="24"/>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4"/>
      <c r="BC496" s="25"/>
      <c r="BD496" s="25"/>
    </row>
    <row r="497">
      <c r="A497" s="25"/>
      <c r="B497" s="25"/>
      <c r="C497" s="25"/>
      <c r="D497" s="25"/>
      <c r="E497" s="25"/>
      <c r="F497" s="25"/>
      <c r="G497" s="25"/>
      <c r="H497" s="25"/>
      <c r="I497" s="25"/>
      <c r="J497" s="25"/>
      <c r="K497" s="25"/>
      <c r="L497" s="25"/>
      <c r="M497" s="24"/>
      <c r="N497" s="24"/>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4"/>
      <c r="BC497" s="25"/>
      <c r="BD497" s="25"/>
    </row>
    <row r="498">
      <c r="A498" s="25"/>
      <c r="B498" s="25"/>
      <c r="C498" s="25"/>
      <c r="D498" s="25"/>
      <c r="E498" s="25"/>
      <c r="F498" s="25"/>
      <c r="G498" s="25"/>
      <c r="H498" s="25"/>
      <c r="I498" s="25"/>
      <c r="J498" s="25"/>
      <c r="K498" s="25"/>
      <c r="L498" s="25"/>
      <c r="M498" s="24"/>
      <c r="N498" s="24"/>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4"/>
      <c r="BC498" s="25"/>
      <c r="BD498" s="25"/>
    </row>
    <row r="499">
      <c r="A499" s="25"/>
      <c r="B499" s="25"/>
      <c r="C499" s="25"/>
      <c r="D499" s="25"/>
      <c r="E499" s="25"/>
      <c r="F499" s="25"/>
      <c r="G499" s="25"/>
      <c r="H499" s="25"/>
      <c r="I499" s="25"/>
      <c r="J499" s="25"/>
      <c r="K499" s="25"/>
      <c r="L499" s="25"/>
      <c r="M499" s="24"/>
      <c r="N499" s="24"/>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4"/>
      <c r="BC499" s="25"/>
      <c r="BD499" s="25"/>
    </row>
    <row r="500">
      <c r="A500" s="25"/>
      <c r="B500" s="25"/>
      <c r="C500" s="25"/>
      <c r="D500" s="25"/>
      <c r="E500" s="25"/>
      <c r="F500" s="25"/>
      <c r="G500" s="25"/>
      <c r="H500" s="25"/>
      <c r="I500" s="25"/>
      <c r="J500" s="25"/>
      <c r="K500" s="25"/>
      <c r="L500" s="25"/>
      <c r="M500" s="24"/>
      <c r="N500" s="24"/>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4"/>
      <c r="BC500" s="25"/>
      <c r="BD500" s="25"/>
    </row>
    <row r="501">
      <c r="A501" s="25"/>
      <c r="B501" s="25"/>
      <c r="C501" s="25"/>
      <c r="D501" s="25"/>
      <c r="E501" s="25"/>
      <c r="F501" s="25"/>
      <c r="G501" s="25"/>
      <c r="H501" s="25"/>
      <c r="I501" s="25"/>
      <c r="J501" s="25"/>
      <c r="K501" s="25"/>
      <c r="L501" s="25"/>
      <c r="M501" s="24"/>
      <c r="N501" s="24"/>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4"/>
      <c r="BC501" s="25"/>
      <c r="BD501" s="25"/>
    </row>
    <row r="502">
      <c r="A502" s="25"/>
      <c r="B502" s="25"/>
      <c r="C502" s="25"/>
      <c r="D502" s="25"/>
      <c r="E502" s="25"/>
      <c r="F502" s="25"/>
      <c r="G502" s="25"/>
      <c r="H502" s="25"/>
      <c r="I502" s="25"/>
      <c r="J502" s="25"/>
      <c r="K502" s="25"/>
      <c r="L502" s="25"/>
      <c r="M502" s="24"/>
      <c r="N502" s="24"/>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4"/>
      <c r="BC502" s="25"/>
      <c r="BD502" s="25"/>
    </row>
    <row r="503">
      <c r="A503" s="25"/>
      <c r="B503" s="25"/>
      <c r="C503" s="25"/>
      <c r="D503" s="25"/>
      <c r="E503" s="25"/>
      <c r="F503" s="25"/>
      <c r="G503" s="25"/>
      <c r="H503" s="25"/>
      <c r="I503" s="25"/>
      <c r="J503" s="25"/>
      <c r="K503" s="25"/>
      <c r="L503" s="25"/>
      <c r="M503" s="24"/>
      <c r="N503" s="24"/>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4"/>
      <c r="BC503" s="25"/>
      <c r="BD503" s="25"/>
    </row>
    <row r="504">
      <c r="A504" s="25"/>
      <c r="B504" s="25"/>
      <c r="C504" s="25"/>
      <c r="D504" s="25"/>
      <c r="E504" s="25"/>
      <c r="F504" s="25"/>
      <c r="G504" s="25"/>
      <c r="H504" s="25"/>
      <c r="I504" s="25"/>
      <c r="J504" s="25"/>
      <c r="K504" s="25"/>
      <c r="L504" s="25"/>
      <c r="M504" s="24"/>
      <c r="N504" s="24"/>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4"/>
      <c r="BC504" s="25"/>
      <c r="BD504" s="25"/>
    </row>
    <row r="505">
      <c r="A505" s="25"/>
      <c r="B505" s="25"/>
      <c r="C505" s="25"/>
      <c r="D505" s="25"/>
      <c r="E505" s="25"/>
      <c r="F505" s="25"/>
      <c r="G505" s="25"/>
      <c r="H505" s="25"/>
      <c r="I505" s="25"/>
      <c r="J505" s="25"/>
      <c r="K505" s="25"/>
      <c r="L505" s="25"/>
      <c r="M505" s="24"/>
      <c r="N505" s="24"/>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4"/>
      <c r="BC505" s="25"/>
      <c r="BD505" s="25"/>
    </row>
    <row r="506">
      <c r="A506" s="25"/>
      <c r="B506" s="25"/>
      <c r="C506" s="25"/>
      <c r="D506" s="25"/>
      <c r="E506" s="25"/>
      <c r="F506" s="25"/>
      <c r="G506" s="25"/>
      <c r="H506" s="25"/>
      <c r="I506" s="25"/>
      <c r="J506" s="25"/>
      <c r="K506" s="25"/>
      <c r="L506" s="25"/>
      <c r="M506" s="24"/>
      <c r="N506" s="24"/>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4"/>
      <c r="BC506" s="25"/>
      <c r="BD506" s="25"/>
    </row>
    <row r="507">
      <c r="A507" s="25"/>
      <c r="B507" s="25"/>
      <c r="C507" s="25"/>
      <c r="D507" s="25"/>
      <c r="E507" s="25"/>
      <c r="F507" s="25"/>
      <c r="G507" s="25"/>
      <c r="H507" s="25"/>
      <c r="I507" s="25"/>
      <c r="J507" s="25"/>
      <c r="K507" s="25"/>
      <c r="L507" s="25"/>
      <c r="M507" s="24"/>
      <c r="N507" s="24"/>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4"/>
      <c r="BC507" s="25"/>
      <c r="BD507" s="25"/>
    </row>
    <row r="508">
      <c r="A508" s="25"/>
      <c r="B508" s="25"/>
      <c r="C508" s="25"/>
      <c r="D508" s="25"/>
      <c r="E508" s="25"/>
      <c r="F508" s="25"/>
      <c r="G508" s="25"/>
      <c r="H508" s="25"/>
      <c r="I508" s="25"/>
      <c r="J508" s="25"/>
      <c r="K508" s="25"/>
      <c r="L508" s="25"/>
      <c r="M508" s="24"/>
      <c r="N508" s="24"/>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4"/>
      <c r="BC508" s="25"/>
      <c r="BD508" s="25"/>
    </row>
    <row r="509">
      <c r="A509" s="25"/>
      <c r="B509" s="25"/>
      <c r="C509" s="25"/>
      <c r="D509" s="25"/>
      <c r="E509" s="25"/>
      <c r="F509" s="25"/>
      <c r="G509" s="25"/>
      <c r="H509" s="25"/>
      <c r="I509" s="25"/>
      <c r="J509" s="25"/>
      <c r="K509" s="25"/>
      <c r="L509" s="25"/>
      <c r="M509" s="24"/>
      <c r="N509" s="24"/>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4"/>
      <c r="BC509" s="25"/>
      <c r="BD509" s="25"/>
    </row>
    <row r="510">
      <c r="A510" s="25"/>
      <c r="B510" s="25"/>
      <c r="C510" s="25"/>
      <c r="D510" s="25"/>
      <c r="E510" s="25"/>
      <c r="F510" s="25"/>
      <c r="G510" s="25"/>
      <c r="H510" s="25"/>
      <c r="I510" s="25"/>
      <c r="J510" s="25"/>
      <c r="K510" s="25"/>
      <c r="L510" s="25"/>
      <c r="M510" s="24"/>
      <c r="N510" s="24"/>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4"/>
      <c r="BC510" s="25"/>
      <c r="BD510" s="25"/>
    </row>
    <row r="511">
      <c r="A511" s="25"/>
      <c r="B511" s="25"/>
      <c r="C511" s="25"/>
      <c r="D511" s="25"/>
      <c r="E511" s="25"/>
      <c r="F511" s="25"/>
      <c r="G511" s="25"/>
      <c r="H511" s="25"/>
      <c r="I511" s="25"/>
      <c r="J511" s="25"/>
      <c r="K511" s="25"/>
      <c r="L511" s="25"/>
      <c r="M511" s="24"/>
      <c r="N511" s="24"/>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4"/>
      <c r="BC511" s="25"/>
      <c r="BD511" s="25"/>
    </row>
    <row r="512">
      <c r="A512" s="25"/>
      <c r="B512" s="25"/>
      <c r="C512" s="25"/>
      <c r="D512" s="25"/>
      <c r="E512" s="25"/>
      <c r="F512" s="25"/>
      <c r="G512" s="25"/>
      <c r="H512" s="25"/>
      <c r="I512" s="25"/>
      <c r="J512" s="25"/>
      <c r="K512" s="25"/>
      <c r="L512" s="25"/>
      <c r="M512" s="24"/>
      <c r="N512" s="24"/>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4"/>
      <c r="BC512" s="25"/>
      <c r="BD512" s="25"/>
    </row>
    <row r="513">
      <c r="A513" s="25"/>
      <c r="B513" s="25"/>
      <c r="C513" s="25"/>
      <c r="D513" s="25"/>
      <c r="E513" s="25"/>
      <c r="F513" s="25"/>
      <c r="G513" s="25"/>
      <c r="H513" s="25"/>
      <c r="I513" s="25"/>
      <c r="J513" s="25"/>
      <c r="K513" s="25"/>
      <c r="L513" s="25"/>
      <c r="M513" s="24"/>
      <c r="N513" s="24"/>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4"/>
      <c r="BC513" s="25"/>
      <c r="BD513" s="25"/>
    </row>
    <row r="514">
      <c r="A514" s="25"/>
      <c r="B514" s="25"/>
      <c r="C514" s="25"/>
      <c r="D514" s="25"/>
      <c r="E514" s="25"/>
      <c r="F514" s="25"/>
      <c r="G514" s="25"/>
      <c r="H514" s="25"/>
      <c r="I514" s="25"/>
      <c r="J514" s="25"/>
      <c r="K514" s="25"/>
      <c r="L514" s="25"/>
      <c r="M514" s="24"/>
      <c r="N514" s="24"/>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4"/>
      <c r="BC514" s="25"/>
      <c r="BD514" s="25"/>
    </row>
    <row r="515">
      <c r="A515" s="25"/>
      <c r="B515" s="25"/>
      <c r="C515" s="25"/>
      <c r="D515" s="25"/>
      <c r="E515" s="25"/>
      <c r="F515" s="25"/>
      <c r="G515" s="25"/>
      <c r="H515" s="25"/>
      <c r="I515" s="25"/>
      <c r="J515" s="25"/>
      <c r="K515" s="25"/>
      <c r="L515" s="25"/>
      <c r="M515" s="24"/>
      <c r="N515" s="24"/>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4"/>
      <c r="BC515" s="25"/>
      <c r="BD515" s="25"/>
    </row>
    <row r="516">
      <c r="A516" s="25"/>
      <c r="B516" s="25"/>
      <c r="C516" s="25"/>
      <c r="D516" s="25"/>
      <c r="E516" s="25"/>
      <c r="F516" s="25"/>
      <c r="G516" s="25"/>
      <c r="H516" s="25"/>
      <c r="I516" s="25"/>
      <c r="J516" s="25"/>
      <c r="K516" s="25"/>
      <c r="L516" s="25"/>
      <c r="M516" s="24"/>
      <c r="N516" s="24"/>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4"/>
      <c r="BC516" s="25"/>
      <c r="BD516" s="25"/>
    </row>
    <row r="517">
      <c r="A517" s="25"/>
      <c r="B517" s="25"/>
      <c r="C517" s="25"/>
      <c r="D517" s="25"/>
      <c r="E517" s="25"/>
      <c r="F517" s="25"/>
      <c r="G517" s="25"/>
      <c r="H517" s="25"/>
      <c r="I517" s="25"/>
      <c r="J517" s="25"/>
      <c r="K517" s="25"/>
      <c r="L517" s="25"/>
      <c r="M517" s="24"/>
      <c r="N517" s="24"/>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4"/>
      <c r="BC517" s="25"/>
      <c r="BD517" s="25"/>
    </row>
    <row r="518">
      <c r="A518" s="25"/>
      <c r="B518" s="25"/>
      <c r="C518" s="25"/>
      <c r="D518" s="25"/>
      <c r="E518" s="25"/>
      <c r="F518" s="25"/>
      <c r="G518" s="25"/>
      <c r="H518" s="25"/>
      <c r="I518" s="25"/>
      <c r="J518" s="25"/>
      <c r="K518" s="25"/>
      <c r="L518" s="25"/>
      <c r="M518" s="24"/>
      <c r="N518" s="24"/>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4"/>
      <c r="BC518" s="25"/>
      <c r="BD518" s="25"/>
    </row>
    <row r="519">
      <c r="A519" s="25"/>
      <c r="B519" s="25"/>
      <c r="C519" s="25"/>
      <c r="D519" s="25"/>
      <c r="E519" s="25"/>
      <c r="F519" s="25"/>
      <c r="G519" s="25"/>
      <c r="H519" s="25"/>
      <c r="I519" s="25"/>
      <c r="J519" s="25"/>
      <c r="K519" s="25"/>
      <c r="L519" s="25"/>
      <c r="M519" s="24"/>
      <c r="N519" s="24"/>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4"/>
      <c r="BC519" s="25"/>
      <c r="BD519" s="25"/>
    </row>
    <row r="520">
      <c r="A520" s="25"/>
      <c r="B520" s="25"/>
      <c r="C520" s="25"/>
      <c r="D520" s="25"/>
      <c r="E520" s="25"/>
      <c r="F520" s="25"/>
      <c r="G520" s="25"/>
      <c r="H520" s="25"/>
      <c r="I520" s="25"/>
      <c r="J520" s="25"/>
      <c r="K520" s="25"/>
      <c r="L520" s="25"/>
      <c r="M520" s="24"/>
      <c r="N520" s="24"/>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4"/>
      <c r="BC520" s="25"/>
      <c r="BD520" s="25"/>
    </row>
    <row r="521">
      <c r="A521" s="25"/>
      <c r="B521" s="25"/>
      <c r="C521" s="25"/>
      <c r="D521" s="25"/>
      <c r="E521" s="25"/>
      <c r="F521" s="25"/>
      <c r="G521" s="25"/>
      <c r="H521" s="25"/>
      <c r="I521" s="25"/>
      <c r="J521" s="25"/>
      <c r="K521" s="25"/>
      <c r="L521" s="25"/>
      <c r="M521" s="24"/>
      <c r="N521" s="24"/>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4"/>
      <c r="BC521" s="25"/>
      <c r="BD521" s="25"/>
    </row>
    <row r="522">
      <c r="A522" s="25"/>
      <c r="B522" s="25"/>
      <c r="C522" s="25"/>
      <c r="D522" s="25"/>
      <c r="E522" s="25"/>
      <c r="F522" s="25"/>
      <c r="G522" s="25"/>
      <c r="H522" s="25"/>
      <c r="I522" s="25"/>
      <c r="J522" s="25"/>
      <c r="K522" s="25"/>
      <c r="L522" s="25"/>
      <c r="M522" s="24"/>
      <c r="N522" s="24"/>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4"/>
      <c r="BC522" s="25"/>
      <c r="BD522" s="25"/>
    </row>
    <row r="523">
      <c r="A523" s="25"/>
      <c r="B523" s="25"/>
      <c r="C523" s="25"/>
      <c r="D523" s="25"/>
      <c r="E523" s="25"/>
      <c r="F523" s="25"/>
      <c r="G523" s="25"/>
      <c r="H523" s="25"/>
      <c r="I523" s="25"/>
      <c r="J523" s="25"/>
      <c r="K523" s="25"/>
      <c r="L523" s="25"/>
      <c r="M523" s="24"/>
      <c r="N523" s="24"/>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4"/>
      <c r="BC523" s="25"/>
      <c r="BD523" s="25"/>
    </row>
    <row r="524">
      <c r="A524" s="25"/>
      <c r="B524" s="25"/>
      <c r="C524" s="25"/>
      <c r="D524" s="25"/>
      <c r="E524" s="25"/>
      <c r="F524" s="25"/>
      <c r="G524" s="25"/>
      <c r="H524" s="25"/>
      <c r="I524" s="25"/>
      <c r="J524" s="25"/>
      <c r="K524" s="25"/>
      <c r="L524" s="25"/>
      <c r="M524" s="24"/>
      <c r="N524" s="24"/>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4"/>
      <c r="BC524" s="25"/>
      <c r="BD524" s="25"/>
    </row>
    <row r="525">
      <c r="A525" s="25"/>
      <c r="B525" s="25"/>
      <c r="C525" s="25"/>
      <c r="D525" s="25"/>
      <c r="E525" s="25"/>
      <c r="F525" s="25"/>
      <c r="G525" s="25"/>
      <c r="H525" s="25"/>
      <c r="I525" s="25"/>
      <c r="J525" s="25"/>
      <c r="K525" s="25"/>
      <c r="L525" s="25"/>
      <c r="M525" s="24"/>
      <c r="N525" s="24"/>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4"/>
      <c r="BC525" s="25"/>
      <c r="BD525" s="25"/>
    </row>
    <row r="526">
      <c r="A526" s="25"/>
      <c r="B526" s="25"/>
      <c r="C526" s="25"/>
      <c r="D526" s="25"/>
      <c r="E526" s="25"/>
      <c r="F526" s="25"/>
      <c r="G526" s="25"/>
      <c r="H526" s="25"/>
      <c r="I526" s="25"/>
      <c r="J526" s="25"/>
      <c r="K526" s="25"/>
      <c r="L526" s="25"/>
      <c r="M526" s="24"/>
      <c r="N526" s="24"/>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4"/>
      <c r="BC526" s="25"/>
      <c r="BD526" s="25"/>
    </row>
    <row r="527">
      <c r="A527" s="25"/>
      <c r="B527" s="25"/>
      <c r="C527" s="25"/>
      <c r="D527" s="25"/>
      <c r="E527" s="25"/>
      <c r="F527" s="25"/>
      <c r="G527" s="25"/>
      <c r="H527" s="25"/>
      <c r="I527" s="25"/>
      <c r="J527" s="25"/>
      <c r="K527" s="25"/>
      <c r="L527" s="25"/>
      <c r="M527" s="24"/>
      <c r="N527" s="24"/>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4"/>
      <c r="BC527" s="25"/>
      <c r="BD527" s="25"/>
    </row>
    <row r="528">
      <c r="A528" s="25"/>
      <c r="B528" s="25"/>
      <c r="C528" s="25"/>
      <c r="D528" s="25"/>
      <c r="E528" s="25"/>
      <c r="F528" s="25"/>
      <c r="G528" s="25"/>
      <c r="H528" s="25"/>
      <c r="I528" s="25"/>
      <c r="J528" s="25"/>
      <c r="K528" s="25"/>
      <c r="L528" s="25"/>
      <c r="M528" s="24"/>
      <c r="N528" s="24"/>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4"/>
      <c r="BC528" s="25"/>
      <c r="BD528" s="25"/>
    </row>
    <row r="529">
      <c r="A529" s="25"/>
      <c r="B529" s="25"/>
      <c r="C529" s="25"/>
      <c r="D529" s="25"/>
      <c r="E529" s="25"/>
      <c r="F529" s="25"/>
      <c r="G529" s="25"/>
      <c r="H529" s="25"/>
      <c r="I529" s="25"/>
      <c r="J529" s="25"/>
      <c r="K529" s="25"/>
      <c r="L529" s="25"/>
      <c r="M529" s="24"/>
      <c r="N529" s="24"/>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4"/>
      <c r="BC529" s="25"/>
      <c r="BD529" s="25"/>
    </row>
    <row r="530">
      <c r="A530" s="25"/>
      <c r="B530" s="25"/>
      <c r="C530" s="25"/>
      <c r="D530" s="25"/>
      <c r="E530" s="25"/>
      <c r="F530" s="25"/>
      <c r="G530" s="25"/>
      <c r="H530" s="25"/>
      <c r="I530" s="25"/>
      <c r="J530" s="25"/>
      <c r="K530" s="25"/>
      <c r="L530" s="25"/>
      <c r="M530" s="24"/>
      <c r="N530" s="24"/>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4"/>
      <c r="BC530" s="25"/>
      <c r="BD530" s="25"/>
    </row>
    <row r="531">
      <c r="A531" s="25"/>
      <c r="B531" s="25"/>
      <c r="C531" s="25"/>
      <c r="D531" s="25"/>
      <c r="E531" s="25"/>
      <c r="F531" s="25"/>
      <c r="G531" s="25"/>
      <c r="H531" s="25"/>
      <c r="I531" s="25"/>
      <c r="J531" s="25"/>
      <c r="K531" s="25"/>
      <c r="L531" s="25"/>
      <c r="M531" s="24"/>
      <c r="N531" s="24"/>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4"/>
      <c r="BC531" s="25"/>
      <c r="BD531" s="25"/>
    </row>
    <row r="532">
      <c r="A532" s="25"/>
      <c r="B532" s="25"/>
      <c r="C532" s="25"/>
      <c r="D532" s="25"/>
      <c r="E532" s="25"/>
      <c r="F532" s="25"/>
      <c r="G532" s="25"/>
      <c r="H532" s="25"/>
      <c r="I532" s="25"/>
      <c r="J532" s="25"/>
      <c r="K532" s="25"/>
      <c r="L532" s="25"/>
      <c r="M532" s="24"/>
      <c r="N532" s="24"/>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4"/>
      <c r="BC532" s="25"/>
      <c r="BD532" s="25"/>
    </row>
    <row r="533">
      <c r="A533" s="25"/>
      <c r="B533" s="25"/>
      <c r="C533" s="25"/>
      <c r="D533" s="25"/>
      <c r="E533" s="25"/>
      <c r="F533" s="25"/>
      <c r="G533" s="25"/>
      <c r="H533" s="25"/>
      <c r="I533" s="25"/>
      <c r="J533" s="25"/>
      <c r="K533" s="25"/>
      <c r="L533" s="25"/>
      <c r="M533" s="24"/>
      <c r="N533" s="24"/>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4"/>
      <c r="BC533" s="25"/>
      <c r="BD533" s="25"/>
    </row>
    <row r="534">
      <c r="A534" s="25"/>
      <c r="B534" s="25"/>
      <c r="C534" s="25"/>
      <c r="D534" s="25"/>
      <c r="E534" s="25"/>
      <c r="F534" s="25"/>
      <c r="G534" s="25"/>
      <c r="H534" s="25"/>
      <c r="I534" s="25"/>
      <c r="J534" s="25"/>
      <c r="K534" s="25"/>
      <c r="L534" s="25"/>
      <c r="M534" s="24"/>
      <c r="N534" s="24"/>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4"/>
      <c r="BC534" s="25"/>
      <c r="BD534" s="25"/>
    </row>
    <row r="535">
      <c r="A535" s="25"/>
      <c r="B535" s="25"/>
      <c r="C535" s="25"/>
      <c r="D535" s="25"/>
      <c r="E535" s="25"/>
      <c r="F535" s="25"/>
      <c r="G535" s="25"/>
      <c r="H535" s="25"/>
      <c r="I535" s="25"/>
      <c r="J535" s="25"/>
      <c r="K535" s="25"/>
      <c r="L535" s="25"/>
      <c r="M535" s="24"/>
      <c r="N535" s="24"/>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4"/>
      <c r="BC535" s="25"/>
      <c r="BD535" s="25"/>
    </row>
    <row r="536">
      <c r="A536" s="25"/>
      <c r="B536" s="25"/>
      <c r="C536" s="25"/>
      <c r="D536" s="25"/>
      <c r="E536" s="25"/>
      <c r="F536" s="25"/>
      <c r="G536" s="25"/>
      <c r="H536" s="25"/>
      <c r="I536" s="25"/>
      <c r="J536" s="25"/>
      <c r="K536" s="25"/>
      <c r="L536" s="25"/>
      <c r="M536" s="24"/>
      <c r="N536" s="24"/>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4"/>
      <c r="BC536" s="25"/>
      <c r="BD536" s="25"/>
    </row>
    <row r="537">
      <c r="A537" s="25"/>
      <c r="B537" s="25"/>
      <c r="C537" s="25"/>
      <c r="D537" s="25"/>
      <c r="E537" s="25"/>
      <c r="F537" s="25"/>
      <c r="G537" s="25"/>
      <c r="H537" s="25"/>
      <c r="I537" s="25"/>
      <c r="J537" s="25"/>
      <c r="K537" s="25"/>
      <c r="L537" s="25"/>
      <c r="M537" s="24"/>
      <c r="N537" s="24"/>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4"/>
      <c r="BC537" s="25"/>
      <c r="BD537" s="25"/>
    </row>
    <row r="538">
      <c r="A538" s="25"/>
      <c r="B538" s="25"/>
      <c r="C538" s="25"/>
      <c r="D538" s="25"/>
      <c r="E538" s="25"/>
      <c r="F538" s="25"/>
      <c r="G538" s="25"/>
      <c r="H538" s="25"/>
      <c r="I538" s="25"/>
      <c r="J538" s="25"/>
      <c r="K538" s="25"/>
      <c r="L538" s="25"/>
      <c r="M538" s="24"/>
      <c r="N538" s="24"/>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4"/>
      <c r="BC538" s="25"/>
      <c r="BD538" s="25"/>
    </row>
    <row r="539">
      <c r="A539" s="25"/>
      <c r="B539" s="25"/>
      <c r="C539" s="25"/>
      <c r="D539" s="25"/>
      <c r="E539" s="25"/>
      <c r="F539" s="25"/>
      <c r="G539" s="25"/>
      <c r="H539" s="25"/>
      <c r="I539" s="25"/>
      <c r="J539" s="25"/>
      <c r="K539" s="25"/>
      <c r="L539" s="25"/>
      <c r="M539" s="24"/>
      <c r="N539" s="24"/>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4"/>
      <c r="BC539" s="25"/>
      <c r="BD539" s="25"/>
    </row>
    <row r="540">
      <c r="A540" s="25"/>
      <c r="B540" s="25"/>
      <c r="C540" s="25"/>
      <c r="D540" s="25"/>
      <c r="E540" s="25"/>
      <c r="F540" s="25"/>
      <c r="G540" s="25"/>
      <c r="H540" s="25"/>
      <c r="I540" s="25"/>
      <c r="J540" s="25"/>
      <c r="K540" s="25"/>
      <c r="L540" s="25"/>
      <c r="M540" s="24"/>
      <c r="N540" s="24"/>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4"/>
      <c r="BC540" s="25"/>
      <c r="BD540" s="25"/>
    </row>
    <row r="541">
      <c r="A541" s="25"/>
      <c r="B541" s="25"/>
      <c r="C541" s="25"/>
      <c r="D541" s="25"/>
      <c r="E541" s="25"/>
      <c r="F541" s="25"/>
      <c r="G541" s="25"/>
      <c r="H541" s="25"/>
      <c r="I541" s="25"/>
      <c r="J541" s="25"/>
      <c r="K541" s="25"/>
      <c r="L541" s="25"/>
      <c r="M541" s="24"/>
      <c r="N541" s="24"/>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4"/>
      <c r="BC541" s="25"/>
      <c r="BD541" s="25"/>
    </row>
    <row r="542">
      <c r="A542" s="25"/>
      <c r="B542" s="25"/>
      <c r="C542" s="25"/>
      <c r="D542" s="25"/>
      <c r="E542" s="25"/>
      <c r="F542" s="25"/>
      <c r="G542" s="25"/>
      <c r="H542" s="25"/>
      <c r="I542" s="25"/>
      <c r="J542" s="25"/>
      <c r="K542" s="25"/>
      <c r="L542" s="25"/>
      <c r="M542" s="24"/>
      <c r="N542" s="24"/>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4"/>
      <c r="BC542" s="25"/>
      <c r="BD542" s="25"/>
    </row>
    <row r="543">
      <c r="A543" s="25"/>
      <c r="B543" s="25"/>
      <c r="C543" s="25"/>
      <c r="D543" s="25"/>
      <c r="E543" s="25"/>
      <c r="F543" s="25"/>
      <c r="G543" s="25"/>
      <c r="H543" s="25"/>
      <c r="I543" s="25"/>
      <c r="J543" s="25"/>
      <c r="K543" s="25"/>
      <c r="L543" s="25"/>
      <c r="M543" s="24"/>
      <c r="N543" s="24"/>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4"/>
      <c r="BC543" s="25"/>
      <c r="BD543" s="25"/>
    </row>
    <row r="544">
      <c r="A544" s="25"/>
      <c r="B544" s="25"/>
      <c r="C544" s="25"/>
      <c r="D544" s="25"/>
      <c r="E544" s="25"/>
      <c r="F544" s="25"/>
      <c r="G544" s="25"/>
      <c r="H544" s="25"/>
      <c r="I544" s="25"/>
      <c r="J544" s="25"/>
      <c r="K544" s="25"/>
      <c r="L544" s="25"/>
      <c r="M544" s="24"/>
      <c r="N544" s="24"/>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4"/>
      <c r="BC544" s="25"/>
      <c r="BD544" s="25"/>
    </row>
    <row r="545">
      <c r="A545" s="25"/>
      <c r="B545" s="25"/>
      <c r="C545" s="25"/>
      <c r="D545" s="25"/>
      <c r="E545" s="25"/>
      <c r="F545" s="25"/>
      <c r="G545" s="25"/>
      <c r="H545" s="25"/>
      <c r="I545" s="25"/>
      <c r="J545" s="25"/>
      <c r="K545" s="25"/>
      <c r="L545" s="25"/>
      <c r="M545" s="24"/>
      <c r="N545" s="24"/>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4"/>
      <c r="BC545" s="25"/>
      <c r="BD545" s="25"/>
    </row>
    <row r="546">
      <c r="A546" s="25"/>
      <c r="B546" s="25"/>
      <c r="C546" s="25"/>
      <c r="D546" s="25"/>
      <c r="E546" s="25"/>
      <c r="F546" s="25"/>
      <c r="G546" s="25"/>
      <c r="H546" s="25"/>
      <c r="I546" s="25"/>
      <c r="J546" s="25"/>
      <c r="K546" s="25"/>
      <c r="L546" s="25"/>
      <c r="M546" s="24"/>
      <c r="N546" s="24"/>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4"/>
      <c r="BC546" s="25"/>
      <c r="BD546" s="25"/>
    </row>
    <row r="547">
      <c r="A547" s="25"/>
      <c r="B547" s="25"/>
      <c r="C547" s="25"/>
      <c r="D547" s="25"/>
      <c r="E547" s="25"/>
      <c r="F547" s="25"/>
      <c r="G547" s="25"/>
      <c r="H547" s="25"/>
      <c r="I547" s="25"/>
      <c r="J547" s="25"/>
      <c r="K547" s="25"/>
      <c r="L547" s="25"/>
      <c r="M547" s="24"/>
      <c r="N547" s="24"/>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4"/>
      <c r="BC547" s="25"/>
      <c r="BD547" s="25"/>
    </row>
    <row r="548">
      <c r="A548" s="25"/>
      <c r="B548" s="25"/>
      <c r="C548" s="25"/>
      <c r="D548" s="25"/>
      <c r="E548" s="25"/>
      <c r="F548" s="25"/>
      <c r="G548" s="25"/>
      <c r="H548" s="25"/>
      <c r="I548" s="25"/>
      <c r="J548" s="25"/>
      <c r="K548" s="25"/>
      <c r="L548" s="25"/>
      <c r="M548" s="24"/>
      <c r="N548" s="24"/>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4"/>
      <c r="BC548" s="25"/>
      <c r="BD548" s="25"/>
    </row>
    <row r="549">
      <c r="A549" s="25"/>
      <c r="B549" s="25"/>
      <c r="C549" s="25"/>
      <c r="D549" s="25"/>
      <c r="E549" s="25"/>
      <c r="F549" s="25"/>
      <c r="G549" s="25"/>
      <c r="H549" s="25"/>
      <c r="I549" s="25"/>
      <c r="J549" s="25"/>
      <c r="K549" s="25"/>
      <c r="L549" s="25"/>
      <c r="M549" s="24"/>
      <c r="N549" s="24"/>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4"/>
      <c r="BC549" s="25"/>
      <c r="BD549" s="25"/>
    </row>
    <row r="550">
      <c r="A550" s="25"/>
      <c r="B550" s="25"/>
      <c r="C550" s="25"/>
      <c r="D550" s="25"/>
      <c r="E550" s="25"/>
      <c r="F550" s="25"/>
      <c r="G550" s="25"/>
      <c r="H550" s="25"/>
      <c r="I550" s="25"/>
      <c r="J550" s="25"/>
      <c r="K550" s="25"/>
      <c r="L550" s="25"/>
      <c r="M550" s="24"/>
      <c r="N550" s="24"/>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4"/>
      <c r="BC550" s="25"/>
      <c r="BD550" s="25"/>
    </row>
    <row r="551">
      <c r="A551" s="25"/>
      <c r="B551" s="25"/>
      <c r="C551" s="25"/>
      <c r="D551" s="25"/>
      <c r="E551" s="25"/>
      <c r="F551" s="25"/>
      <c r="G551" s="25"/>
      <c r="H551" s="25"/>
      <c r="I551" s="25"/>
      <c r="J551" s="25"/>
      <c r="K551" s="25"/>
      <c r="L551" s="25"/>
      <c r="M551" s="24"/>
      <c r="N551" s="24"/>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4"/>
      <c r="BC551" s="25"/>
      <c r="BD551" s="25"/>
    </row>
    <row r="552">
      <c r="A552" s="25"/>
      <c r="B552" s="25"/>
      <c r="C552" s="25"/>
      <c r="D552" s="25"/>
      <c r="E552" s="25"/>
      <c r="F552" s="25"/>
      <c r="G552" s="25"/>
      <c r="H552" s="25"/>
      <c r="I552" s="25"/>
      <c r="J552" s="25"/>
      <c r="K552" s="25"/>
      <c r="L552" s="25"/>
      <c r="M552" s="24"/>
      <c r="N552" s="24"/>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4"/>
      <c r="BC552" s="25"/>
      <c r="BD552" s="25"/>
    </row>
    <row r="553">
      <c r="A553" s="25"/>
      <c r="B553" s="25"/>
      <c r="C553" s="25"/>
      <c r="D553" s="25"/>
      <c r="E553" s="25"/>
      <c r="F553" s="25"/>
      <c r="G553" s="25"/>
      <c r="H553" s="25"/>
      <c r="I553" s="25"/>
      <c r="J553" s="25"/>
      <c r="K553" s="25"/>
      <c r="L553" s="25"/>
      <c r="M553" s="24"/>
      <c r="N553" s="24"/>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4"/>
      <c r="BC553" s="25"/>
      <c r="BD553" s="25"/>
    </row>
    <row r="554">
      <c r="A554" s="25"/>
      <c r="B554" s="25"/>
      <c r="C554" s="25"/>
      <c r="D554" s="25"/>
      <c r="E554" s="25"/>
      <c r="F554" s="25"/>
      <c r="G554" s="25"/>
      <c r="H554" s="25"/>
      <c r="I554" s="25"/>
      <c r="J554" s="25"/>
      <c r="K554" s="25"/>
      <c r="L554" s="25"/>
      <c r="M554" s="24"/>
      <c r="N554" s="24"/>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4"/>
      <c r="BC554" s="25"/>
      <c r="BD554" s="25"/>
    </row>
    <row r="555">
      <c r="A555" s="25"/>
      <c r="B555" s="25"/>
      <c r="C555" s="25"/>
      <c r="D555" s="25"/>
      <c r="E555" s="25"/>
      <c r="F555" s="25"/>
      <c r="G555" s="25"/>
      <c r="H555" s="25"/>
      <c r="I555" s="25"/>
      <c r="J555" s="25"/>
      <c r="K555" s="25"/>
      <c r="L555" s="25"/>
      <c r="M555" s="24"/>
      <c r="N555" s="24"/>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4"/>
      <c r="BC555" s="25"/>
      <c r="BD555" s="25"/>
    </row>
    <row r="556">
      <c r="A556" s="25"/>
      <c r="B556" s="25"/>
      <c r="C556" s="25"/>
      <c r="D556" s="25"/>
      <c r="E556" s="25"/>
      <c r="F556" s="25"/>
      <c r="G556" s="25"/>
      <c r="H556" s="25"/>
      <c r="I556" s="25"/>
      <c r="J556" s="25"/>
      <c r="K556" s="25"/>
      <c r="L556" s="25"/>
      <c r="M556" s="24"/>
      <c r="N556" s="24"/>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4"/>
      <c r="BC556" s="25"/>
      <c r="BD556" s="25"/>
    </row>
    <row r="557">
      <c r="A557" s="25"/>
      <c r="B557" s="25"/>
      <c r="C557" s="25"/>
      <c r="D557" s="25"/>
      <c r="E557" s="25"/>
      <c r="F557" s="25"/>
      <c r="G557" s="25"/>
      <c r="H557" s="25"/>
      <c r="I557" s="25"/>
      <c r="J557" s="25"/>
      <c r="K557" s="25"/>
      <c r="L557" s="25"/>
      <c r="M557" s="24"/>
      <c r="N557" s="24"/>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4"/>
      <c r="BC557" s="25"/>
      <c r="BD557" s="25"/>
    </row>
    <row r="558">
      <c r="A558" s="25"/>
      <c r="B558" s="25"/>
      <c r="C558" s="25"/>
      <c r="D558" s="25"/>
      <c r="E558" s="25"/>
      <c r="F558" s="25"/>
      <c r="G558" s="25"/>
      <c r="H558" s="25"/>
      <c r="I558" s="25"/>
      <c r="J558" s="25"/>
      <c r="K558" s="25"/>
      <c r="L558" s="25"/>
      <c r="M558" s="24"/>
      <c r="N558" s="24"/>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4"/>
      <c r="BC558" s="25"/>
      <c r="BD558" s="25"/>
    </row>
    <row r="559">
      <c r="A559" s="25"/>
      <c r="B559" s="25"/>
      <c r="C559" s="25"/>
      <c r="D559" s="25"/>
      <c r="E559" s="25"/>
      <c r="F559" s="25"/>
      <c r="G559" s="25"/>
      <c r="H559" s="25"/>
      <c r="I559" s="25"/>
      <c r="J559" s="25"/>
      <c r="K559" s="25"/>
      <c r="L559" s="25"/>
      <c r="M559" s="24"/>
      <c r="N559" s="24"/>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4"/>
      <c r="BC559" s="25"/>
      <c r="BD559" s="25"/>
    </row>
    <row r="560">
      <c r="A560" s="25"/>
      <c r="B560" s="25"/>
      <c r="C560" s="25"/>
      <c r="D560" s="25"/>
      <c r="E560" s="25"/>
      <c r="F560" s="25"/>
      <c r="G560" s="25"/>
      <c r="H560" s="25"/>
      <c r="I560" s="25"/>
      <c r="J560" s="25"/>
      <c r="K560" s="25"/>
      <c r="L560" s="25"/>
      <c r="M560" s="24"/>
      <c r="N560" s="24"/>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4"/>
      <c r="BC560" s="25"/>
      <c r="BD560" s="25"/>
    </row>
    <row r="561">
      <c r="A561" s="25"/>
      <c r="B561" s="25"/>
      <c r="C561" s="25"/>
      <c r="D561" s="25"/>
      <c r="E561" s="25"/>
      <c r="F561" s="25"/>
      <c r="G561" s="25"/>
      <c r="H561" s="25"/>
      <c r="I561" s="25"/>
      <c r="J561" s="25"/>
      <c r="K561" s="25"/>
      <c r="L561" s="25"/>
      <c r="M561" s="24"/>
      <c r="N561" s="24"/>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4"/>
      <c r="BC561" s="25"/>
      <c r="BD561" s="25"/>
    </row>
    <row r="562">
      <c r="A562" s="25"/>
      <c r="B562" s="25"/>
      <c r="C562" s="25"/>
      <c r="D562" s="25"/>
      <c r="E562" s="25"/>
      <c r="F562" s="25"/>
      <c r="G562" s="25"/>
      <c r="H562" s="25"/>
      <c r="I562" s="25"/>
      <c r="J562" s="25"/>
      <c r="K562" s="25"/>
      <c r="L562" s="25"/>
      <c r="M562" s="24"/>
      <c r="N562" s="24"/>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4"/>
      <c r="BC562" s="25"/>
      <c r="BD562" s="25"/>
    </row>
    <row r="563">
      <c r="A563" s="25"/>
      <c r="B563" s="25"/>
      <c r="C563" s="25"/>
      <c r="D563" s="25"/>
      <c r="E563" s="25"/>
      <c r="F563" s="25"/>
      <c r="G563" s="25"/>
      <c r="H563" s="25"/>
      <c r="I563" s="25"/>
      <c r="J563" s="25"/>
      <c r="K563" s="25"/>
      <c r="L563" s="25"/>
      <c r="M563" s="24"/>
      <c r="N563" s="24"/>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4"/>
      <c r="BC563" s="25"/>
      <c r="BD563" s="25"/>
    </row>
    <row r="564">
      <c r="A564" s="25"/>
      <c r="B564" s="25"/>
      <c r="C564" s="25"/>
      <c r="D564" s="25"/>
      <c r="E564" s="25"/>
      <c r="F564" s="25"/>
      <c r="G564" s="25"/>
      <c r="H564" s="25"/>
      <c r="I564" s="25"/>
      <c r="J564" s="25"/>
      <c r="K564" s="25"/>
      <c r="L564" s="25"/>
      <c r="M564" s="24"/>
      <c r="N564" s="24"/>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4"/>
      <c r="BC564" s="25"/>
      <c r="BD564" s="25"/>
    </row>
    <row r="565">
      <c r="A565" s="25"/>
      <c r="B565" s="25"/>
      <c r="C565" s="25"/>
      <c r="D565" s="25"/>
      <c r="E565" s="25"/>
      <c r="F565" s="25"/>
      <c r="G565" s="25"/>
      <c r="H565" s="25"/>
      <c r="I565" s="25"/>
      <c r="J565" s="25"/>
      <c r="K565" s="25"/>
      <c r="L565" s="25"/>
      <c r="M565" s="24"/>
      <c r="N565" s="24"/>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4"/>
      <c r="BC565" s="25"/>
      <c r="BD565" s="25"/>
    </row>
    <row r="566">
      <c r="A566" s="25"/>
      <c r="B566" s="25"/>
      <c r="C566" s="25"/>
      <c r="D566" s="25"/>
      <c r="E566" s="25"/>
      <c r="F566" s="25"/>
      <c r="G566" s="25"/>
      <c r="H566" s="25"/>
      <c r="I566" s="25"/>
      <c r="J566" s="25"/>
      <c r="K566" s="25"/>
      <c r="L566" s="25"/>
      <c r="M566" s="24"/>
      <c r="N566" s="24"/>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4"/>
      <c r="BC566" s="25"/>
      <c r="BD566" s="25"/>
    </row>
    <row r="567">
      <c r="A567" s="25"/>
      <c r="B567" s="25"/>
      <c r="C567" s="25"/>
      <c r="D567" s="25"/>
      <c r="E567" s="25"/>
      <c r="F567" s="25"/>
      <c r="G567" s="25"/>
      <c r="H567" s="25"/>
      <c r="I567" s="25"/>
      <c r="J567" s="25"/>
      <c r="K567" s="25"/>
      <c r="L567" s="25"/>
      <c r="M567" s="24"/>
      <c r="N567" s="24"/>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4"/>
      <c r="BC567" s="25"/>
      <c r="BD567" s="25"/>
    </row>
    <row r="568">
      <c r="A568" s="25"/>
      <c r="B568" s="25"/>
      <c r="C568" s="25"/>
      <c r="D568" s="25"/>
      <c r="E568" s="25"/>
      <c r="F568" s="25"/>
      <c r="G568" s="25"/>
      <c r="H568" s="25"/>
      <c r="I568" s="25"/>
      <c r="J568" s="25"/>
      <c r="K568" s="25"/>
      <c r="L568" s="25"/>
      <c r="M568" s="24"/>
      <c r="N568" s="24"/>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4"/>
      <c r="BC568" s="25"/>
      <c r="BD568" s="25"/>
    </row>
    <row r="569">
      <c r="A569" s="25"/>
      <c r="B569" s="25"/>
      <c r="C569" s="25"/>
      <c r="D569" s="25"/>
      <c r="E569" s="25"/>
      <c r="F569" s="25"/>
      <c r="G569" s="25"/>
      <c r="H569" s="25"/>
      <c r="I569" s="25"/>
      <c r="J569" s="25"/>
      <c r="K569" s="25"/>
      <c r="L569" s="25"/>
      <c r="M569" s="24"/>
      <c r="N569" s="24"/>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4"/>
      <c r="BC569" s="25"/>
      <c r="BD569" s="25"/>
    </row>
    <row r="570">
      <c r="A570" s="25"/>
      <c r="B570" s="25"/>
      <c r="C570" s="25"/>
      <c r="D570" s="25"/>
      <c r="E570" s="25"/>
      <c r="F570" s="25"/>
      <c r="G570" s="25"/>
      <c r="H570" s="25"/>
      <c r="I570" s="25"/>
      <c r="J570" s="25"/>
      <c r="K570" s="25"/>
      <c r="L570" s="25"/>
      <c r="M570" s="24"/>
      <c r="N570" s="24"/>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4"/>
      <c r="BC570" s="25"/>
      <c r="BD570" s="25"/>
    </row>
    <row r="571">
      <c r="A571" s="25"/>
      <c r="B571" s="25"/>
      <c r="C571" s="25"/>
      <c r="D571" s="25"/>
      <c r="E571" s="25"/>
      <c r="F571" s="25"/>
      <c r="G571" s="25"/>
      <c r="H571" s="25"/>
      <c r="I571" s="25"/>
      <c r="J571" s="25"/>
      <c r="K571" s="25"/>
      <c r="L571" s="25"/>
      <c r="M571" s="24"/>
      <c r="N571" s="24"/>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4"/>
      <c r="BC571" s="25"/>
      <c r="BD571" s="25"/>
    </row>
    <row r="572">
      <c r="A572" s="25"/>
      <c r="B572" s="25"/>
      <c r="C572" s="25"/>
      <c r="D572" s="25"/>
      <c r="E572" s="25"/>
      <c r="F572" s="25"/>
      <c r="G572" s="25"/>
      <c r="H572" s="25"/>
      <c r="I572" s="25"/>
      <c r="J572" s="25"/>
      <c r="K572" s="25"/>
      <c r="L572" s="25"/>
      <c r="M572" s="24"/>
      <c r="N572" s="24"/>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4"/>
      <c r="BC572" s="25"/>
      <c r="BD572" s="25"/>
    </row>
    <row r="573">
      <c r="A573" s="25"/>
      <c r="B573" s="25"/>
      <c r="C573" s="25"/>
      <c r="D573" s="25"/>
      <c r="E573" s="25"/>
      <c r="F573" s="25"/>
      <c r="G573" s="25"/>
      <c r="H573" s="25"/>
      <c r="I573" s="25"/>
      <c r="J573" s="25"/>
      <c r="K573" s="25"/>
      <c r="L573" s="25"/>
      <c r="M573" s="24"/>
      <c r="N573" s="24"/>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4"/>
      <c r="BC573" s="25"/>
      <c r="BD573" s="25"/>
    </row>
    <row r="574">
      <c r="A574" s="25"/>
      <c r="B574" s="25"/>
      <c r="C574" s="25"/>
      <c r="D574" s="25"/>
      <c r="E574" s="25"/>
      <c r="F574" s="25"/>
      <c r="G574" s="25"/>
      <c r="H574" s="25"/>
      <c r="I574" s="25"/>
      <c r="J574" s="25"/>
      <c r="K574" s="25"/>
      <c r="L574" s="25"/>
      <c r="M574" s="24"/>
      <c r="N574" s="24"/>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4"/>
      <c r="BC574" s="25"/>
      <c r="BD574" s="25"/>
    </row>
    <row r="575">
      <c r="A575" s="25"/>
      <c r="B575" s="25"/>
      <c r="C575" s="25"/>
      <c r="D575" s="25"/>
      <c r="E575" s="25"/>
      <c r="F575" s="25"/>
      <c r="G575" s="25"/>
      <c r="H575" s="25"/>
      <c r="I575" s="25"/>
      <c r="J575" s="25"/>
      <c r="K575" s="25"/>
      <c r="L575" s="25"/>
      <c r="M575" s="24"/>
      <c r="N575" s="24"/>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4"/>
      <c r="BC575" s="25"/>
      <c r="BD575" s="25"/>
    </row>
    <row r="576">
      <c r="A576" s="25"/>
      <c r="B576" s="25"/>
      <c r="C576" s="25"/>
      <c r="D576" s="25"/>
      <c r="E576" s="25"/>
      <c r="F576" s="25"/>
      <c r="G576" s="25"/>
      <c r="H576" s="25"/>
      <c r="I576" s="25"/>
      <c r="J576" s="25"/>
      <c r="K576" s="25"/>
      <c r="L576" s="25"/>
      <c r="M576" s="24"/>
      <c r="N576" s="24"/>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4"/>
      <c r="BC576" s="25"/>
      <c r="BD576" s="25"/>
    </row>
    <row r="577">
      <c r="A577" s="25"/>
      <c r="B577" s="25"/>
      <c r="C577" s="25"/>
      <c r="D577" s="25"/>
      <c r="E577" s="25"/>
      <c r="F577" s="25"/>
      <c r="G577" s="25"/>
      <c r="H577" s="25"/>
      <c r="I577" s="25"/>
      <c r="J577" s="25"/>
      <c r="K577" s="25"/>
      <c r="L577" s="25"/>
      <c r="M577" s="24"/>
      <c r="N577" s="24"/>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4"/>
      <c r="BC577" s="25"/>
      <c r="BD577" s="25"/>
    </row>
    <row r="578">
      <c r="A578" s="25"/>
      <c r="B578" s="25"/>
      <c r="C578" s="25"/>
      <c r="D578" s="25"/>
      <c r="E578" s="25"/>
      <c r="F578" s="25"/>
      <c r="G578" s="25"/>
      <c r="H578" s="25"/>
      <c r="I578" s="25"/>
      <c r="J578" s="25"/>
      <c r="K578" s="25"/>
      <c r="L578" s="25"/>
      <c r="M578" s="24"/>
      <c r="N578" s="24"/>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4"/>
      <c r="BC578" s="25"/>
      <c r="BD578" s="25"/>
    </row>
    <row r="579">
      <c r="A579" s="25"/>
      <c r="B579" s="25"/>
      <c r="C579" s="25"/>
      <c r="D579" s="25"/>
      <c r="E579" s="25"/>
      <c r="F579" s="25"/>
      <c r="G579" s="25"/>
      <c r="H579" s="25"/>
      <c r="I579" s="25"/>
      <c r="J579" s="25"/>
      <c r="K579" s="25"/>
      <c r="L579" s="25"/>
      <c r="M579" s="24"/>
      <c r="N579" s="24"/>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4"/>
      <c r="BC579" s="25"/>
      <c r="BD579" s="25"/>
    </row>
    <row r="580">
      <c r="A580" s="25"/>
      <c r="B580" s="25"/>
      <c r="C580" s="25"/>
      <c r="D580" s="25"/>
      <c r="E580" s="25"/>
      <c r="F580" s="25"/>
      <c r="G580" s="25"/>
      <c r="H580" s="25"/>
      <c r="I580" s="25"/>
      <c r="J580" s="25"/>
      <c r="K580" s="25"/>
      <c r="L580" s="25"/>
      <c r="M580" s="24"/>
      <c r="N580" s="24"/>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4"/>
      <c r="BC580" s="25"/>
      <c r="BD580" s="25"/>
    </row>
    <row r="581">
      <c r="A581" s="25"/>
      <c r="B581" s="25"/>
      <c r="C581" s="25"/>
      <c r="D581" s="25"/>
      <c r="E581" s="25"/>
      <c r="F581" s="25"/>
      <c r="G581" s="25"/>
      <c r="H581" s="25"/>
      <c r="I581" s="25"/>
      <c r="J581" s="25"/>
      <c r="K581" s="25"/>
      <c r="L581" s="25"/>
      <c r="M581" s="24"/>
      <c r="N581" s="24"/>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4"/>
      <c r="BC581" s="25"/>
      <c r="BD581" s="25"/>
    </row>
    <row r="582">
      <c r="A582" s="25"/>
      <c r="B582" s="25"/>
      <c r="C582" s="25"/>
      <c r="D582" s="25"/>
      <c r="E582" s="25"/>
      <c r="F582" s="25"/>
      <c r="G582" s="25"/>
      <c r="H582" s="25"/>
      <c r="I582" s="25"/>
      <c r="J582" s="25"/>
      <c r="K582" s="25"/>
      <c r="L582" s="25"/>
      <c r="M582" s="24"/>
      <c r="N582" s="24"/>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4"/>
      <c r="BC582" s="25"/>
      <c r="BD582" s="25"/>
    </row>
    <row r="583">
      <c r="A583" s="25"/>
      <c r="B583" s="25"/>
      <c r="C583" s="25"/>
      <c r="D583" s="25"/>
      <c r="E583" s="25"/>
      <c r="F583" s="25"/>
      <c r="G583" s="25"/>
      <c r="H583" s="25"/>
      <c r="I583" s="25"/>
      <c r="J583" s="25"/>
      <c r="K583" s="25"/>
      <c r="L583" s="25"/>
      <c r="M583" s="24"/>
      <c r="N583" s="24"/>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4"/>
      <c r="BC583" s="25"/>
      <c r="BD583" s="25"/>
    </row>
    <row r="584">
      <c r="A584" s="25"/>
      <c r="B584" s="25"/>
      <c r="C584" s="25"/>
      <c r="D584" s="25"/>
      <c r="E584" s="25"/>
      <c r="F584" s="25"/>
      <c r="G584" s="25"/>
      <c r="H584" s="25"/>
      <c r="I584" s="25"/>
      <c r="J584" s="25"/>
      <c r="K584" s="25"/>
      <c r="L584" s="25"/>
      <c r="M584" s="24"/>
      <c r="N584" s="24"/>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4"/>
      <c r="BC584" s="25"/>
      <c r="BD584" s="25"/>
    </row>
    <row r="585">
      <c r="A585" s="25"/>
      <c r="B585" s="25"/>
      <c r="C585" s="25"/>
      <c r="D585" s="25"/>
      <c r="E585" s="25"/>
      <c r="F585" s="25"/>
      <c r="G585" s="25"/>
      <c r="H585" s="25"/>
      <c r="I585" s="25"/>
      <c r="J585" s="25"/>
      <c r="K585" s="25"/>
      <c r="L585" s="25"/>
      <c r="M585" s="24"/>
      <c r="N585" s="24"/>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4"/>
      <c r="BC585" s="25"/>
      <c r="BD585" s="25"/>
    </row>
    <row r="586">
      <c r="A586" s="25"/>
      <c r="B586" s="25"/>
      <c r="C586" s="25"/>
      <c r="D586" s="25"/>
      <c r="E586" s="25"/>
      <c r="F586" s="25"/>
      <c r="G586" s="25"/>
      <c r="H586" s="25"/>
      <c r="I586" s="25"/>
      <c r="J586" s="25"/>
      <c r="K586" s="25"/>
      <c r="L586" s="25"/>
      <c r="M586" s="24"/>
      <c r="N586" s="24"/>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4"/>
      <c r="BC586" s="25"/>
      <c r="BD586" s="25"/>
    </row>
    <row r="587">
      <c r="A587" s="25"/>
      <c r="B587" s="25"/>
      <c r="C587" s="25"/>
      <c r="D587" s="25"/>
      <c r="E587" s="25"/>
      <c r="F587" s="25"/>
      <c r="G587" s="25"/>
      <c r="H587" s="25"/>
      <c r="I587" s="25"/>
      <c r="J587" s="25"/>
      <c r="K587" s="25"/>
      <c r="L587" s="25"/>
      <c r="M587" s="24"/>
      <c r="N587" s="24"/>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4"/>
      <c r="BC587" s="25"/>
      <c r="BD587" s="25"/>
    </row>
    <row r="588">
      <c r="A588" s="25"/>
      <c r="B588" s="25"/>
      <c r="C588" s="25"/>
      <c r="D588" s="25"/>
      <c r="E588" s="25"/>
      <c r="F588" s="25"/>
      <c r="G588" s="25"/>
      <c r="H588" s="25"/>
      <c r="I588" s="25"/>
      <c r="J588" s="25"/>
      <c r="K588" s="25"/>
      <c r="L588" s="25"/>
      <c r="M588" s="24"/>
      <c r="N588" s="24"/>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4"/>
      <c r="BC588" s="25"/>
      <c r="BD588" s="25"/>
    </row>
    <row r="589">
      <c r="A589" s="25"/>
      <c r="B589" s="25"/>
      <c r="C589" s="25"/>
      <c r="D589" s="25"/>
      <c r="E589" s="25"/>
      <c r="F589" s="25"/>
      <c r="G589" s="25"/>
      <c r="H589" s="25"/>
      <c r="I589" s="25"/>
      <c r="J589" s="25"/>
      <c r="K589" s="25"/>
      <c r="L589" s="25"/>
      <c r="M589" s="24"/>
      <c r="N589" s="24"/>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4"/>
      <c r="BC589" s="25"/>
      <c r="BD589" s="25"/>
    </row>
    <row r="590">
      <c r="A590" s="25"/>
      <c r="B590" s="25"/>
      <c r="C590" s="25"/>
      <c r="D590" s="25"/>
      <c r="E590" s="25"/>
      <c r="F590" s="25"/>
      <c r="G590" s="25"/>
      <c r="H590" s="25"/>
      <c r="I590" s="25"/>
      <c r="J590" s="25"/>
      <c r="K590" s="25"/>
      <c r="L590" s="25"/>
      <c r="M590" s="24"/>
      <c r="N590" s="24"/>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4"/>
      <c r="BC590" s="25"/>
      <c r="BD590" s="25"/>
    </row>
    <row r="591">
      <c r="A591" s="25"/>
      <c r="B591" s="25"/>
      <c r="C591" s="25"/>
      <c r="D591" s="25"/>
      <c r="E591" s="25"/>
      <c r="F591" s="25"/>
      <c r="G591" s="25"/>
      <c r="H591" s="25"/>
      <c r="I591" s="25"/>
      <c r="J591" s="25"/>
      <c r="K591" s="25"/>
      <c r="L591" s="25"/>
      <c r="M591" s="24"/>
      <c r="N591" s="24"/>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4"/>
      <c r="BC591" s="25"/>
      <c r="BD591" s="25"/>
    </row>
    <row r="592">
      <c r="A592" s="25"/>
      <c r="B592" s="25"/>
      <c r="C592" s="25"/>
      <c r="D592" s="25"/>
      <c r="E592" s="25"/>
      <c r="F592" s="25"/>
      <c r="G592" s="25"/>
      <c r="H592" s="25"/>
      <c r="I592" s="25"/>
      <c r="J592" s="25"/>
      <c r="K592" s="25"/>
      <c r="L592" s="25"/>
      <c r="M592" s="24"/>
      <c r="N592" s="24"/>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4"/>
      <c r="BC592" s="25"/>
      <c r="BD592" s="25"/>
    </row>
    <row r="593">
      <c r="A593" s="25"/>
      <c r="B593" s="25"/>
      <c r="C593" s="25"/>
      <c r="D593" s="25"/>
      <c r="E593" s="25"/>
      <c r="F593" s="25"/>
      <c r="G593" s="25"/>
      <c r="H593" s="25"/>
      <c r="I593" s="25"/>
      <c r="J593" s="25"/>
      <c r="K593" s="25"/>
      <c r="L593" s="25"/>
      <c r="M593" s="24"/>
      <c r="N593" s="24"/>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4"/>
      <c r="BC593" s="25"/>
      <c r="BD593" s="25"/>
    </row>
    <row r="594">
      <c r="A594" s="25"/>
      <c r="B594" s="25"/>
      <c r="C594" s="25"/>
      <c r="D594" s="25"/>
      <c r="E594" s="25"/>
      <c r="F594" s="25"/>
      <c r="G594" s="25"/>
      <c r="H594" s="25"/>
      <c r="I594" s="25"/>
      <c r="J594" s="25"/>
      <c r="K594" s="25"/>
      <c r="L594" s="25"/>
      <c r="M594" s="24"/>
      <c r="N594" s="24"/>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4"/>
      <c r="BC594" s="25"/>
      <c r="BD594" s="25"/>
    </row>
    <row r="595">
      <c r="A595" s="25"/>
      <c r="B595" s="25"/>
      <c r="C595" s="25"/>
      <c r="D595" s="25"/>
      <c r="E595" s="25"/>
      <c r="F595" s="25"/>
      <c r="G595" s="25"/>
      <c r="H595" s="25"/>
      <c r="I595" s="25"/>
      <c r="J595" s="25"/>
      <c r="K595" s="25"/>
      <c r="L595" s="25"/>
      <c r="M595" s="24"/>
      <c r="N595" s="24"/>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4"/>
      <c r="BC595" s="25"/>
      <c r="BD595" s="25"/>
    </row>
    <row r="596">
      <c r="A596" s="25"/>
      <c r="B596" s="25"/>
      <c r="C596" s="25"/>
      <c r="D596" s="25"/>
      <c r="E596" s="25"/>
      <c r="F596" s="25"/>
      <c r="G596" s="25"/>
      <c r="H596" s="25"/>
      <c r="I596" s="25"/>
      <c r="J596" s="25"/>
      <c r="K596" s="25"/>
      <c r="L596" s="25"/>
      <c r="M596" s="24"/>
      <c r="N596" s="24"/>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4"/>
      <c r="BC596" s="25"/>
      <c r="BD596" s="25"/>
    </row>
    <row r="597">
      <c r="A597" s="25"/>
      <c r="B597" s="25"/>
      <c r="C597" s="25"/>
      <c r="D597" s="25"/>
      <c r="E597" s="25"/>
      <c r="F597" s="25"/>
      <c r="G597" s="25"/>
      <c r="H597" s="25"/>
      <c r="I597" s="25"/>
      <c r="J597" s="25"/>
      <c r="K597" s="25"/>
      <c r="L597" s="25"/>
      <c r="M597" s="24"/>
      <c r="N597" s="24"/>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4"/>
      <c r="BC597" s="25"/>
      <c r="BD597" s="25"/>
    </row>
    <row r="598">
      <c r="A598" s="25"/>
      <c r="B598" s="25"/>
      <c r="C598" s="25"/>
      <c r="D598" s="25"/>
      <c r="E598" s="25"/>
      <c r="F598" s="25"/>
      <c r="G598" s="25"/>
      <c r="H598" s="25"/>
      <c r="I598" s="25"/>
      <c r="J598" s="25"/>
      <c r="K598" s="25"/>
      <c r="L598" s="25"/>
      <c r="M598" s="24"/>
      <c r="N598" s="24"/>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4"/>
      <c r="BC598" s="25"/>
      <c r="BD598" s="25"/>
    </row>
    <row r="599">
      <c r="A599" s="25"/>
      <c r="B599" s="25"/>
      <c r="C599" s="25"/>
      <c r="D599" s="25"/>
      <c r="E599" s="25"/>
      <c r="F599" s="25"/>
      <c r="G599" s="25"/>
      <c r="H599" s="25"/>
      <c r="I599" s="25"/>
      <c r="J599" s="25"/>
      <c r="K599" s="25"/>
      <c r="L599" s="25"/>
      <c r="M599" s="24"/>
      <c r="N599" s="24"/>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4"/>
      <c r="BC599" s="25"/>
      <c r="BD599" s="25"/>
    </row>
    <row r="600">
      <c r="A600" s="25"/>
      <c r="B600" s="25"/>
      <c r="C600" s="25"/>
      <c r="D600" s="25"/>
      <c r="E600" s="25"/>
      <c r="F600" s="25"/>
      <c r="G600" s="25"/>
      <c r="H600" s="25"/>
      <c r="I600" s="25"/>
      <c r="J600" s="25"/>
      <c r="K600" s="25"/>
      <c r="L600" s="25"/>
      <c r="M600" s="24"/>
      <c r="N600" s="24"/>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4"/>
      <c r="BC600" s="25"/>
      <c r="BD600" s="25"/>
    </row>
    <row r="601">
      <c r="A601" s="25"/>
      <c r="B601" s="25"/>
      <c r="C601" s="25"/>
      <c r="D601" s="25"/>
      <c r="E601" s="25"/>
      <c r="F601" s="25"/>
      <c r="G601" s="25"/>
      <c r="H601" s="25"/>
      <c r="I601" s="25"/>
      <c r="J601" s="25"/>
      <c r="K601" s="25"/>
      <c r="L601" s="25"/>
      <c r="M601" s="24"/>
      <c r="N601" s="24"/>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4"/>
      <c r="BC601" s="25"/>
      <c r="BD601" s="25"/>
    </row>
    <row r="602">
      <c r="A602" s="25"/>
      <c r="B602" s="25"/>
      <c r="C602" s="25"/>
      <c r="D602" s="25"/>
      <c r="E602" s="25"/>
      <c r="F602" s="25"/>
      <c r="G602" s="25"/>
      <c r="H602" s="25"/>
      <c r="I602" s="25"/>
      <c r="J602" s="25"/>
      <c r="K602" s="25"/>
      <c r="L602" s="25"/>
      <c r="M602" s="24"/>
      <c r="N602" s="24"/>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4"/>
      <c r="BC602" s="25"/>
      <c r="BD602" s="25"/>
    </row>
    <row r="603">
      <c r="A603" s="25"/>
      <c r="B603" s="25"/>
      <c r="C603" s="25"/>
      <c r="D603" s="25"/>
      <c r="E603" s="25"/>
      <c r="F603" s="25"/>
      <c r="G603" s="25"/>
      <c r="H603" s="25"/>
      <c r="I603" s="25"/>
      <c r="J603" s="25"/>
      <c r="K603" s="25"/>
      <c r="L603" s="25"/>
      <c r="M603" s="24"/>
      <c r="N603" s="24"/>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4"/>
      <c r="BC603" s="25"/>
      <c r="BD603" s="25"/>
    </row>
    <row r="604">
      <c r="A604" s="25"/>
      <c r="B604" s="25"/>
      <c r="C604" s="25"/>
      <c r="D604" s="25"/>
      <c r="E604" s="25"/>
      <c r="F604" s="25"/>
      <c r="G604" s="25"/>
      <c r="H604" s="25"/>
      <c r="I604" s="25"/>
      <c r="J604" s="25"/>
      <c r="K604" s="25"/>
      <c r="L604" s="25"/>
      <c r="M604" s="24"/>
      <c r="N604" s="24"/>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4"/>
      <c r="BC604" s="25"/>
      <c r="BD604" s="25"/>
    </row>
    <row r="605">
      <c r="A605" s="25"/>
      <c r="B605" s="25"/>
      <c r="C605" s="25"/>
      <c r="D605" s="25"/>
      <c r="E605" s="25"/>
      <c r="F605" s="25"/>
      <c r="G605" s="25"/>
      <c r="H605" s="25"/>
      <c r="I605" s="25"/>
      <c r="J605" s="25"/>
      <c r="K605" s="25"/>
      <c r="L605" s="25"/>
      <c r="M605" s="24"/>
      <c r="N605" s="24"/>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4"/>
      <c r="BC605" s="25"/>
      <c r="BD605" s="25"/>
    </row>
    <row r="606">
      <c r="A606" s="25"/>
      <c r="B606" s="25"/>
      <c r="C606" s="25"/>
      <c r="D606" s="25"/>
      <c r="E606" s="25"/>
      <c r="F606" s="25"/>
      <c r="G606" s="25"/>
      <c r="H606" s="25"/>
      <c r="I606" s="25"/>
      <c r="J606" s="25"/>
      <c r="K606" s="25"/>
      <c r="L606" s="25"/>
      <c r="M606" s="24"/>
      <c r="N606" s="24"/>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4"/>
      <c r="BC606" s="25"/>
      <c r="BD606" s="25"/>
    </row>
    <row r="607">
      <c r="A607" s="25"/>
      <c r="B607" s="25"/>
      <c r="C607" s="25"/>
      <c r="D607" s="25"/>
      <c r="E607" s="25"/>
      <c r="F607" s="25"/>
      <c r="G607" s="25"/>
      <c r="H607" s="25"/>
      <c r="I607" s="25"/>
      <c r="J607" s="25"/>
      <c r="K607" s="25"/>
      <c r="L607" s="25"/>
      <c r="M607" s="24"/>
      <c r="N607" s="24"/>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4"/>
      <c r="BC607" s="25"/>
      <c r="BD607" s="25"/>
    </row>
    <row r="608">
      <c r="A608" s="25"/>
      <c r="B608" s="25"/>
      <c r="C608" s="25"/>
      <c r="D608" s="25"/>
      <c r="E608" s="25"/>
      <c r="F608" s="25"/>
      <c r="G608" s="25"/>
      <c r="H608" s="25"/>
      <c r="I608" s="25"/>
      <c r="J608" s="25"/>
      <c r="K608" s="25"/>
      <c r="L608" s="25"/>
      <c r="M608" s="24"/>
      <c r="N608" s="24"/>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4"/>
      <c r="BC608" s="25"/>
      <c r="BD608" s="25"/>
    </row>
    <row r="609">
      <c r="A609" s="25"/>
      <c r="B609" s="25"/>
      <c r="C609" s="25"/>
      <c r="D609" s="25"/>
      <c r="E609" s="25"/>
      <c r="F609" s="25"/>
      <c r="G609" s="25"/>
      <c r="H609" s="25"/>
      <c r="I609" s="25"/>
      <c r="J609" s="25"/>
      <c r="K609" s="25"/>
      <c r="L609" s="25"/>
      <c r="M609" s="24"/>
      <c r="N609" s="24"/>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4"/>
      <c r="BC609" s="25"/>
      <c r="BD609" s="25"/>
    </row>
    <row r="610">
      <c r="A610" s="25"/>
      <c r="B610" s="25"/>
      <c r="C610" s="25"/>
      <c r="D610" s="25"/>
      <c r="E610" s="25"/>
      <c r="F610" s="25"/>
      <c r="G610" s="25"/>
      <c r="H610" s="25"/>
      <c r="I610" s="25"/>
      <c r="J610" s="25"/>
      <c r="K610" s="25"/>
      <c r="L610" s="25"/>
      <c r="M610" s="24"/>
      <c r="N610" s="24"/>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4"/>
      <c r="BC610" s="25"/>
      <c r="BD610" s="25"/>
    </row>
    <row r="611">
      <c r="A611" s="25"/>
      <c r="B611" s="25"/>
      <c r="C611" s="25"/>
      <c r="D611" s="25"/>
      <c r="E611" s="25"/>
      <c r="F611" s="25"/>
      <c r="G611" s="25"/>
      <c r="H611" s="25"/>
      <c r="I611" s="25"/>
      <c r="J611" s="25"/>
      <c r="K611" s="25"/>
      <c r="L611" s="25"/>
      <c r="M611" s="24"/>
      <c r="N611" s="24"/>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4"/>
      <c r="BC611" s="25"/>
      <c r="BD611" s="25"/>
    </row>
    <row r="612">
      <c r="A612" s="25"/>
      <c r="B612" s="25"/>
      <c r="C612" s="25"/>
      <c r="D612" s="25"/>
      <c r="E612" s="25"/>
      <c r="F612" s="25"/>
      <c r="G612" s="25"/>
      <c r="H612" s="25"/>
      <c r="I612" s="25"/>
      <c r="J612" s="25"/>
      <c r="K612" s="25"/>
      <c r="L612" s="25"/>
      <c r="M612" s="24"/>
      <c r="N612" s="24"/>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4"/>
      <c r="BC612" s="25"/>
      <c r="BD612" s="25"/>
    </row>
    <row r="613">
      <c r="A613" s="25"/>
      <c r="B613" s="25"/>
      <c r="C613" s="25"/>
      <c r="D613" s="25"/>
      <c r="E613" s="25"/>
      <c r="F613" s="25"/>
      <c r="G613" s="25"/>
      <c r="H613" s="25"/>
      <c r="I613" s="25"/>
      <c r="J613" s="25"/>
      <c r="K613" s="25"/>
      <c r="L613" s="25"/>
      <c r="M613" s="24"/>
      <c r="N613" s="24"/>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4"/>
      <c r="BC613" s="25"/>
      <c r="BD613" s="25"/>
    </row>
    <row r="614">
      <c r="A614" s="25"/>
      <c r="B614" s="25"/>
      <c r="C614" s="25"/>
      <c r="D614" s="25"/>
      <c r="E614" s="25"/>
      <c r="F614" s="25"/>
      <c r="G614" s="25"/>
      <c r="H614" s="25"/>
      <c r="I614" s="25"/>
      <c r="J614" s="25"/>
      <c r="K614" s="25"/>
      <c r="L614" s="25"/>
      <c r="M614" s="24"/>
      <c r="N614" s="24"/>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4"/>
      <c r="BC614" s="25"/>
      <c r="BD614" s="25"/>
    </row>
    <row r="615">
      <c r="A615" s="25"/>
      <c r="B615" s="25"/>
      <c r="C615" s="25"/>
      <c r="D615" s="25"/>
      <c r="E615" s="25"/>
      <c r="F615" s="25"/>
      <c r="G615" s="25"/>
      <c r="H615" s="25"/>
      <c r="I615" s="25"/>
      <c r="J615" s="25"/>
      <c r="K615" s="25"/>
      <c r="L615" s="25"/>
      <c r="M615" s="24"/>
      <c r="N615" s="24"/>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4"/>
      <c r="BC615" s="25"/>
      <c r="BD615" s="25"/>
    </row>
    <row r="616">
      <c r="A616" s="25"/>
      <c r="B616" s="25"/>
      <c r="C616" s="25"/>
      <c r="D616" s="25"/>
      <c r="E616" s="25"/>
      <c r="F616" s="25"/>
      <c r="G616" s="25"/>
      <c r="H616" s="25"/>
      <c r="I616" s="25"/>
      <c r="J616" s="25"/>
      <c r="K616" s="25"/>
      <c r="L616" s="25"/>
      <c r="M616" s="24"/>
      <c r="N616" s="24"/>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4"/>
      <c r="BC616" s="25"/>
      <c r="BD616" s="25"/>
    </row>
    <row r="617">
      <c r="A617" s="25"/>
      <c r="B617" s="25"/>
      <c r="C617" s="25"/>
      <c r="D617" s="25"/>
      <c r="E617" s="25"/>
      <c r="F617" s="25"/>
      <c r="G617" s="25"/>
      <c r="H617" s="25"/>
      <c r="I617" s="25"/>
      <c r="J617" s="25"/>
      <c r="K617" s="25"/>
      <c r="L617" s="25"/>
      <c r="M617" s="24"/>
      <c r="N617" s="24"/>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4"/>
      <c r="BC617" s="25"/>
      <c r="BD617" s="25"/>
    </row>
    <row r="618">
      <c r="A618" s="25"/>
      <c r="B618" s="25"/>
      <c r="C618" s="25"/>
      <c r="D618" s="25"/>
      <c r="E618" s="25"/>
      <c r="F618" s="25"/>
      <c r="G618" s="25"/>
      <c r="H618" s="25"/>
      <c r="I618" s="25"/>
      <c r="J618" s="25"/>
      <c r="K618" s="25"/>
      <c r="L618" s="25"/>
      <c r="M618" s="24"/>
      <c r="N618" s="24"/>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4"/>
      <c r="BC618" s="25"/>
      <c r="BD618" s="25"/>
    </row>
    <row r="619">
      <c r="A619" s="25"/>
      <c r="B619" s="25"/>
      <c r="C619" s="25"/>
      <c r="D619" s="25"/>
      <c r="E619" s="25"/>
      <c r="F619" s="25"/>
      <c r="G619" s="25"/>
      <c r="H619" s="25"/>
      <c r="I619" s="25"/>
      <c r="J619" s="25"/>
      <c r="K619" s="25"/>
      <c r="L619" s="25"/>
      <c r="M619" s="24"/>
      <c r="N619" s="24"/>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4"/>
      <c r="BC619" s="25"/>
      <c r="BD619" s="25"/>
    </row>
    <row r="620">
      <c r="A620" s="25"/>
      <c r="B620" s="25"/>
      <c r="C620" s="25"/>
      <c r="D620" s="25"/>
      <c r="E620" s="25"/>
      <c r="F620" s="25"/>
      <c r="G620" s="25"/>
      <c r="H620" s="25"/>
      <c r="I620" s="25"/>
      <c r="J620" s="25"/>
      <c r="K620" s="25"/>
      <c r="L620" s="25"/>
      <c r="M620" s="24"/>
      <c r="N620" s="24"/>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4"/>
      <c r="BC620" s="25"/>
      <c r="BD620" s="25"/>
    </row>
    <row r="621">
      <c r="A621" s="25"/>
      <c r="B621" s="25"/>
      <c r="C621" s="25"/>
      <c r="D621" s="25"/>
      <c r="E621" s="25"/>
      <c r="F621" s="25"/>
      <c r="G621" s="25"/>
      <c r="H621" s="25"/>
      <c r="I621" s="25"/>
      <c r="J621" s="25"/>
      <c r="K621" s="25"/>
      <c r="L621" s="25"/>
      <c r="M621" s="24"/>
      <c r="N621" s="24"/>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4"/>
      <c r="BC621" s="25"/>
      <c r="BD621" s="25"/>
    </row>
    <row r="622">
      <c r="A622" s="25"/>
      <c r="B622" s="25"/>
      <c r="C622" s="25"/>
      <c r="D622" s="25"/>
      <c r="E622" s="25"/>
      <c r="F622" s="25"/>
      <c r="G622" s="25"/>
      <c r="H622" s="25"/>
      <c r="I622" s="25"/>
      <c r="J622" s="25"/>
      <c r="K622" s="25"/>
      <c r="L622" s="25"/>
      <c r="M622" s="24"/>
      <c r="N622" s="24"/>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4"/>
      <c r="BC622" s="25"/>
      <c r="BD622" s="25"/>
    </row>
    <row r="623">
      <c r="A623" s="25"/>
      <c r="B623" s="25"/>
      <c r="C623" s="25"/>
      <c r="D623" s="25"/>
      <c r="E623" s="25"/>
      <c r="F623" s="25"/>
      <c r="G623" s="25"/>
      <c r="H623" s="25"/>
      <c r="I623" s="25"/>
      <c r="J623" s="25"/>
      <c r="K623" s="25"/>
      <c r="L623" s="25"/>
      <c r="M623" s="24"/>
      <c r="N623" s="24"/>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4"/>
      <c r="BC623" s="25"/>
      <c r="BD623" s="25"/>
    </row>
    <row r="624">
      <c r="A624" s="25"/>
      <c r="B624" s="25"/>
      <c r="C624" s="25"/>
      <c r="D624" s="25"/>
      <c r="E624" s="25"/>
      <c r="F624" s="25"/>
      <c r="G624" s="25"/>
      <c r="H624" s="25"/>
      <c r="I624" s="25"/>
      <c r="J624" s="25"/>
      <c r="K624" s="25"/>
      <c r="L624" s="25"/>
      <c r="M624" s="24"/>
      <c r="N624" s="24"/>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4"/>
      <c r="BC624" s="25"/>
      <c r="BD624" s="25"/>
    </row>
    <row r="625">
      <c r="A625" s="25"/>
      <c r="B625" s="25"/>
      <c r="C625" s="25"/>
      <c r="D625" s="25"/>
      <c r="E625" s="25"/>
      <c r="F625" s="25"/>
      <c r="G625" s="25"/>
      <c r="H625" s="25"/>
      <c r="I625" s="25"/>
      <c r="J625" s="25"/>
      <c r="K625" s="25"/>
      <c r="L625" s="25"/>
      <c r="M625" s="24"/>
      <c r="N625" s="24"/>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4"/>
      <c r="BC625" s="25"/>
      <c r="BD625" s="25"/>
    </row>
    <row r="626">
      <c r="A626" s="25"/>
      <c r="B626" s="25"/>
      <c r="C626" s="25"/>
      <c r="D626" s="25"/>
      <c r="E626" s="25"/>
      <c r="F626" s="25"/>
      <c r="G626" s="25"/>
      <c r="H626" s="25"/>
      <c r="I626" s="25"/>
      <c r="J626" s="25"/>
      <c r="K626" s="25"/>
      <c r="L626" s="25"/>
      <c r="M626" s="24"/>
      <c r="N626" s="24"/>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4"/>
      <c r="BC626" s="25"/>
      <c r="BD626" s="25"/>
    </row>
    <row r="627">
      <c r="A627" s="25"/>
      <c r="B627" s="25"/>
      <c r="C627" s="25"/>
      <c r="D627" s="25"/>
      <c r="E627" s="25"/>
      <c r="F627" s="25"/>
      <c r="G627" s="25"/>
      <c r="H627" s="25"/>
      <c r="I627" s="25"/>
      <c r="J627" s="25"/>
      <c r="K627" s="25"/>
      <c r="L627" s="25"/>
      <c r="M627" s="24"/>
      <c r="N627" s="24"/>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4"/>
      <c r="BC627" s="25"/>
      <c r="BD627" s="25"/>
    </row>
    <row r="628">
      <c r="A628" s="25"/>
      <c r="B628" s="25"/>
      <c r="C628" s="25"/>
      <c r="D628" s="25"/>
      <c r="E628" s="25"/>
      <c r="F628" s="25"/>
      <c r="G628" s="25"/>
      <c r="H628" s="25"/>
      <c r="I628" s="25"/>
      <c r="J628" s="25"/>
      <c r="K628" s="25"/>
      <c r="L628" s="25"/>
      <c r="M628" s="24"/>
      <c r="N628" s="24"/>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4"/>
      <c r="BC628" s="25"/>
      <c r="BD628" s="25"/>
    </row>
    <row r="629">
      <c r="A629" s="25"/>
      <c r="B629" s="25"/>
      <c r="C629" s="25"/>
      <c r="D629" s="25"/>
      <c r="E629" s="25"/>
      <c r="F629" s="25"/>
      <c r="G629" s="25"/>
      <c r="H629" s="25"/>
      <c r="I629" s="25"/>
      <c r="J629" s="25"/>
      <c r="K629" s="25"/>
      <c r="L629" s="25"/>
      <c r="M629" s="24"/>
      <c r="N629" s="24"/>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4"/>
      <c r="BC629" s="25"/>
      <c r="BD629" s="25"/>
    </row>
    <row r="630">
      <c r="A630" s="25"/>
      <c r="B630" s="25"/>
      <c r="C630" s="25"/>
      <c r="D630" s="25"/>
      <c r="E630" s="25"/>
      <c r="F630" s="25"/>
      <c r="G630" s="25"/>
      <c r="H630" s="25"/>
      <c r="I630" s="25"/>
      <c r="J630" s="25"/>
      <c r="K630" s="25"/>
      <c r="L630" s="25"/>
      <c r="M630" s="24"/>
      <c r="N630" s="24"/>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4"/>
      <c r="BC630" s="25"/>
      <c r="BD630" s="25"/>
    </row>
    <row r="631">
      <c r="A631" s="25"/>
      <c r="B631" s="25"/>
      <c r="C631" s="25"/>
      <c r="D631" s="25"/>
      <c r="E631" s="25"/>
      <c r="F631" s="25"/>
      <c r="G631" s="25"/>
      <c r="H631" s="25"/>
      <c r="I631" s="25"/>
      <c r="J631" s="25"/>
      <c r="K631" s="25"/>
      <c r="L631" s="25"/>
      <c r="M631" s="24"/>
      <c r="N631" s="24"/>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4"/>
      <c r="BC631" s="25"/>
      <c r="BD631" s="25"/>
    </row>
    <row r="632">
      <c r="A632" s="25"/>
      <c r="B632" s="25"/>
      <c r="C632" s="25"/>
      <c r="D632" s="25"/>
      <c r="E632" s="25"/>
      <c r="F632" s="25"/>
      <c r="G632" s="25"/>
      <c r="H632" s="25"/>
      <c r="I632" s="25"/>
      <c r="J632" s="25"/>
      <c r="K632" s="25"/>
      <c r="L632" s="25"/>
      <c r="M632" s="24"/>
      <c r="N632" s="24"/>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4"/>
      <c r="BC632" s="25"/>
      <c r="BD632" s="25"/>
    </row>
    <row r="633">
      <c r="A633" s="25"/>
      <c r="B633" s="25"/>
      <c r="C633" s="25"/>
      <c r="D633" s="25"/>
      <c r="E633" s="25"/>
      <c r="F633" s="25"/>
      <c r="G633" s="25"/>
      <c r="H633" s="25"/>
      <c r="I633" s="25"/>
      <c r="J633" s="25"/>
      <c r="K633" s="25"/>
      <c r="L633" s="25"/>
      <c r="M633" s="24"/>
      <c r="N633" s="24"/>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4"/>
      <c r="BC633" s="25"/>
      <c r="BD633" s="25"/>
    </row>
    <row r="634">
      <c r="A634" s="25"/>
      <c r="B634" s="25"/>
      <c r="C634" s="25"/>
      <c r="D634" s="25"/>
      <c r="E634" s="25"/>
      <c r="F634" s="25"/>
      <c r="G634" s="25"/>
      <c r="H634" s="25"/>
      <c r="I634" s="25"/>
      <c r="J634" s="25"/>
      <c r="K634" s="25"/>
      <c r="L634" s="25"/>
      <c r="M634" s="24"/>
      <c r="N634" s="24"/>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4"/>
      <c r="BC634" s="25"/>
      <c r="BD634" s="25"/>
    </row>
    <row r="635">
      <c r="A635" s="25"/>
      <c r="B635" s="25"/>
      <c r="C635" s="25"/>
      <c r="D635" s="25"/>
      <c r="E635" s="25"/>
      <c r="F635" s="25"/>
      <c r="G635" s="25"/>
      <c r="H635" s="25"/>
      <c r="I635" s="25"/>
      <c r="J635" s="25"/>
      <c r="K635" s="25"/>
      <c r="L635" s="25"/>
      <c r="M635" s="24"/>
      <c r="N635" s="24"/>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4"/>
      <c r="BC635" s="25"/>
      <c r="BD635" s="25"/>
    </row>
    <row r="636">
      <c r="A636" s="25"/>
      <c r="B636" s="25"/>
      <c r="C636" s="25"/>
      <c r="D636" s="25"/>
      <c r="E636" s="25"/>
      <c r="F636" s="25"/>
      <c r="G636" s="25"/>
      <c r="H636" s="25"/>
      <c r="I636" s="25"/>
      <c r="J636" s="25"/>
      <c r="K636" s="25"/>
      <c r="L636" s="25"/>
      <c r="M636" s="24"/>
      <c r="N636" s="24"/>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4"/>
      <c r="BC636" s="25"/>
      <c r="BD636" s="25"/>
    </row>
    <row r="637">
      <c r="A637" s="25"/>
      <c r="B637" s="25"/>
      <c r="C637" s="25"/>
      <c r="D637" s="25"/>
      <c r="E637" s="25"/>
      <c r="F637" s="25"/>
      <c r="G637" s="25"/>
      <c r="H637" s="25"/>
      <c r="I637" s="25"/>
      <c r="J637" s="25"/>
      <c r="K637" s="25"/>
      <c r="L637" s="25"/>
      <c r="M637" s="24"/>
      <c r="N637" s="24"/>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4"/>
      <c r="BC637" s="25"/>
      <c r="BD637" s="25"/>
    </row>
    <row r="638">
      <c r="A638" s="25"/>
      <c r="B638" s="25"/>
      <c r="C638" s="25"/>
      <c r="D638" s="25"/>
      <c r="E638" s="25"/>
      <c r="F638" s="25"/>
      <c r="G638" s="25"/>
      <c r="H638" s="25"/>
      <c r="I638" s="25"/>
      <c r="J638" s="25"/>
      <c r="K638" s="25"/>
      <c r="L638" s="25"/>
      <c r="M638" s="24"/>
      <c r="N638" s="24"/>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4"/>
      <c r="BC638" s="25"/>
      <c r="BD638" s="25"/>
    </row>
    <row r="639">
      <c r="A639" s="25"/>
      <c r="B639" s="25"/>
      <c r="C639" s="25"/>
      <c r="D639" s="25"/>
      <c r="E639" s="25"/>
      <c r="F639" s="25"/>
      <c r="G639" s="25"/>
      <c r="H639" s="25"/>
      <c r="I639" s="25"/>
      <c r="J639" s="25"/>
      <c r="K639" s="25"/>
      <c r="L639" s="25"/>
      <c r="M639" s="24"/>
      <c r="N639" s="24"/>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4"/>
      <c r="BC639" s="25"/>
      <c r="BD639" s="25"/>
    </row>
    <row r="640">
      <c r="A640" s="25"/>
      <c r="B640" s="25"/>
      <c r="C640" s="25"/>
      <c r="D640" s="25"/>
      <c r="E640" s="25"/>
      <c r="F640" s="25"/>
      <c r="G640" s="25"/>
      <c r="H640" s="25"/>
      <c r="I640" s="25"/>
      <c r="J640" s="25"/>
      <c r="K640" s="25"/>
      <c r="L640" s="25"/>
      <c r="M640" s="24"/>
      <c r="N640" s="24"/>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4"/>
      <c r="BC640" s="25"/>
      <c r="BD640" s="25"/>
    </row>
    <row r="641">
      <c r="A641" s="25"/>
      <c r="B641" s="25"/>
      <c r="C641" s="25"/>
      <c r="D641" s="25"/>
      <c r="E641" s="25"/>
      <c r="F641" s="25"/>
      <c r="G641" s="25"/>
      <c r="H641" s="25"/>
      <c r="I641" s="25"/>
      <c r="J641" s="25"/>
      <c r="K641" s="25"/>
      <c r="L641" s="25"/>
      <c r="M641" s="24"/>
      <c r="N641" s="24"/>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4"/>
      <c r="BC641" s="25"/>
      <c r="BD641" s="25"/>
    </row>
    <row r="642">
      <c r="A642" s="25"/>
      <c r="B642" s="25"/>
      <c r="C642" s="25"/>
      <c r="D642" s="25"/>
      <c r="E642" s="25"/>
      <c r="F642" s="25"/>
      <c r="G642" s="25"/>
      <c r="H642" s="25"/>
      <c r="I642" s="25"/>
      <c r="J642" s="25"/>
      <c r="K642" s="25"/>
      <c r="L642" s="25"/>
      <c r="M642" s="24"/>
      <c r="N642" s="24"/>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4"/>
      <c r="BC642" s="25"/>
      <c r="BD642" s="25"/>
    </row>
    <row r="643">
      <c r="A643" s="25"/>
      <c r="B643" s="25"/>
      <c r="C643" s="25"/>
      <c r="D643" s="25"/>
      <c r="E643" s="25"/>
      <c r="F643" s="25"/>
      <c r="G643" s="25"/>
      <c r="H643" s="25"/>
      <c r="I643" s="25"/>
      <c r="J643" s="25"/>
      <c r="K643" s="25"/>
      <c r="L643" s="25"/>
      <c r="M643" s="24"/>
      <c r="N643" s="24"/>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4"/>
      <c r="BC643" s="25"/>
      <c r="BD643" s="25"/>
    </row>
    <row r="644">
      <c r="A644" s="25"/>
      <c r="B644" s="25"/>
      <c r="C644" s="25"/>
      <c r="D644" s="25"/>
      <c r="E644" s="25"/>
      <c r="F644" s="25"/>
      <c r="G644" s="25"/>
      <c r="H644" s="25"/>
      <c r="I644" s="25"/>
      <c r="J644" s="25"/>
      <c r="K644" s="25"/>
      <c r="L644" s="25"/>
      <c r="M644" s="24"/>
      <c r="N644" s="24"/>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4"/>
      <c r="BC644" s="25"/>
      <c r="BD644" s="25"/>
    </row>
    <row r="645">
      <c r="A645" s="25"/>
      <c r="B645" s="25"/>
      <c r="C645" s="25"/>
      <c r="D645" s="25"/>
      <c r="E645" s="25"/>
      <c r="F645" s="25"/>
      <c r="G645" s="25"/>
      <c r="H645" s="25"/>
      <c r="I645" s="25"/>
      <c r="J645" s="25"/>
      <c r="K645" s="25"/>
      <c r="L645" s="25"/>
      <c r="M645" s="24"/>
      <c r="N645" s="24"/>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4"/>
      <c r="BC645" s="25"/>
      <c r="BD645" s="25"/>
    </row>
    <row r="646">
      <c r="A646" s="25"/>
      <c r="B646" s="25"/>
      <c r="C646" s="25"/>
      <c r="D646" s="25"/>
      <c r="E646" s="25"/>
      <c r="F646" s="25"/>
      <c r="G646" s="25"/>
      <c r="H646" s="25"/>
      <c r="I646" s="25"/>
      <c r="J646" s="25"/>
      <c r="K646" s="25"/>
      <c r="L646" s="25"/>
      <c r="M646" s="24"/>
      <c r="N646" s="24"/>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4"/>
      <c r="BC646" s="25"/>
      <c r="BD646" s="25"/>
    </row>
    <row r="647">
      <c r="A647" s="25"/>
      <c r="B647" s="25"/>
      <c r="C647" s="25"/>
      <c r="D647" s="25"/>
      <c r="E647" s="25"/>
      <c r="F647" s="25"/>
      <c r="G647" s="25"/>
      <c r="H647" s="25"/>
      <c r="I647" s="25"/>
      <c r="J647" s="25"/>
      <c r="K647" s="25"/>
      <c r="L647" s="25"/>
      <c r="M647" s="24"/>
      <c r="N647" s="24"/>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4"/>
      <c r="BC647" s="25"/>
      <c r="BD647" s="25"/>
    </row>
    <row r="648">
      <c r="A648" s="25"/>
      <c r="B648" s="25"/>
      <c r="C648" s="25"/>
      <c r="D648" s="25"/>
      <c r="E648" s="25"/>
      <c r="F648" s="25"/>
      <c r="G648" s="25"/>
      <c r="H648" s="25"/>
      <c r="I648" s="25"/>
      <c r="J648" s="25"/>
      <c r="K648" s="25"/>
      <c r="L648" s="25"/>
      <c r="M648" s="24"/>
      <c r="N648" s="24"/>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4"/>
      <c r="BC648" s="25"/>
      <c r="BD648" s="25"/>
    </row>
    <row r="649">
      <c r="A649" s="25"/>
      <c r="B649" s="25"/>
      <c r="C649" s="25"/>
      <c r="D649" s="25"/>
      <c r="E649" s="25"/>
      <c r="F649" s="25"/>
      <c r="G649" s="25"/>
      <c r="H649" s="25"/>
      <c r="I649" s="25"/>
      <c r="J649" s="25"/>
      <c r="K649" s="25"/>
      <c r="L649" s="25"/>
      <c r="M649" s="24"/>
      <c r="N649" s="24"/>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4"/>
      <c r="BC649" s="25"/>
      <c r="BD649" s="25"/>
    </row>
    <row r="650">
      <c r="A650" s="25"/>
      <c r="B650" s="25"/>
      <c r="C650" s="25"/>
      <c r="D650" s="25"/>
      <c r="E650" s="25"/>
      <c r="F650" s="25"/>
      <c r="G650" s="25"/>
      <c r="H650" s="25"/>
      <c r="I650" s="25"/>
      <c r="J650" s="25"/>
      <c r="K650" s="25"/>
      <c r="L650" s="25"/>
      <c r="M650" s="24"/>
      <c r="N650" s="24"/>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4"/>
      <c r="BC650" s="25"/>
      <c r="BD650" s="25"/>
    </row>
    <row r="651">
      <c r="A651" s="25"/>
      <c r="B651" s="25"/>
      <c r="C651" s="25"/>
      <c r="D651" s="25"/>
      <c r="E651" s="25"/>
      <c r="F651" s="25"/>
      <c r="G651" s="25"/>
      <c r="H651" s="25"/>
      <c r="I651" s="25"/>
      <c r="J651" s="25"/>
      <c r="K651" s="25"/>
      <c r="L651" s="25"/>
      <c r="M651" s="24"/>
      <c r="N651" s="24"/>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4"/>
      <c r="BC651" s="25"/>
      <c r="BD651" s="25"/>
    </row>
    <row r="652">
      <c r="A652" s="25"/>
      <c r="B652" s="25"/>
      <c r="C652" s="25"/>
      <c r="D652" s="25"/>
      <c r="E652" s="25"/>
      <c r="F652" s="25"/>
      <c r="G652" s="25"/>
      <c r="H652" s="25"/>
      <c r="I652" s="25"/>
      <c r="J652" s="25"/>
      <c r="K652" s="25"/>
      <c r="L652" s="25"/>
      <c r="M652" s="24"/>
      <c r="N652" s="24"/>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4"/>
      <c r="BC652" s="25"/>
      <c r="BD652" s="25"/>
    </row>
    <row r="653">
      <c r="A653" s="25"/>
      <c r="B653" s="25"/>
      <c r="C653" s="25"/>
      <c r="D653" s="25"/>
      <c r="E653" s="25"/>
      <c r="F653" s="25"/>
      <c r="G653" s="25"/>
      <c r="H653" s="25"/>
      <c r="I653" s="25"/>
      <c r="J653" s="25"/>
      <c r="K653" s="25"/>
      <c r="L653" s="25"/>
      <c r="M653" s="24"/>
      <c r="N653" s="24"/>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4"/>
      <c r="BC653" s="25"/>
      <c r="BD653" s="25"/>
    </row>
    <row r="654">
      <c r="A654" s="25"/>
      <c r="B654" s="25"/>
      <c r="C654" s="25"/>
      <c r="D654" s="25"/>
      <c r="E654" s="25"/>
      <c r="F654" s="25"/>
      <c r="G654" s="25"/>
      <c r="H654" s="25"/>
      <c r="I654" s="25"/>
      <c r="J654" s="25"/>
      <c r="K654" s="25"/>
      <c r="L654" s="25"/>
      <c r="M654" s="24"/>
      <c r="N654" s="24"/>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4"/>
      <c r="BC654" s="25"/>
      <c r="BD654" s="25"/>
    </row>
    <row r="655">
      <c r="A655" s="25"/>
      <c r="B655" s="25"/>
      <c r="C655" s="25"/>
      <c r="D655" s="25"/>
      <c r="E655" s="25"/>
      <c r="F655" s="25"/>
      <c r="G655" s="25"/>
      <c r="H655" s="25"/>
      <c r="I655" s="25"/>
      <c r="J655" s="25"/>
      <c r="K655" s="25"/>
      <c r="L655" s="25"/>
      <c r="M655" s="24"/>
      <c r="N655" s="24"/>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4"/>
      <c r="BC655" s="25"/>
      <c r="BD655" s="25"/>
    </row>
    <row r="656">
      <c r="A656" s="25"/>
      <c r="B656" s="25"/>
      <c r="C656" s="25"/>
      <c r="D656" s="25"/>
      <c r="E656" s="25"/>
      <c r="F656" s="25"/>
      <c r="G656" s="25"/>
      <c r="H656" s="25"/>
      <c r="I656" s="25"/>
      <c r="J656" s="25"/>
      <c r="K656" s="25"/>
      <c r="L656" s="25"/>
      <c r="M656" s="24"/>
      <c r="N656" s="24"/>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4"/>
      <c r="BC656" s="25"/>
      <c r="BD656" s="25"/>
    </row>
    <row r="657">
      <c r="A657" s="25"/>
      <c r="B657" s="25"/>
      <c r="C657" s="25"/>
      <c r="D657" s="25"/>
      <c r="E657" s="25"/>
      <c r="F657" s="25"/>
      <c r="G657" s="25"/>
      <c r="H657" s="25"/>
      <c r="I657" s="25"/>
      <c r="J657" s="25"/>
      <c r="K657" s="25"/>
      <c r="L657" s="25"/>
      <c r="M657" s="24"/>
      <c r="N657" s="24"/>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4"/>
      <c r="BC657" s="25"/>
      <c r="BD657" s="25"/>
    </row>
    <row r="658">
      <c r="A658" s="25"/>
      <c r="B658" s="25"/>
      <c r="C658" s="25"/>
      <c r="D658" s="25"/>
      <c r="E658" s="25"/>
      <c r="F658" s="25"/>
      <c r="G658" s="25"/>
      <c r="H658" s="25"/>
      <c r="I658" s="25"/>
      <c r="J658" s="25"/>
      <c r="K658" s="25"/>
      <c r="L658" s="25"/>
      <c r="M658" s="24"/>
      <c r="N658" s="24"/>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4"/>
      <c r="BC658" s="25"/>
      <c r="BD658" s="25"/>
    </row>
    <row r="659">
      <c r="A659" s="25"/>
      <c r="B659" s="25"/>
      <c r="C659" s="25"/>
      <c r="D659" s="25"/>
      <c r="E659" s="25"/>
      <c r="F659" s="25"/>
      <c r="G659" s="25"/>
      <c r="H659" s="25"/>
      <c r="I659" s="25"/>
      <c r="J659" s="25"/>
      <c r="K659" s="25"/>
      <c r="L659" s="25"/>
      <c r="M659" s="24"/>
      <c r="N659" s="24"/>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4"/>
      <c r="BC659" s="25"/>
      <c r="BD659" s="25"/>
    </row>
    <row r="660">
      <c r="A660" s="25"/>
      <c r="B660" s="25"/>
      <c r="C660" s="25"/>
      <c r="D660" s="25"/>
      <c r="E660" s="25"/>
      <c r="F660" s="25"/>
      <c r="G660" s="25"/>
      <c r="H660" s="25"/>
      <c r="I660" s="25"/>
      <c r="J660" s="25"/>
      <c r="K660" s="25"/>
      <c r="L660" s="25"/>
      <c r="M660" s="24"/>
      <c r="N660" s="24"/>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4"/>
      <c r="BC660" s="25"/>
      <c r="BD660" s="25"/>
    </row>
    <row r="661">
      <c r="A661" s="25"/>
      <c r="B661" s="25"/>
      <c r="C661" s="25"/>
      <c r="D661" s="25"/>
      <c r="E661" s="25"/>
      <c r="F661" s="25"/>
      <c r="G661" s="25"/>
      <c r="H661" s="25"/>
      <c r="I661" s="25"/>
      <c r="J661" s="25"/>
      <c r="K661" s="25"/>
      <c r="L661" s="25"/>
      <c r="M661" s="24"/>
      <c r="N661" s="24"/>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4"/>
      <c r="BC661" s="25"/>
      <c r="BD661" s="25"/>
    </row>
    <row r="662">
      <c r="A662" s="25"/>
      <c r="B662" s="25"/>
      <c r="C662" s="25"/>
      <c r="D662" s="25"/>
      <c r="E662" s="25"/>
      <c r="F662" s="25"/>
      <c r="G662" s="25"/>
      <c r="H662" s="25"/>
      <c r="I662" s="25"/>
      <c r="J662" s="25"/>
      <c r="K662" s="25"/>
      <c r="L662" s="25"/>
      <c r="M662" s="24"/>
      <c r="N662" s="24"/>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4"/>
      <c r="BC662" s="25"/>
      <c r="BD662" s="25"/>
    </row>
    <row r="663">
      <c r="A663" s="25"/>
      <c r="B663" s="25"/>
      <c r="C663" s="25"/>
      <c r="D663" s="25"/>
      <c r="E663" s="25"/>
      <c r="F663" s="25"/>
      <c r="G663" s="25"/>
      <c r="H663" s="25"/>
      <c r="I663" s="25"/>
      <c r="J663" s="25"/>
      <c r="K663" s="25"/>
      <c r="L663" s="25"/>
      <c r="M663" s="24"/>
      <c r="N663" s="24"/>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4"/>
      <c r="BC663" s="25"/>
      <c r="BD663" s="25"/>
    </row>
    <row r="664">
      <c r="A664" s="25"/>
      <c r="B664" s="25"/>
      <c r="C664" s="25"/>
      <c r="D664" s="25"/>
      <c r="E664" s="25"/>
      <c r="F664" s="25"/>
      <c r="G664" s="25"/>
      <c r="H664" s="25"/>
      <c r="I664" s="25"/>
      <c r="J664" s="25"/>
      <c r="K664" s="25"/>
      <c r="L664" s="25"/>
      <c r="M664" s="24"/>
      <c r="N664" s="24"/>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4"/>
      <c r="BC664" s="25"/>
      <c r="BD664" s="25"/>
    </row>
    <row r="665">
      <c r="A665" s="25"/>
      <c r="B665" s="25"/>
      <c r="C665" s="25"/>
      <c r="D665" s="25"/>
      <c r="E665" s="25"/>
      <c r="F665" s="25"/>
      <c r="G665" s="25"/>
      <c r="H665" s="25"/>
      <c r="I665" s="25"/>
      <c r="J665" s="25"/>
      <c r="K665" s="25"/>
      <c r="L665" s="25"/>
      <c r="M665" s="24"/>
      <c r="N665" s="24"/>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4"/>
      <c r="BC665" s="25"/>
      <c r="BD665" s="25"/>
    </row>
    <row r="666">
      <c r="A666" s="25"/>
      <c r="B666" s="25"/>
      <c r="C666" s="25"/>
      <c r="D666" s="25"/>
      <c r="E666" s="25"/>
      <c r="F666" s="25"/>
      <c r="G666" s="25"/>
      <c r="H666" s="25"/>
      <c r="I666" s="25"/>
      <c r="J666" s="25"/>
      <c r="K666" s="25"/>
      <c r="L666" s="25"/>
      <c r="M666" s="24"/>
      <c r="N666" s="24"/>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4"/>
      <c r="BC666" s="25"/>
      <c r="BD666" s="25"/>
    </row>
    <row r="667">
      <c r="A667" s="25"/>
      <c r="B667" s="25"/>
      <c r="C667" s="25"/>
      <c r="D667" s="25"/>
      <c r="E667" s="25"/>
      <c r="F667" s="25"/>
      <c r="G667" s="25"/>
      <c r="H667" s="25"/>
      <c r="I667" s="25"/>
      <c r="J667" s="25"/>
      <c r="K667" s="25"/>
      <c r="L667" s="25"/>
      <c r="M667" s="24"/>
      <c r="N667" s="24"/>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4"/>
      <c r="BC667" s="25"/>
      <c r="BD667" s="25"/>
    </row>
    <row r="668">
      <c r="A668" s="25"/>
      <c r="B668" s="25"/>
      <c r="C668" s="25"/>
      <c r="D668" s="25"/>
      <c r="E668" s="25"/>
      <c r="F668" s="25"/>
      <c r="G668" s="25"/>
      <c r="H668" s="25"/>
      <c r="I668" s="25"/>
      <c r="J668" s="25"/>
      <c r="K668" s="25"/>
      <c r="L668" s="25"/>
      <c r="M668" s="24"/>
      <c r="N668" s="24"/>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4"/>
      <c r="BC668" s="25"/>
      <c r="BD668" s="25"/>
    </row>
    <row r="669">
      <c r="A669" s="25"/>
      <c r="B669" s="25"/>
      <c r="C669" s="25"/>
      <c r="D669" s="25"/>
      <c r="E669" s="25"/>
      <c r="F669" s="25"/>
      <c r="G669" s="25"/>
      <c r="H669" s="25"/>
      <c r="I669" s="25"/>
      <c r="J669" s="25"/>
      <c r="K669" s="25"/>
      <c r="L669" s="25"/>
      <c r="M669" s="24"/>
      <c r="N669" s="24"/>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4"/>
      <c r="BC669" s="25"/>
      <c r="BD669" s="25"/>
    </row>
    <row r="670">
      <c r="A670" s="25"/>
      <c r="B670" s="25"/>
      <c r="C670" s="25"/>
      <c r="D670" s="25"/>
      <c r="E670" s="25"/>
      <c r="F670" s="25"/>
      <c r="G670" s="25"/>
      <c r="H670" s="25"/>
      <c r="I670" s="25"/>
      <c r="J670" s="25"/>
      <c r="K670" s="25"/>
      <c r="L670" s="25"/>
      <c r="M670" s="24"/>
      <c r="N670" s="24"/>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4"/>
      <c r="BC670" s="25"/>
      <c r="BD670" s="25"/>
    </row>
    <row r="671">
      <c r="A671" s="25"/>
      <c r="B671" s="25"/>
      <c r="C671" s="25"/>
      <c r="D671" s="25"/>
      <c r="E671" s="25"/>
      <c r="F671" s="25"/>
      <c r="G671" s="25"/>
      <c r="H671" s="25"/>
      <c r="I671" s="25"/>
      <c r="J671" s="25"/>
      <c r="K671" s="25"/>
      <c r="L671" s="25"/>
      <c r="M671" s="24"/>
      <c r="N671" s="24"/>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4"/>
      <c r="BC671" s="25"/>
      <c r="BD671" s="25"/>
    </row>
    <row r="672">
      <c r="A672" s="25"/>
      <c r="B672" s="25"/>
      <c r="C672" s="25"/>
      <c r="D672" s="25"/>
      <c r="E672" s="25"/>
      <c r="F672" s="25"/>
      <c r="G672" s="25"/>
      <c r="H672" s="25"/>
      <c r="I672" s="25"/>
      <c r="J672" s="25"/>
      <c r="K672" s="25"/>
      <c r="L672" s="25"/>
      <c r="M672" s="24"/>
      <c r="N672" s="24"/>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4"/>
      <c r="BC672" s="25"/>
      <c r="BD672" s="25"/>
    </row>
    <row r="673">
      <c r="A673" s="25"/>
      <c r="B673" s="25"/>
      <c r="C673" s="25"/>
      <c r="D673" s="25"/>
      <c r="E673" s="25"/>
      <c r="F673" s="25"/>
      <c r="G673" s="25"/>
      <c r="H673" s="25"/>
      <c r="I673" s="25"/>
      <c r="J673" s="25"/>
      <c r="K673" s="25"/>
      <c r="L673" s="25"/>
      <c r="M673" s="24"/>
      <c r="N673" s="24"/>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4"/>
      <c r="BC673" s="25"/>
      <c r="BD673" s="25"/>
    </row>
    <row r="674">
      <c r="A674" s="25"/>
      <c r="B674" s="25"/>
      <c r="C674" s="25"/>
      <c r="D674" s="25"/>
      <c r="E674" s="25"/>
      <c r="F674" s="25"/>
      <c r="G674" s="25"/>
      <c r="H674" s="25"/>
      <c r="I674" s="25"/>
      <c r="J674" s="25"/>
      <c r="K674" s="25"/>
      <c r="L674" s="25"/>
      <c r="M674" s="24"/>
      <c r="N674" s="24"/>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4"/>
      <c r="BC674" s="25"/>
      <c r="BD674" s="25"/>
    </row>
    <row r="675">
      <c r="A675" s="25"/>
      <c r="B675" s="25"/>
      <c r="C675" s="25"/>
      <c r="D675" s="25"/>
      <c r="E675" s="25"/>
      <c r="F675" s="25"/>
      <c r="G675" s="25"/>
      <c r="H675" s="25"/>
      <c r="I675" s="25"/>
      <c r="J675" s="25"/>
      <c r="K675" s="25"/>
      <c r="L675" s="25"/>
      <c r="M675" s="24"/>
      <c r="N675" s="24"/>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4"/>
      <c r="BC675" s="25"/>
      <c r="BD675" s="25"/>
    </row>
    <row r="676">
      <c r="A676" s="25"/>
      <c r="B676" s="25"/>
      <c r="C676" s="25"/>
      <c r="D676" s="25"/>
      <c r="E676" s="25"/>
      <c r="F676" s="25"/>
      <c r="G676" s="25"/>
      <c r="H676" s="25"/>
      <c r="I676" s="25"/>
      <c r="J676" s="25"/>
      <c r="K676" s="25"/>
      <c r="L676" s="25"/>
      <c r="M676" s="24"/>
      <c r="N676" s="24"/>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4"/>
      <c r="BC676" s="25"/>
      <c r="BD676" s="25"/>
    </row>
    <row r="677">
      <c r="A677" s="25"/>
      <c r="B677" s="25"/>
      <c r="C677" s="25"/>
      <c r="D677" s="25"/>
      <c r="E677" s="25"/>
      <c r="F677" s="25"/>
      <c r="G677" s="25"/>
      <c r="H677" s="25"/>
      <c r="I677" s="25"/>
      <c r="J677" s="25"/>
      <c r="K677" s="25"/>
      <c r="L677" s="25"/>
      <c r="M677" s="24"/>
      <c r="N677" s="24"/>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4"/>
      <c r="BC677" s="25"/>
      <c r="BD677" s="25"/>
    </row>
    <row r="678">
      <c r="A678" s="25"/>
      <c r="B678" s="25"/>
      <c r="C678" s="25"/>
      <c r="D678" s="25"/>
      <c r="E678" s="25"/>
      <c r="F678" s="25"/>
      <c r="G678" s="25"/>
      <c r="H678" s="25"/>
      <c r="I678" s="25"/>
      <c r="J678" s="25"/>
      <c r="K678" s="25"/>
      <c r="L678" s="25"/>
      <c r="M678" s="24"/>
      <c r="N678" s="24"/>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4"/>
      <c r="BC678" s="25"/>
      <c r="BD678" s="25"/>
    </row>
    <row r="679">
      <c r="A679" s="25"/>
      <c r="B679" s="25"/>
      <c r="C679" s="25"/>
      <c r="D679" s="25"/>
      <c r="E679" s="25"/>
      <c r="F679" s="25"/>
      <c r="G679" s="25"/>
      <c r="H679" s="25"/>
      <c r="I679" s="25"/>
      <c r="J679" s="25"/>
      <c r="K679" s="25"/>
      <c r="L679" s="25"/>
      <c r="M679" s="24"/>
      <c r="N679" s="24"/>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4"/>
      <c r="BC679" s="25"/>
      <c r="BD679" s="25"/>
    </row>
    <row r="680">
      <c r="A680" s="25"/>
      <c r="B680" s="25"/>
      <c r="C680" s="25"/>
      <c r="D680" s="25"/>
      <c r="E680" s="25"/>
      <c r="F680" s="25"/>
      <c r="G680" s="25"/>
      <c r="H680" s="25"/>
      <c r="I680" s="25"/>
      <c r="J680" s="25"/>
      <c r="K680" s="25"/>
      <c r="L680" s="25"/>
      <c r="M680" s="24"/>
      <c r="N680" s="24"/>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4"/>
      <c r="BC680" s="25"/>
      <c r="BD680" s="25"/>
    </row>
    <row r="681">
      <c r="A681" s="25"/>
      <c r="B681" s="25"/>
      <c r="C681" s="25"/>
      <c r="D681" s="25"/>
      <c r="E681" s="25"/>
      <c r="F681" s="25"/>
      <c r="G681" s="25"/>
      <c r="H681" s="25"/>
      <c r="I681" s="25"/>
      <c r="J681" s="25"/>
      <c r="K681" s="25"/>
      <c r="L681" s="25"/>
      <c r="M681" s="24"/>
      <c r="N681" s="24"/>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4"/>
      <c r="BC681" s="25"/>
      <c r="BD681" s="25"/>
    </row>
    <row r="682">
      <c r="A682" s="25"/>
      <c r="B682" s="25"/>
      <c r="C682" s="25"/>
      <c r="D682" s="25"/>
      <c r="E682" s="25"/>
      <c r="F682" s="25"/>
      <c r="G682" s="25"/>
      <c r="H682" s="25"/>
      <c r="I682" s="25"/>
      <c r="J682" s="25"/>
      <c r="K682" s="25"/>
      <c r="L682" s="25"/>
      <c r="M682" s="24"/>
      <c r="N682" s="24"/>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4"/>
      <c r="BC682" s="25"/>
      <c r="BD682" s="25"/>
    </row>
    <row r="683">
      <c r="A683" s="25"/>
      <c r="B683" s="25"/>
      <c r="C683" s="25"/>
      <c r="D683" s="25"/>
      <c r="E683" s="25"/>
      <c r="F683" s="25"/>
      <c r="G683" s="25"/>
      <c r="H683" s="25"/>
      <c r="I683" s="25"/>
      <c r="J683" s="25"/>
      <c r="K683" s="25"/>
      <c r="L683" s="25"/>
      <c r="M683" s="24"/>
      <c r="N683" s="24"/>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4"/>
      <c r="BC683" s="25"/>
      <c r="BD683" s="25"/>
    </row>
    <row r="684">
      <c r="A684" s="25"/>
      <c r="B684" s="25"/>
      <c r="C684" s="25"/>
      <c r="D684" s="25"/>
      <c r="E684" s="25"/>
      <c r="F684" s="25"/>
      <c r="G684" s="25"/>
      <c r="H684" s="25"/>
      <c r="I684" s="25"/>
      <c r="J684" s="25"/>
      <c r="K684" s="25"/>
      <c r="L684" s="25"/>
      <c r="M684" s="24"/>
      <c r="N684" s="24"/>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4"/>
      <c r="BC684" s="25"/>
      <c r="BD684" s="25"/>
    </row>
    <row r="685">
      <c r="A685" s="25"/>
      <c r="B685" s="25"/>
      <c r="C685" s="25"/>
      <c r="D685" s="25"/>
      <c r="E685" s="25"/>
      <c r="F685" s="25"/>
      <c r="G685" s="25"/>
      <c r="H685" s="25"/>
      <c r="I685" s="25"/>
      <c r="J685" s="25"/>
      <c r="K685" s="25"/>
      <c r="L685" s="25"/>
      <c r="M685" s="24"/>
      <c r="N685" s="24"/>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4"/>
      <c r="BC685" s="25"/>
      <c r="BD685" s="25"/>
    </row>
    <row r="686">
      <c r="A686" s="25"/>
      <c r="B686" s="25"/>
      <c r="C686" s="25"/>
      <c r="D686" s="25"/>
      <c r="E686" s="25"/>
      <c r="F686" s="25"/>
      <c r="G686" s="25"/>
      <c r="H686" s="25"/>
      <c r="I686" s="25"/>
      <c r="J686" s="25"/>
      <c r="K686" s="25"/>
      <c r="L686" s="25"/>
      <c r="M686" s="24"/>
      <c r="N686" s="24"/>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4"/>
      <c r="BC686" s="25"/>
      <c r="BD686" s="25"/>
    </row>
    <row r="687">
      <c r="A687" s="25"/>
      <c r="B687" s="25"/>
      <c r="C687" s="25"/>
      <c r="D687" s="25"/>
      <c r="E687" s="25"/>
      <c r="F687" s="25"/>
      <c r="G687" s="25"/>
      <c r="H687" s="25"/>
      <c r="I687" s="25"/>
      <c r="J687" s="25"/>
      <c r="K687" s="25"/>
      <c r="L687" s="25"/>
      <c r="M687" s="24"/>
      <c r="N687" s="24"/>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4"/>
      <c r="BC687" s="25"/>
      <c r="BD687" s="25"/>
    </row>
    <row r="688">
      <c r="A688" s="25"/>
      <c r="B688" s="25"/>
      <c r="C688" s="25"/>
      <c r="D688" s="25"/>
      <c r="E688" s="25"/>
      <c r="F688" s="25"/>
      <c r="G688" s="25"/>
      <c r="H688" s="25"/>
      <c r="I688" s="25"/>
      <c r="J688" s="25"/>
      <c r="K688" s="25"/>
      <c r="L688" s="25"/>
      <c r="M688" s="24"/>
      <c r="N688" s="24"/>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4"/>
      <c r="BC688" s="25"/>
      <c r="BD688" s="25"/>
    </row>
    <row r="689">
      <c r="A689" s="25"/>
      <c r="B689" s="25"/>
      <c r="C689" s="25"/>
      <c r="D689" s="25"/>
      <c r="E689" s="25"/>
      <c r="F689" s="25"/>
      <c r="G689" s="25"/>
      <c r="H689" s="25"/>
      <c r="I689" s="25"/>
      <c r="J689" s="25"/>
      <c r="K689" s="25"/>
      <c r="L689" s="25"/>
      <c r="M689" s="24"/>
      <c r="N689" s="24"/>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4"/>
      <c r="BC689" s="25"/>
      <c r="BD689" s="25"/>
    </row>
    <row r="690">
      <c r="A690" s="25"/>
      <c r="B690" s="25"/>
      <c r="C690" s="25"/>
      <c r="D690" s="25"/>
      <c r="E690" s="25"/>
      <c r="F690" s="25"/>
      <c r="G690" s="25"/>
      <c r="H690" s="25"/>
      <c r="I690" s="25"/>
      <c r="J690" s="25"/>
      <c r="K690" s="25"/>
      <c r="L690" s="25"/>
      <c r="M690" s="24"/>
      <c r="N690" s="24"/>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4"/>
      <c r="BC690" s="25"/>
      <c r="BD690" s="25"/>
    </row>
    <row r="691">
      <c r="A691" s="25"/>
      <c r="B691" s="25"/>
      <c r="C691" s="25"/>
      <c r="D691" s="25"/>
      <c r="E691" s="25"/>
      <c r="F691" s="25"/>
      <c r="G691" s="25"/>
      <c r="H691" s="25"/>
      <c r="I691" s="25"/>
      <c r="J691" s="25"/>
      <c r="K691" s="25"/>
      <c r="L691" s="25"/>
      <c r="M691" s="24"/>
      <c r="N691" s="24"/>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4"/>
      <c r="BC691" s="25"/>
      <c r="BD691" s="25"/>
    </row>
    <row r="692">
      <c r="A692" s="25"/>
      <c r="B692" s="25"/>
      <c r="C692" s="25"/>
      <c r="D692" s="25"/>
      <c r="E692" s="25"/>
      <c r="F692" s="25"/>
      <c r="G692" s="25"/>
      <c r="H692" s="25"/>
      <c r="I692" s="25"/>
      <c r="J692" s="25"/>
      <c r="K692" s="25"/>
      <c r="L692" s="25"/>
      <c r="M692" s="24"/>
      <c r="N692" s="24"/>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4"/>
      <c r="BC692" s="25"/>
      <c r="BD692" s="25"/>
    </row>
    <row r="693">
      <c r="A693" s="25"/>
      <c r="B693" s="25"/>
      <c r="C693" s="25"/>
      <c r="D693" s="25"/>
      <c r="E693" s="25"/>
      <c r="F693" s="25"/>
      <c r="G693" s="25"/>
      <c r="H693" s="25"/>
      <c r="I693" s="25"/>
      <c r="J693" s="25"/>
      <c r="K693" s="25"/>
      <c r="L693" s="25"/>
      <c r="M693" s="24"/>
      <c r="N693" s="24"/>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4"/>
      <c r="BC693" s="25"/>
      <c r="BD693" s="25"/>
    </row>
    <row r="694">
      <c r="A694" s="25"/>
      <c r="B694" s="25"/>
      <c r="C694" s="25"/>
      <c r="D694" s="25"/>
      <c r="E694" s="25"/>
      <c r="F694" s="25"/>
      <c r="G694" s="25"/>
      <c r="H694" s="25"/>
      <c r="I694" s="25"/>
      <c r="J694" s="25"/>
      <c r="K694" s="25"/>
      <c r="L694" s="25"/>
      <c r="M694" s="24"/>
      <c r="N694" s="24"/>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4"/>
      <c r="BC694" s="25"/>
      <c r="BD694" s="25"/>
    </row>
    <row r="695">
      <c r="A695" s="25"/>
      <c r="B695" s="25"/>
      <c r="C695" s="25"/>
      <c r="D695" s="25"/>
      <c r="E695" s="25"/>
      <c r="F695" s="25"/>
      <c r="G695" s="25"/>
      <c r="H695" s="25"/>
      <c r="I695" s="25"/>
      <c r="J695" s="25"/>
      <c r="K695" s="25"/>
      <c r="L695" s="25"/>
      <c r="M695" s="24"/>
      <c r="N695" s="24"/>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4"/>
      <c r="BC695" s="25"/>
      <c r="BD695" s="25"/>
    </row>
    <row r="696">
      <c r="A696" s="25"/>
      <c r="B696" s="25"/>
      <c r="C696" s="25"/>
      <c r="D696" s="25"/>
      <c r="E696" s="25"/>
      <c r="F696" s="25"/>
      <c r="G696" s="25"/>
      <c r="H696" s="25"/>
      <c r="I696" s="25"/>
      <c r="J696" s="25"/>
      <c r="K696" s="25"/>
      <c r="L696" s="25"/>
      <c r="M696" s="24"/>
      <c r="N696" s="24"/>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4"/>
      <c r="BC696" s="25"/>
      <c r="BD696" s="25"/>
    </row>
    <row r="697">
      <c r="A697" s="25"/>
      <c r="B697" s="25"/>
      <c r="C697" s="25"/>
      <c r="D697" s="25"/>
      <c r="E697" s="25"/>
      <c r="F697" s="25"/>
      <c r="G697" s="25"/>
      <c r="H697" s="25"/>
      <c r="I697" s="25"/>
      <c r="J697" s="25"/>
      <c r="K697" s="25"/>
      <c r="L697" s="25"/>
      <c r="M697" s="24"/>
      <c r="N697" s="24"/>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4"/>
      <c r="BC697" s="25"/>
      <c r="BD697" s="25"/>
    </row>
    <row r="698">
      <c r="A698" s="25"/>
      <c r="B698" s="25"/>
      <c r="C698" s="25"/>
      <c r="D698" s="25"/>
      <c r="E698" s="25"/>
      <c r="F698" s="25"/>
      <c r="G698" s="25"/>
      <c r="H698" s="25"/>
      <c r="I698" s="25"/>
      <c r="J698" s="25"/>
      <c r="K698" s="25"/>
      <c r="L698" s="25"/>
      <c r="M698" s="24"/>
      <c r="N698" s="24"/>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4"/>
      <c r="BC698" s="25"/>
      <c r="BD698" s="25"/>
    </row>
    <row r="699">
      <c r="A699" s="25"/>
      <c r="B699" s="25"/>
      <c r="C699" s="25"/>
      <c r="D699" s="25"/>
      <c r="E699" s="25"/>
      <c r="F699" s="25"/>
      <c r="G699" s="25"/>
      <c r="H699" s="25"/>
      <c r="I699" s="25"/>
      <c r="J699" s="25"/>
      <c r="K699" s="25"/>
      <c r="L699" s="25"/>
      <c r="M699" s="24"/>
      <c r="N699" s="24"/>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4"/>
      <c r="BC699" s="25"/>
      <c r="BD699" s="25"/>
    </row>
    <row r="700">
      <c r="A700" s="25"/>
      <c r="B700" s="25"/>
      <c r="C700" s="25"/>
      <c r="D700" s="25"/>
      <c r="E700" s="25"/>
      <c r="F700" s="25"/>
      <c r="G700" s="25"/>
      <c r="H700" s="25"/>
      <c r="I700" s="25"/>
      <c r="J700" s="25"/>
      <c r="K700" s="25"/>
      <c r="L700" s="25"/>
      <c r="M700" s="24"/>
      <c r="N700" s="24"/>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4"/>
      <c r="BC700" s="25"/>
      <c r="BD700" s="25"/>
    </row>
    <row r="701">
      <c r="A701" s="25"/>
      <c r="B701" s="25"/>
      <c r="C701" s="25"/>
      <c r="D701" s="25"/>
      <c r="E701" s="25"/>
      <c r="F701" s="25"/>
      <c r="G701" s="25"/>
      <c r="H701" s="25"/>
      <c r="I701" s="25"/>
      <c r="J701" s="25"/>
      <c r="K701" s="25"/>
      <c r="L701" s="25"/>
      <c r="M701" s="24"/>
      <c r="N701" s="24"/>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4"/>
      <c r="BC701" s="25"/>
      <c r="BD701" s="25"/>
    </row>
    <row r="702">
      <c r="A702" s="25"/>
      <c r="B702" s="25"/>
      <c r="C702" s="25"/>
      <c r="D702" s="25"/>
      <c r="E702" s="25"/>
      <c r="F702" s="25"/>
      <c r="G702" s="25"/>
      <c r="H702" s="25"/>
      <c r="I702" s="25"/>
      <c r="J702" s="25"/>
      <c r="K702" s="25"/>
      <c r="L702" s="25"/>
      <c r="M702" s="24"/>
      <c r="N702" s="24"/>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4"/>
      <c r="BC702" s="25"/>
      <c r="BD702" s="25"/>
    </row>
    <row r="703">
      <c r="A703" s="25"/>
      <c r="B703" s="25"/>
      <c r="C703" s="25"/>
      <c r="D703" s="25"/>
      <c r="E703" s="25"/>
      <c r="F703" s="25"/>
      <c r="G703" s="25"/>
      <c r="H703" s="25"/>
      <c r="I703" s="25"/>
      <c r="J703" s="25"/>
      <c r="K703" s="25"/>
      <c r="L703" s="25"/>
      <c r="M703" s="24"/>
      <c r="N703" s="24"/>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4"/>
      <c r="BC703" s="25"/>
      <c r="BD703" s="25"/>
    </row>
    <row r="704">
      <c r="A704" s="25"/>
      <c r="B704" s="25"/>
      <c r="C704" s="25"/>
      <c r="D704" s="25"/>
      <c r="E704" s="25"/>
      <c r="F704" s="25"/>
      <c r="G704" s="25"/>
      <c r="H704" s="25"/>
      <c r="I704" s="25"/>
      <c r="J704" s="25"/>
      <c r="K704" s="25"/>
      <c r="L704" s="25"/>
      <c r="M704" s="24"/>
      <c r="N704" s="24"/>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4"/>
      <c r="BC704" s="25"/>
      <c r="BD704" s="25"/>
    </row>
    <row r="705">
      <c r="A705" s="25"/>
      <c r="B705" s="25"/>
      <c r="C705" s="25"/>
      <c r="D705" s="25"/>
      <c r="E705" s="25"/>
      <c r="F705" s="25"/>
      <c r="G705" s="25"/>
      <c r="H705" s="25"/>
      <c r="I705" s="25"/>
      <c r="J705" s="25"/>
      <c r="K705" s="25"/>
      <c r="L705" s="25"/>
      <c r="M705" s="24"/>
      <c r="N705" s="24"/>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4"/>
      <c r="BC705" s="25"/>
      <c r="BD705" s="25"/>
    </row>
    <row r="706">
      <c r="A706" s="25"/>
      <c r="B706" s="25"/>
      <c r="C706" s="25"/>
      <c r="D706" s="25"/>
      <c r="E706" s="25"/>
      <c r="F706" s="25"/>
      <c r="G706" s="25"/>
      <c r="H706" s="25"/>
      <c r="I706" s="25"/>
      <c r="J706" s="25"/>
      <c r="K706" s="25"/>
      <c r="L706" s="25"/>
      <c r="M706" s="24"/>
      <c r="N706" s="24"/>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4"/>
      <c r="BC706" s="25"/>
      <c r="BD706" s="25"/>
    </row>
    <row r="707">
      <c r="A707" s="25"/>
      <c r="B707" s="25"/>
      <c r="C707" s="25"/>
      <c r="D707" s="25"/>
      <c r="E707" s="25"/>
      <c r="F707" s="25"/>
      <c r="G707" s="25"/>
      <c r="H707" s="25"/>
      <c r="I707" s="25"/>
      <c r="J707" s="25"/>
      <c r="K707" s="25"/>
      <c r="L707" s="25"/>
      <c r="M707" s="24"/>
      <c r="N707" s="24"/>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4"/>
      <c r="BC707" s="25"/>
      <c r="BD707" s="25"/>
    </row>
    <row r="708">
      <c r="A708" s="25"/>
      <c r="B708" s="25"/>
      <c r="C708" s="25"/>
      <c r="D708" s="25"/>
      <c r="E708" s="25"/>
      <c r="F708" s="25"/>
      <c r="G708" s="25"/>
      <c r="H708" s="25"/>
      <c r="I708" s="25"/>
      <c r="J708" s="25"/>
      <c r="K708" s="25"/>
      <c r="L708" s="25"/>
      <c r="M708" s="24"/>
      <c r="N708" s="24"/>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4"/>
      <c r="BC708" s="25"/>
      <c r="BD708" s="25"/>
    </row>
    <row r="709">
      <c r="A709" s="25"/>
      <c r="B709" s="25"/>
      <c r="C709" s="25"/>
      <c r="D709" s="25"/>
      <c r="E709" s="25"/>
      <c r="F709" s="25"/>
      <c r="G709" s="25"/>
      <c r="H709" s="25"/>
      <c r="I709" s="25"/>
      <c r="J709" s="25"/>
      <c r="K709" s="25"/>
      <c r="L709" s="25"/>
      <c r="M709" s="24"/>
      <c r="N709" s="24"/>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4"/>
      <c r="BC709" s="25"/>
      <c r="BD709" s="25"/>
    </row>
    <row r="710">
      <c r="A710" s="25"/>
      <c r="B710" s="25"/>
      <c r="C710" s="25"/>
      <c r="D710" s="25"/>
      <c r="E710" s="25"/>
      <c r="F710" s="25"/>
      <c r="G710" s="25"/>
      <c r="H710" s="25"/>
      <c r="I710" s="25"/>
      <c r="J710" s="25"/>
      <c r="K710" s="25"/>
      <c r="L710" s="25"/>
      <c r="M710" s="24"/>
      <c r="N710" s="24"/>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4"/>
      <c r="BC710" s="25"/>
      <c r="BD710" s="25"/>
    </row>
    <row r="711">
      <c r="A711" s="25"/>
      <c r="B711" s="25"/>
      <c r="C711" s="25"/>
      <c r="D711" s="25"/>
      <c r="E711" s="25"/>
      <c r="F711" s="25"/>
      <c r="G711" s="25"/>
      <c r="H711" s="25"/>
      <c r="I711" s="25"/>
      <c r="J711" s="25"/>
      <c r="K711" s="25"/>
      <c r="L711" s="25"/>
      <c r="M711" s="24"/>
      <c r="N711" s="24"/>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4"/>
      <c r="BC711" s="25"/>
      <c r="BD711" s="25"/>
    </row>
    <row r="712">
      <c r="A712" s="25"/>
      <c r="B712" s="25"/>
      <c r="C712" s="25"/>
      <c r="D712" s="25"/>
      <c r="E712" s="25"/>
      <c r="F712" s="25"/>
      <c r="G712" s="25"/>
      <c r="H712" s="25"/>
      <c r="I712" s="25"/>
      <c r="J712" s="25"/>
      <c r="K712" s="25"/>
      <c r="L712" s="25"/>
      <c r="M712" s="24"/>
      <c r="N712" s="24"/>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4"/>
      <c r="BC712" s="25"/>
      <c r="BD712" s="25"/>
    </row>
    <row r="713">
      <c r="A713" s="25"/>
      <c r="B713" s="25"/>
      <c r="C713" s="25"/>
      <c r="D713" s="25"/>
      <c r="E713" s="25"/>
      <c r="F713" s="25"/>
      <c r="G713" s="25"/>
      <c r="H713" s="25"/>
      <c r="I713" s="25"/>
      <c r="J713" s="25"/>
      <c r="K713" s="25"/>
      <c r="L713" s="25"/>
      <c r="M713" s="24"/>
      <c r="N713" s="24"/>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4"/>
      <c r="BC713" s="25"/>
      <c r="BD713" s="25"/>
    </row>
    <row r="714">
      <c r="A714" s="25"/>
      <c r="B714" s="25"/>
      <c r="C714" s="25"/>
      <c r="D714" s="25"/>
      <c r="E714" s="25"/>
      <c r="F714" s="25"/>
      <c r="G714" s="25"/>
      <c r="H714" s="25"/>
      <c r="I714" s="25"/>
      <c r="J714" s="25"/>
      <c r="K714" s="25"/>
      <c r="L714" s="25"/>
      <c r="M714" s="24"/>
      <c r="N714" s="24"/>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4"/>
      <c r="BC714" s="25"/>
      <c r="BD714" s="25"/>
    </row>
    <row r="715">
      <c r="A715" s="25"/>
      <c r="B715" s="25"/>
      <c r="C715" s="25"/>
      <c r="D715" s="25"/>
      <c r="E715" s="25"/>
      <c r="F715" s="25"/>
      <c r="G715" s="25"/>
      <c r="H715" s="25"/>
      <c r="I715" s="25"/>
      <c r="J715" s="25"/>
      <c r="K715" s="25"/>
      <c r="L715" s="25"/>
      <c r="M715" s="24"/>
      <c r="N715" s="24"/>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4"/>
      <c r="BC715" s="25"/>
      <c r="BD715" s="25"/>
    </row>
    <row r="716">
      <c r="A716" s="25"/>
      <c r="B716" s="25"/>
      <c r="C716" s="25"/>
      <c r="D716" s="25"/>
      <c r="E716" s="25"/>
      <c r="F716" s="25"/>
      <c r="G716" s="25"/>
      <c r="H716" s="25"/>
      <c r="I716" s="25"/>
      <c r="J716" s="25"/>
      <c r="K716" s="25"/>
      <c r="L716" s="25"/>
      <c r="M716" s="24"/>
      <c r="N716" s="24"/>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4"/>
      <c r="BC716" s="25"/>
      <c r="BD716" s="25"/>
    </row>
    <row r="717">
      <c r="A717" s="25"/>
      <c r="B717" s="25"/>
      <c r="C717" s="25"/>
      <c r="D717" s="25"/>
      <c r="E717" s="25"/>
      <c r="F717" s="25"/>
      <c r="G717" s="25"/>
      <c r="H717" s="25"/>
      <c r="I717" s="25"/>
      <c r="J717" s="25"/>
      <c r="K717" s="25"/>
      <c r="L717" s="25"/>
      <c r="M717" s="24"/>
      <c r="N717" s="24"/>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4"/>
      <c r="BC717" s="25"/>
      <c r="BD717" s="25"/>
    </row>
    <row r="718">
      <c r="A718" s="25"/>
      <c r="B718" s="25"/>
      <c r="C718" s="25"/>
      <c r="D718" s="25"/>
      <c r="E718" s="25"/>
      <c r="F718" s="25"/>
      <c r="G718" s="25"/>
      <c r="H718" s="25"/>
      <c r="I718" s="25"/>
      <c r="J718" s="25"/>
      <c r="K718" s="25"/>
      <c r="L718" s="25"/>
      <c r="M718" s="24"/>
      <c r="N718" s="24"/>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4"/>
      <c r="BC718" s="25"/>
      <c r="BD718" s="25"/>
    </row>
    <row r="719">
      <c r="A719" s="25"/>
      <c r="B719" s="25"/>
      <c r="C719" s="25"/>
      <c r="D719" s="25"/>
      <c r="E719" s="25"/>
      <c r="F719" s="25"/>
      <c r="G719" s="25"/>
      <c r="H719" s="25"/>
      <c r="I719" s="25"/>
      <c r="J719" s="25"/>
      <c r="K719" s="25"/>
      <c r="L719" s="25"/>
      <c r="M719" s="24"/>
      <c r="N719" s="24"/>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4"/>
      <c r="BC719" s="25"/>
      <c r="BD719" s="25"/>
    </row>
    <row r="720">
      <c r="A720" s="25"/>
      <c r="B720" s="25"/>
      <c r="C720" s="25"/>
      <c r="D720" s="25"/>
      <c r="E720" s="25"/>
      <c r="F720" s="25"/>
      <c r="G720" s="25"/>
      <c r="H720" s="25"/>
      <c r="I720" s="25"/>
      <c r="J720" s="25"/>
      <c r="K720" s="25"/>
      <c r="L720" s="25"/>
      <c r="M720" s="24"/>
      <c r="N720" s="24"/>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4"/>
      <c r="BC720" s="25"/>
      <c r="BD720" s="25"/>
    </row>
    <row r="721">
      <c r="A721" s="25"/>
      <c r="B721" s="25"/>
      <c r="C721" s="25"/>
      <c r="D721" s="25"/>
      <c r="E721" s="25"/>
      <c r="F721" s="25"/>
      <c r="G721" s="25"/>
      <c r="H721" s="25"/>
      <c r="I721" s="25"/>
      <c r="J721" s="25"/>
      <c r="K721" s="25"/>
      <c r="L721" s="25"/>
      <c r="M721" s="24"/>
      <c r="N721" s="24"/>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4"/>
      <c r="BC721" s="25"/>
      <c r="BD721" s="25"/>
    </row>
    <row r="722">
      <c r="A722" s="25"/>
      <c r="B722" s="25"/>
      <c r="C722" s="25"/>
      <c r="D722" s="25"/>
      <c r="E722" s="25"/>
      <c r="F722" s="25"/>
      <c r="G722" s="25"/>
      <c r="H722" s="25"/>
      <c r="I722" s="25"/>
      <c r="J722" s="25"/>
      <c r="K722" s="25"/>
      <c r="L722" s="25"/>
      <c r="M722" s="24"/>
      <c r="N722" s="24"/>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4"/>
      <c r="BC722" s="25"/>
      <c r="BD722" s="25"/>
    </row>
    <row r="723">
      <c r="A723" s="25"/>
      <c r="B723" s="25"/>
      <c r="C723" s="25"/>
      <c r="D723" s="25"/>
      <c r="E723" s="25"/>
      <c r="F723" s="25"/>
      <c r="G723" s="25"/>
      <c r="H723" s="25"/>
      <c r="I723" s="25"/>
      <c r="J723" s="25"/>
      <c r="K723" s="25"/>
      <c r="L723" s="25"/>
      <c r="M723" s="24"/>
      <c r="N723" s="24"/>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4"/>
      <c r="BC723" s="25"/>
      <c r="BD723" s="25"/>
    </row>
    <row r="724">
      <c r="A724" s="25"/>
      <c r="B724" s="25"/>
      <c r="C724" s="25"/>
      <c r="D724" s="25"/>
      <c r="E724" s="25"/>
      <c r="F724" s="25"/>
      <c r="G724" s="25"/>
      <c r="H724" s="25"/>
      <c r="I724" s="25"/>
      <c r="J724" s="25"/>
      <c r="K724" s="25"/>
      <c r="L724" s="25"/>
      <c r="M724" s="24"/>
      <c r="N724" s="24"/>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4"/>
      <c r="BC724" s="25"/>
      <c r="BD724" s="25"/>
    </row>
    <row r="725">
      <c r="A725" s="25"/>
      <c r="B725" s="25"/>
      <c r="C725" s="25"/>
      <c r="D725" s="25"/>
      <c r="E725" s="25"/>
      <c r="F725" s="25"/>
      <c r="G725" s="25"/>
      <c r="H725" s="25"/>
      <c r="I725" s="25"/>
      <c r="J725" s="25"/>
      <c r="K725" s="25"/>
      <c r="L725" s="25"/>
      <c r="M725" s="24"/>
      <c r="N725" s="24"/>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4"/>
      <c r="BC725" s="25"/>
      <c r="BD725" s="25"/>
    </row>
    <row r="726">
      <c r="A726" s="25"/>
      <c r="B726" s="25"/>
      <c r="C726" s="25"/>
      <c r="D726" s="25"/>
      <c r="E726" s="25"/>
      <c r="F726" s="25"/>
      <c r="G726" s="25"/>
      <c r="H726" s="25"/>
      <c r="I726" s="25"/>
      <c r="J726" s="25"/>
      <c r="K726" s="25"/>
      <c r="L726" s="25"/>
      <c r="M726" s="24"/>
      <c r="N726" s="24"/>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4"/>
      <c r="BC726" s="25"/>
      <c r="BD726" s="25"/>
    </row>
    <row r="727">
      <c r="A727" s="25"/>
      <c r="B727" s="25"/>
      <c r="C727" s="25"/>
      <c r="D727" s="25"/>
      <c r="E727" s="25"/>
      <c r="F727" s="25"/>
      <c r="G727" s="25"/>
      <c r="H727" s="25"/>
      <c r="I727" s="25"/>
      <c r="J727" s="25"/>
      <c r="K727" s="25"/>
      <c r="L727" s="25"/>
      <c r="M727" s="24"/>
      <c r="N727" s="24"/>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4"/>
      <c r="BC727" s="25"/>
      <c r="BD727" s="25"/>
    </row>
    <row r="728">
      <c r="A728" s="25"/>
      <c r="B728" s="25"/>
      <c r="C728" s="25"/>
      <c r="D728" s="25"/>
      <c r="E728" s="25"/>
      <c r="F728" s="25"/>
      <c r="G728" s="25"/>
      <c r="H728" s="25"/>
      <c r="I728" s="25"/>
      <c r="J728" s="25"/>
      <c r="K728" s="25"/>
      <c r="L728" s="25"/>
      <c r="M728" s="24"/>
      <c r="N728" s="24"/>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4"/>
      <c r="BC728" s="25"/>
      <c r="BD728" s="25"/>
    </row>
    <row r="729">
      <c r="A729" s="25"/>
      <c r="B729" s="25"/>
      <c r="C729" s="25"/>
      <c r="D729" s="25"/>
      <c r="E729" s="25"/>
      <c r="F729" s="25"/>
      <c r="G729" s="25"/>
      <c r="H729" s="25"/>
      <c r="I729" s="25"/>
      <c r="J729" s="25"/>
      <c r="K729" s="25"/>
      <c r="L729" s="25"/>
      <c r="M729" s="24"/>
      <c r="N729" s="24"/>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4"/>
      <c r="BC729" s="25"/>
      <c r="BD729" s="25"/>
    </row>
    <row r="730">
      <c r="A730" s="25"/>
      <c r="B730" s="25"/>
      <c r="C730" s="25"/>
      <c r="D730" s="25"/>
      <c r="E730" s="25"/>
      <c r="F730" s="25"/>
      <c r="G730" s="25"/>
      <c r="H730" s="25"/>
      <c r="I730" s="25"/>
      <c r="J730" s="25"/>
      <c r="K730" s="25"/>
      <c r="L730" s="25"/>
      <c r="M730" s="24"/>
      <c r="N730" s="24"/>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4"/>
      <c r="BC730" s="25"/>
      <c r="BD730" s="25"/>
    </row>
    <row r="731">
      <c r="A731" s="25"/>
      <c r="B731" s="25"/>
      <c r="C731" s="25"/>
      <c r="D731" s="25"/>
      <c r="E731" s="25"/>
      <c r="F731" s="25"/>
      <c r="G731" s="25"/>
      <c r="H731" s="25"/>
      <c r="I731" s="25"/>
      <c r="J731" s="25"/>
      <c r="K731" s="25"/>
      <c r="L731" s="25"/>
      <c r="M731" s="24"/>
      <c r="N731" s="24"/>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4"/>
      <c r="BC731" s="25"/>
      <c r="BD731" s="25"/>
    </row>
    <row r="732">
      <c r="A732" s="25"/>
      <c r="B732" s="25"/>
      <c r="C732" s="25"/>
      <c r="D732" s="25"/>
      <c r="E732" s="25"/>
      <c r="F732" s="25"/>
      <c r="G732" s="25"/>
      <c r="H732" s="25"/>
      <c r="I732" s="25"/>
      <c r="J732" s="25"/>
      <c r="K732" s="25"/>
      <c r="L732" s="25"/>
      <c r="M732" s="24"/>
      <c r="N732" s="24"/>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4"/>
      <c r="BC732" s="25"/>
      <c r="BD732" s="25"/>
    </row>
    <row r="733">
      <c r="A733" s="25"/>
      <c r="B733" s="25"/>
      <c r="C733" s="25"/>
      <c r="D733" s="25"/>
      <c r="E733" s="25"/>
      <c r="F733" s="25"/>
      <c r="G733" s="25"/>
      <c r="H733" s="25"/>
      <c r="I733" s="25"/>
      <c r="J733" s="25"/>
      <c r="K733" s="25"/>
      <c r="L733" s="25"/>
      <c r="M733" s="24"/>
      <c r="N733" s="24"/>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4"/>
      <c r="BC733" s="25"/>
      <c r="BD733" s="25"/>
    </row>
    <row r="734">
      <c r="A734" s="25"/>
      <c r="B734" s="25"/>
      <c r="C734" s="25"/>
      <c r="D734" s="25"/>
      <c r="E734" s="25"/>
      <c r="F734" s="25"/>
      <c r="G734" s="25"/>
      <c r="H734" s="25"/>
      <c r="I734" s="25"/>
      <c r="J734" s="25"/>
      <c r="K734" s="25"/>
      <c r="L734" s="25"/>
      <c r="M734" s="24"/>
      <c r="N734" s="24"/>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4"/>
      <c r="BC734" s="25"/>
      <c r="BD734" s="25"/>
    </row>
    <row r="735">
      <c r="A735" s="25"/>
      <c r="B735" s="25"/>
      <c r="C735" s="25"/>
      <c r="D735" s="25"/>
      <c r="E735" s="25"/>
      <c r="F735" s="25"/>
      <c r="G735" s="25"/>
      <c r="H735" s="25"/>
      <c r="I735" s="25"/>
      <c r="J735" s="25"/>
      <c r="K735" s="25"/>
      <c r="L735" s="25"/>
      <c r="M735" s="24"/>
      <c r="N735" s="24"/>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4"/>
      <c r="BC735" s="25"/>
      <c r="BD735" s="25"/>
    </row>
    <row r="736">
      <c r="A736" s="25"/>
      <c r="B736" s="25"/>
      <c r="C736" s="25"/>
      <c r="D736" s="25"/>
      <c r="E736" s="25"/>
      <c r="F736" s="25"/>
      <c r="G736" s="25"/>
      <c r="H736" s="25"/>
      <c r="I736" s="25"/>
      <c r="J736" s="25"/>
      <c r="K736" s="25"/>
      <c r="L736" s="25"/>
      <c r="M736" s="24"/>
      <c r="N736" s="24"/>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4"/>
      <c r="BC736" s="25"/>
      <c r="BD736" s="25"/>
    </row>
    <row r="737">
      <c r="A737" s="25"/>
      <c r="B737" s="25"/>
      <c r="C737" s="25"/>
      <c r="D737" s="25"/>
      <c r="E737" s="25"/>
      <c r="F737" s="25"/>
      <c r="G737" s="25"/>
      <c r="H737" s="25"/>
      <c r="I737" s="25"/>
      <c r="J737" s="25"/>
      <c r="K737" s="25"/>
      <c r="L737" s="25"/>
      <c r="M737" s="24"/>
      <c r="N737" s="24"/>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4"/>
      <c r="BC737" s="25"/>
      <c r="BD737" s="25"/>
    </row>
    <row r="738">
      <c r="A738" s="25"/>
      <c r="B738" s="25"/>
      <c r="C738" s="25"/>
      <c r="D738" s="25"/>
      <c r="E738" s="25"/>
      <c r="F738" s="25"/>
      <c r="G738" s="25"/>
      <c r="H738" s="25"/>
      <c r="I738" s="25"/>
      <c r="J738" s="25"/>
      <c r="K738" s="25"/>
      <c r="L738" s="25"/>
      <c r="M738" s="24"/>
      <c r="N738" s="24"/>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4"/>
      <c r="BC738" s="25"/>
      <c r="BD738" s="25"/>
    </row>
    <row r="739">
      <c r="A739" s="25"/>
      <c r="B739" s="25"/>
      <c r="C739" s="25"/>
      <c r="D739" s="25"/>
      <c r="E739" s="25"/>
      <c r="F739" s="25"/>
      <c r="G739" s="25"/>
      <c r="H739" s="25"/>
      <c r="I739" s="25"/>
      <c r="J739" s="25"/>
      <c r="K739" s="25"/>
      <c r="L739" s="25"/>
      <c r="M739" s="24"/>
      <c r="N739" s="24"/>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4"/>
      <c r="BC739" s="25"/>
      <c r="BD739" s="25"/>
    </row>
    <row r="740">
      <c r="A740" s="25"/>
      <c r="B740" s="25"/>
      <c r="C740" s="25"/>
      <c r="D740" s="25"/>
      <c r="E740" s="25"/>
      <c r="F740" s="25"/>
      <c r="G740" s="25"/>
      <c r="H740" s="25"/>
      <c r="I740" s="25"/>
      <c r="J740" s="25"/>
      <c r="K740" s="25"/>
      <c r="L740" s="25"/>
      <c r="M740" s="24"/>
      <c r="N740" s="24"/>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4"/>
      <c r="BC740" s="25"/>
      <c r="BD740" s="25"/>
    </row>
    <row r="741">
      <c r="A741" s="25"/>
      <c r="B741" s="25"/>
      <c r="C741" s="25"/>
      <c r="D741" s="25"/>
      <c r="E741" s="25"/>
      <c r="F741" s="25"/>
      <c r="G741" s="25"/>
      <c r="H741" s="25"/>
      <c r="I741" s="25"/>
      <c r="J741" s="25"/>
      <c r="K741" s="25"/>
      <c r="L741" s="25"/>
      <c r="M741" s="24"/>
      <c r="N741" s="24"/>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4"/>
      <c r="BC741" s="25"/>
      <c r="BD741" s="25"/>
    </row>
    <row r="742">
      <c r="A742" s="25"/>
      <c r="B742" s="25"/>
      <c r="C742" s="25"/>
      <c r="D742" s="25"/>
      <c r="E742" s="25"/>
      <c r="F742" s="25"/>
      <c r="G742" s="25"/>
      <c r="H742" s="25"/>
      <c r="I742" s="25"/>
      <c r="J742" s="25"/>
      <c r="K742" s="25"/>
      <c r="L742" s="25"/>
      <c r="M742" s="24"/>
      <c r="N742" s="24"/>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4"/>
      <c r="BC742" s="25"/>
      <c r="BD742" s="25"/>
    </row>
    <row r="743">
      <c r="A743" s="25"/>
      <c r="B743" s="25"/>
      <c r="C743" s="25"/>
      <c r="D743" s="25"/>
      <c r="E743" s="25"/>
      <c r="F743" s="25"/>
      <c r="G743" s="25"/>
      <c r="H743" s="25"/>
      <c r="I743" s="25"/>
      <c r="J743" s="25"/>
      <c r="K743" s="25"/>
      <c r="L743" s="25"/>
      <c r="M743" s="24"/>
      <c r="N743" s="24"/>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4"/>
      <c r="BC743" s="25"/>
      <c r="BD743" s="25"/>
    </row>
    <row r="744">
      <c r="A744" s="25"/>
      <c r="B744" s="25"/>
      <c r="C744" s="25"/>
      <c r="D744" s="25"/>
      <c r="E744" s="25"/>
      <c r="F744" s="25"/>
      <c r="G744" s="25"/>
      <c r="H744" s="25"/>
      <c r="I744" s="25"/>
      <c r="J744" s="25"/>
      <c r="K744" s="25"/>
      <c r="L744" s="25"/>
      <c r="M744" s="24"/>
      <c r="N744" s="24"/>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4"/>
      <c r="BC744" s="25"/>
      <c r="BD744" s="25"/>
    </row>
    <row r="745">
      <c r="A745" s="25"/>
      <c r="B745" s="25"/>
      <c r="C745" s="25"/>
      <c r="D745" s="25"/>
      <c r="E745" s="25"/>
      <c r="F745" s="25"/>
      <c r="G745" s="25"/>
      <c r="H745" s="25"/>
      <c r="I745" s="25"/>
      <c r="J745" s="25"/>
      <c r="K745" s="25"/>
      <c r="L745" s="25"/>
      <c r="M745" s="24"/>
      <c r="N745" s="24"/>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4"/>
      <c r="BC745" s="25"/>
      <c r="BD745" s="25"/>
    </row>
    <row r="746">
      <c r="A746" s="25"/>
      <c r="B746" s="25"/>
      <c r="C746" s="25"/>
      <c r="D746" s="25"/>
      <c r="E746" s="25"/>
      <c r="F746" s="25"/>
      <c r="G746" s="25"/>
      <c r="H746" s="25"/>
      <c r="I746" s="25"/>
      <c r="J746" s="25"/>
      <c r="K746" s="25"/>
      <c r="L746" s="25"/>
      <c r="M746" s="24"/>
      <c r="N746" s="24"/>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4"/>
      <c r="BC746" s="25"/>
      <c r="BD746" s="25"/>
    </row>
    <row r="747">
      <c r="A747" s="25"/>
      <c r="B747" s="25"/>
      <c r="C747" s="25"/>
      <c r="D747" s="25"/>
      <c r="E747" s="25"/>
      <c r="F747" s="25"/>
      <c r="G747" s="25"/>
      <c r="H747" s="25"/>
      <c r="I747" s="25"/>
      <c r="J747" s="25"/>
      <c r="K747" s="25"/>
      <c r="L747" s="25"/>
      <c r="M747" s="24"/>
      <c r="N747" s="24"/>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4"/>
      <c r="BC747" s="25"/>
      <c r="BD747" s="25"/>
    </row>
    <row r="748">
      <c r="A748" s="25"/>
      <c r="B748" s="25"/>
      <c r="C748" s="25"/>
      <c r="D748" s="25"/>
      <c r="E748" s="25"/>
      <c r="F748" s="25"/>
      <c r="G748" s="25"/>
      <c r="H748" s="25"/>
      <c r="I748" s="25"/>
      <c r="J748" s="25"/>
      <c r="K748" s="25"/>
      <c r="L748" s="25"/>
      <c r="M748" s="24"/>
      <c r="N748" s="24"/>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4"/>
      <c r="BC748" s="25"/>
      <c r="BD748" s="25"/>
    </row>
    <row r="749">
      <c r="A749" s="25"/>
      <c r="B749" s="25"/>
      <c r="C749" s="25"/>
      <c r="D749" s="25"/>
      <c r="E749" s="25"/>
      <c r="F749" s="25"/>
      <c r="G749" s="25"/>
      <c r="H749" s="25"/>
      <c r="I749" s="25"/>
      <c r="J749" s="25"/>
      <c r="K749" s="25"/>
      <c r="L749" s="25"/>
      <c r="M749" s="24"/>
      <c r="N749" s="24"/>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4"/>
      <c r="BC749" s="25"/>
      <c r="BD749" s="25"/>
    </row>
    <row r="750">
      <c r="A750" s="25"/>
      <c r="B750" s="25"/>
      <c r="C750" s="25"/>
      <c r="D750" s="25"/>
      <c r="E750" s="25"/>
      <c r="F750" s="25"/>
      <c r="G750" s="25"/>
      <c r="H750" s="25"/>
      <c r="I750" s="25"/>
      <c r="J750" s="25"/>
      <c r="K750" s="25"/>
      <c r="L750" s="25"/>
      <c r="M750" s="24"/>
      <c r="N750" s="24"/>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4"/>
      <c r="BC750" s="25"/>
      <c r="BD750" s="25"/>
    </row>
    <row r="751">
      <c r="A751" s="25"/>
      <c r="B751" s="25"/>
      <c r="C751" s="25"/>
      <c r="D751" s="25"/>
      <c r="E751" s="25"/>
      <c r="F751" s="25"/>
      <c r="G751" s="25"/>
      <c r="H751" s="25"/>
      <c r="I751" s="25"/>
      <c r="J751" s="25"/>
      <c r="K751" s="25"/>
      <c r="L751" s="25"/>
      <c r="M751" s="24"/>
      <c r="N751" s="24"/>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4"/>
      <c r="BC751" s="25"/>
      <c r="BD751" s="25"/>
    </row>
    <row r="752">
      <c r="A752" s="25"/>
      <c r="B752" s="25"/>
      <c r="C752" s="25"/>
      <c r="D752" s="25"/>
      <c r="E752" s="25"/>
      <c r="F752" s="25"/>
      <c r="G752" s="25"/>
      <c r="H752" s="25"/>
      <c r="I752" s="25"/>
      <c r="J752" s="25"/>
      <c r="K752" s="25"/>
      <c r="L752" s="25"/>
      <c r="M752" s="24"/>
      <c r="N752" s="24"/>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4"/>
      <c r="BC752" s="25"/>
      <c r="BD752" s="25"/>
    </row>
    <row r="753">
      <c r="A753" s="25"/>
      <c r="B753" s="25"/>
      <c r="C753" s="25"/>
      <c r="D753" s="25"/>
      <c r="E753" s="25"/>
      <c r="F753" s="25"/>
      <c r="G753" s="25"/>
      <c r="H753" s="25"/>
      <c r="I753" s="25"/>
      <c r="J753" s="25"/>
      <c r="K753" s="25"/>
      <c r="L753" s="25"/>
      <c r="M753" s="24"/>
      <c r="N753" s="24"/>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4"/>
      <c r="BC753" s="25"/>
      <c r="BD753" s="25"/>
    </row>
    <row r="754">
      <c r="A754" s="25"/>
      <c r="B754" s="25"/>
      <c r="C754" s="25"/>
      <c r="D754" s="25"/>
      <c r="E754" s="25"/>
      <c r="F754" s="25"/>
      <c r="G754" s="25"/>
      <c r="H754" s="25"/>
      <c r="I754" s="25"/>
      <c r="J754" s="25"/>
      <c r="K754" s="25"/>
      <c r="L754" s="25"/>
      <c r="M754" s="24"/>
      <c r="N754" s="24"/>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4"/>
      <c r="BC754" s="25"/>
      <c r="BD754" s="25"/>
    </row>
    <row r="755">
      <c r="A755" s="25"/>
      <c r="B755" s="25"/>
      <c r="C755" s="25"/>
      <c r="D755" s="25"/>
      <c r="E755" s="25"/>
      <c r="F755" s="25"/>
      <c r="G755" s="25"/>
      <c r="H755" s="25"/>
      <c r="I755" s="25"/>
      <c r="J755" s="25"/>
      <c r="K755" s="25"/>
      <c r="L755" s="25"/>
      <c r="M755" s="24"/>
      <c r="N755" s="24"/>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4"/>
      <c r="BC755" s="25"/>
      <c r="BD755" s="25"/>
    </row>
    <row r="756">
      <c r="A756" s="25"/>
      <c r="B756" s="25"/>
      <c r="C756" s="25"/>
      <c r="D756" s="25"/>
      <c r="E756" s="25"/>
      <c r="F756" s="25"/>
      <c r="G756" s="25"/>
      <c r="H756" s="25"/>
      <c r="I756" s="25"/>
      <c r="J756" s="25"/>
      <c r="K756" s="25"/>
      <c r="L756" s="25"/>
      <c r="M756" s="24"/>
      <c r="N756" s="24"/>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4"/>
      <c r="BC756" s="25"/>
      <c r="BD756" s="25"/>
    </row>
    <row r="757">
      <c r="A757" s="25"/>
      <c r="B757" s="25"/>
      <c r="C757" s="25"/>
      <c r="D757" s="25"/>
      <c r="E757" s="25"/>
      <c r="F757" s="25"/>
      <c r="G757" s="25"/>
      <c r="H757" s="25"/>
      <c r="I757" s="25"/>
      <c r="J757" s="25"/>
      <c r="K757" s="25"/>
      <c r="L757" s="25"/>
      <c r="M757" s="24"/>
      <c r="N757" s="24"/>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4"/>
      <c r="BC757" s="25"/>
      <c r="BD757" s="25"/>
    </row>
    <row r="758">
      <c r="A758" s="25"/>
      <c r="B758" s="25"/>
      <c r="C758" s="25"/>
      <c r="D758" s="25"/>
      <c r="E758" s="25"/>
      <c r="F758" s="25"/>
      <c r="G758" s="25"/>
      <c r="H758" s="25"/>
      <c r="I758" s="25"/>
      <c r="J758" s="25"/>
      <c r="K758" s="25"/>
      <c r="L758" s="25"/>
      <c r="M758" s="24"/>
      <c r="N758" s="24"/>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4"/>
      <c r="BC758" s="25"/>
      <c r="BD758" s="25"/>
    </row>
    <row r="759">
      <c r="A759" s="25"/>
      <c r="B759" s="25"/>
      <c r="C759" s="25"/>
      <c r="D759" s="25"/>
      <c r="E759" s="25"/>
      <c r="F759" s="25"/>
      <c r="G759" s="25"/>
      <c r="H759" s="25"/>
      <c r="I759" s="25"/>
      <c r="J759" s="25"/>
      <c r="K759" s="25"/>
      <c r="L759" s="25"/>
      <c r="M759" s="24"/>
      <c r="N759" s="24"/>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4"/>
      <c r="BC759" s="25"/>
      <c r="BD759" s="25"/>
    </row>
    <row r="760">
      <c r="A760" s="25"/>
      <c r="B760" s="25"/>
      <c r="C760" s="25"/>
      <c r="D760" s="25"/>
      <c r="E760" s="25"/>
      <c r="F760" s="25"/>
      <c r="G760" s="25"/>
      <c r="H760" s="25"/>
      <c r="I760" s="25"/>
      <c r="J760" s="25"/>
      <c r="K760" s="25"/>
      <c r="L760" s="25"/>
      <c r="M760" s="24"/>
      <c r="N760" s="24"/>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4"/>
      <c r="BC760" s="25"/>
      <c r="BD760" s="25"/>
    </row>
    <row r="761">
      <c r="A761" s="25"/>
      <c r="B761" s="25"/>
      <c r="C761" s="25"/>
      <c r="D761" s="25"/>
      <c r="E761" s="25"/>
      <c r="F761" s="25"/>
      <c r="G761" s="25"/>
      <c r="H761" s="25"/>
      <c r="I761" s="25"/>
      <c r="J761" s="25"/>
      <c r="K761" s="25"/>
      <c r="L761" s="25"/>
      <c r="M761" s="24"/>
      <c r="N761" s="24"/>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4"/>
      <c r="BC761" s="25"/>
      <c r="BD761" s="25"/>
    </row>
    <row r="762">
      <c r="A762" s="25"/>
      <c r="B762" s="25"/>
      <c r="C762" s="25"/>
      <c r="D762" s="25"/>
      <c r="E762" s="25"/>
      <c r="F762" s="25"/>
      <c r="G762" s="25"/>
      <c r="H762" s="25"/>
      <c r="I762" s="25"/>
      <c r="J762" s="25"/>
      <c r="K762" s="25"/>
      <c r="L762" s="25"/>
      <c r="M762" s="24"/>
      <c r="N762" s="24"/>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4"/>
      <c r="BC762" s="25"/>
      <c r="BD762" s="25"/>
    </row>
    <row r="763">
      <c r="A763" s="25"/>
      <c r="B763" s="25"/>
      <c r="C763" s="25"/>
      <c r="D763" s="25"/>
      <c r="E763" s="25"/>
      <c r="F763" s="25"/>
      <c r="G763" s="25"/>
      <c r="H763" s="25"/>
      <c r="I763" s="25"/>
      <c r="J763" s="25"/>
      <c r="K763" s="25"/>
      <c r="L763" s="25"/>
      <c r="M763" s="24"/>
      <c r="N763" s="24"/>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4"/>
      <c r="BC763" s="25"/>
      <c r="BD763" s="25"/>
    </row>
    <row r="764">
      <c r="A764" s="25"/>
      <c r="B764" s="25"/>
      <c r="C764" s="25"/>
      <c r="D764" s="25"/>
      <c r="E764" s="25"/>
      <c r="F764" s="25"/>
      <c r="G764" s="25"/>
      <c r="H764" s="25"/>
      <c r="I764" s="25"/>
      <c r="J764" s="25"/>
      <c r="K764" s="25"/>
      <c r="L764" s="25"/>
      <c r="M764" s="24"/>
      <c r="N764" s="24"/>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4"/>
      <c r="BC764" s="25"/>
      <c r="BD764" s="25"/>
    </row>
    <row r="765">
      <c r="A765" s="25"/>
      <c r="B765" s="25"/>
      <c r="C765" s="25"/>
      <c r="D765" s="25"/>
      <c r="E765" s="25"/>
      <c r="F765" s="25"/>
      <c r="G765" s="25"/>
      <c r="H765" s="25"/>
      <c r="I765" s="25"/>
      <c r="J765" s="25"/>
      <c r="K765" s="25"/>
      <c r="L765" s="25"/>
      <c r="M765" s="24"/>
      <c r="N765" s="24"/>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4"/>
      <c r="BC765" s="25"/>
      <c r="BD765" s="25"/>
    </row>
    <row r="766">
      <c r="A766" s="25"/>
      <c r="B766" s="25"/>
      <c r="C766" s="25"/>
      <c r="D766" s="25"/>
      <c r="E766" s="25"/>
      <c r="F766" s="25"/>
      <c r="G766" s="25"/>
      <c r="H766" s="25"/>
      <c r="I766" s="25"/>
      <c r="J766" s="25"/>
      <c r="K766" s="25"/>
      <c r="L766" s="25"/>
      <c r="M766" s="24"/>
      <c r="N766" s="24"/>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4"/>
      <c r="BC766" s="25"/>
      <c r="BD766" s="25"/>
    </row>
    <row r="767">
      <c r="A767" s="25"/>
      <c r="B767" s="25"/>
      <c r="C767" s="25"/>
      <c r="D767" s="25"/>
      <c r="E767" s="25"/>
      <c r="F767" s="25"/>
      <c r="G767" s="25"/>
      <c r="H767" s="25"/>
      <c r="I767" s="25"/>
      <c r="J767" s="25"/>
      <c r="K767" s="25"/>
      <c r="L767" s="25"/>
      <c r="M767" s="24"/>
      <c r="N767" s="24"/>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4"/>
      <c r="BC767" s="25"/>
      <c r="BD767" s="25"/>
    </row>
    <row r="768">
      <c r="A768" s="25"/>
      <c r="B768" s="25"/>
      <c r="C768" s="25"/>
      <c r="D768" s="25"/>
      <c r="E768" s="25"/>
      <c r="F768" s="25"/>
      <c r="G768" s="25"/>
      <c r="H768" s="25"/>
      <c r="I768" s="25"/>
      <c r="J768" s="25"/>
      <c r="K768" s="25"/>
      <c r="L768" s="25"/>
      <c r="M768" s="24"/>
      <c r="N768" s="24"/>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4"/>
      <c r="BC768" s="25"/>
      <c r="BD768" s="25"/>
    </row>
    <row r="769">
      <c r="A769" s="25"/>
      <c r="B769" s="25"/>
      <c r="C769" s="25"/>
      <c r="D769" s="25"/>
      <c r="E769" s="25"/>
      <c r="F769" s="25"/>
      <c r="G769" s="25"/>
      <c r="H769" s="25"/>
      <c r="I769" s="25"/>
      <c r="J769" s="25"/>
      <c r="K769" s="25"/>
      <c r="L769" s="25"/>
      <c r="M769" s="24"/>
      <c r="N769" s="24"/>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4"/>
      <c r="BC769" s="25"/>
      <c r="BD769" s="25"/>
    </row>
    <row r="770">
      <c r="A770" s="25"/>
      <c r="B770" s="25"/>
      <c r="C770" s="25"/>
      <c r="D770" s="25"/>
      <c r="E770" s="25"/>
      <c r="F770" s="25"/>
      <c r="G770" s="25"/>
      <c r="H770" s="25"/>
      <c r="I770" s="25"/>
      <c r="J770" s="25"/>
      <c r="K770" s="25"/>
      <c r="L770" s="25"/>
      <c r="M770" s="24"/>
      <c r="N770" s="24"/>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4"/>
      <c r="BC770" s="25"/>
      <c r="BD770" s="25"/>
    </row>
    <row r="771">
      <c r="A771" s="25"/>
      <c r="B771" s="25"/>
      <c r="C771" s="25"/>
      <c r="D771" s="25"/>
      <c r="E771" s="25"/>
      <c r="F771" s="25"/>
      <c r="G771" s="25"/>
      <c r="H771" s="25"/>
      <c r="I771" s="25"/>
      <c r="J771" s="25"/>
      <c r="K771" s="25"/>
      <c r="L771" s="25"/>
      <c r="M771" s="24"/>
      <c r="N771" s="24"/>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4"/>
      <c r="BC771" s="25"/>
      <c r="BD771" s="25"/>
    </row>
    <row r="772">
      <c r="A772" s="25"/>
      <c r="B772" s="25"/>
      <c r="C772" s="25"/>
      <c r="D772" s="25"/>
      <c r="E772" s="25"/>
      <c r="F772" s="25"/>
      <c r="G772" s="25"/>
      <c r="H772" s="25"/>
      <c r="I772" s="25"/>
      <c r="J772" s="25"/>
      <c r="K772" s="25"/>
      <c r="L772" s="25"/>
      <c r="M772" s="24"/>
      <c r="N772" s="24"/>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4"/>
      <c r="BC772" s="25"/>
      <c r="BD772" s="25"/>
    </row>
    <row r="773">
      <c r="A773" s="25"/>
      <c r="B773" s="25"/>
      <c r="C773" s="25"/>
      <c r="D773" s="25"/>
      <c r="E773" s="25"/>
      <c r="F773" s="25"/>
      <c r="G773" s="25"/>
      <c r="H773" s="25"/>
      <c r="I773" s="25"/>
      <c r="J773" s="25"/>
      <c r="K773" s="25"/>
      <c r="L773" s="25"/>
      <c r="M773" s="24"/>
      <c r="N773" s="24"/>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4"/>
      <c r="BC773" s="25"/>
      <c r="BD773" s="25"/>
    </row>
    <row r="774">
      <c r="A774" s="25"/>
      <c r="B774" s="25"/>
      <c r="C774" s="25"/>
      <c r="D774" s="25"/>
      <c r="E774" s="25"/>
      <c r="F774" s="25"/>
      <c r="G774" s="25"/>
      <c r="H774" s="25"/>
      <c r="I774" s="25"/>
      <c r="J774" s="25"/>
      <c r="K774" s="25"/>
      <c r="L774" s="25"/>
      <c r="M774" s="24"/>
      <c r="N774" s="24"/>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4"/>
      <c r="BC774" s="25"/>
      <c r="BD774" s="25"/>
    </row>
    <row r="775">
      <c r="A775" s="25"/>
      <c r="B775" s="25"/>
      <c r="C775" s="25"/>
      <c r="D775" s="25"/>
      <c r="E775" s="25"/>
      <c r="F775" s="25"/>
      <c r="G775" s="25"/>
      <c r="H775" s="25"/>
      <c r="I775" s="25"/>
      <c r="J775" s="25"/>
      <c r="K775" s="25"/>
      <c r="L775" s="25"/>
      <c r="M775" s="24"/>
      <c r="N775" s="24"/>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4"/>
      <c r="BC775" s="25"/>
      <c r="BD775" s="25"/>
    </row>
    <row r="776">
      <c r="A776" s="25"/>
      <c r="B776" s="25"/>
      <c r="C776" s="25"/>
      <c r="D776" s="25"/>
      <c r="E776" s="25"/>
      <c r="F776" s="25"/>
      <c r="G776" s="25"/>
      <c r="H776" s="25"/>
      <c r="I776" s="25"/>
      <c r="J776" s="25"/>
      <c r="K776" s="25"/>
      <c r="L776" s="25"/>
      <c r="M776" s="24"/>
      <c r="N776" s="24"/>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4"/>
      <c r="BC776" s="25"/>
      <c r="BD776" s="25"/>
    </row>
    <row r="777">
      <c r="A777" s="25"/>
      <c r="B777" s="25"/>
      <c r="C777" s="25"/>
      <c r="D777" s="25"/>
      <c r="E777" s="25"/>
      <c r="F777" s="25"/>
      <c r="G777" s="25"/>
      <c r="H777" s="25"/>
      <c r="I777" s="25"/>
      <c r="J777" s="25"/>
      <c r="K777" s="25"/>
      <c r="L777" s="25"/>
      <c r="M777" s="24"/>
      <c r="N777" s="24"/>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4"/>
      <c r="BC777" s="25"/>
      <c r="BD777" s="25"/>
    </row>
    <row r="778">
      <c r="A778" s="25"/>
      <c r="B778" s="25"/>
      <c r="C778" s="25"/>
      <c r="D778" s="25"/>
      <c r="E778" s="25"/>
      <c r="F778" s="25"/>
      <c r="G778" s="25"/>
      <c r="H778" s="25"/>
      <c r="I778" s="25"/>
      <c r="J778" s="25"/>
      <c r="K778" s="25"/>
      <c r="L778" s="25"/>
      <c r="M778" s="24"/>
      <c r="N778" s="24"/>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4"/>
      <c r="BC778" s="25"/>
      <c r="BD778" s="25"/>
    </row>
    <row r="779">
      <c r="A779" s="25"/>
      <c r="B779" s="25"/>
      <c r="C779" s="25"/>
      <c r="D779" s="25"/>
      <c r="E779" s="25"/>
      <c r="F779" s="25"/>
      <c r="G779" s="25"/>
      <c r="H779" s="25"/>
      <c r="I779" s="25"/>
      <c r="J779" s="25"/>
      <c r="K779" s="25"/>
      <c r="L779" s="25"/>
      <c r="M779" s="24"/>
      <c r="N779" s="24"/>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4"/>
      <c r="BC779" s="25"/>
      <c r="BD779" s="25"/>
    </row>
    <row r="780">
      <c r="A780" s="25"/>
      <c r="B780" s="25"/>
      <c r="C780" s="25"/>
      <c r="D780" s="25"/>
      <c r="E780" s="25"/>
      <c r="F780" s="25"/>
      <c r="G780" s="25"/>
      <c r="H780" s="25"/>
      <c r="I780" s="25"/>
      <c r="J780" s="25"/>
      <c r="K780" s="25"/>
      <c r="L780" s="25"/>
      <c r="M780" s="24"/>
      <c r="N780" s="24"/>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4"/>
      <c r="BC780" s="25"/>
      <c r="BD780" s="25"/>
    </row>
    <row r="781">
      <c r="A781" s="25"/>
      <c r="B781" s="25"/>
      <c r="C781" s="25"/>
      <c r="D781" s="25"/>
      <c r="E781" s="25"/>
      <c r="F781" s="25"/>
      <c r="G781" s="25"/>
      <c r="H781" s="25"/>
      <c r="I781" s="25"/>
      <c r="J781" s="25"/>
      <c r="K781" s="25"/>
      <c r="L781" s="25"/>
      <c r="M781" s="24"/>
      <c r="N781" s="24"/>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4"/>
      <c r="BC781" s="25"/>
      <c r="BD781" s="25"/>
    </row>
    <row r="782">
      <c r="A782" s="25"/>
      <c r="B782" s="25"/>
      <c r="C782" s="25"/>
      <c r="D782" s="25"/>
      <c r="E782" s="25"/>
      <c r="F782" s="25"/>
      <c r="G782" s="25"/>
      <c r="H782" s="25"/>
      <c r="I782" s="25"/>
      <c r="J782" s="25"/>
      <c r="K782" s="25"/>
      <c r="L782" s="25"/>
      <c r="M782" s="24"/>
      <c r="N782" s="24"/>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4"/>
      <c r="BC782" s="25"/>
      <c r="BD782" s="25"/>
    </row>
    <row r="783">
      <c r="A783" s="25"/>
      <c r="B783" s="25"/>
      <c r="C783" s="25"/>
      <c r="D783" s="25"/>
      <c r="E783" s="25"/>
      <c r="F783" s="25"/>
      <c r="G783" s="25"/>
      <c r="H783" s="25"/>
      <c r="I783" s="25"/>
      <c r="J783" s="25"/>
      <c r="K783" s="25"/>
      <c r="L783" s="25"/>
      <c r="M783" s="24"/>
      <c r="N783" s="24"/>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4"/>
      <c r="BC783" s="25"/>
      <c r="BD783" s="25"/>
    </row>
    <row r="784">
      <c r="A784" s="25"/>
      <c r="B784" s="25"/>
      <c r="C784" s="25"/>
      <c r="D784" s="25"/>
      <c r="E784" s="25"/>
      <c r="F784" s="25"/>
      <c r="G784" s="25"/>
      <c r="H784" s="25"/>
      <c r="I784" s="25"/>
      <c r="J784" s="25"/>
      <c r="K784" s="25"/>
      <c r="L784" s="25"/>
      <c r="M784" s="24"/>
      <c r="N784" s="24"/>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4"/>
      <c r="BC784" s="25"/>
      <c r="BD784" s="25"/>
    </row>
    <row r="785">
      <c r="A785" s="25"/>
      <c r="B785" s="25"/>
      <c r="C785" s="25"/>
      <c r="D785" s="25"/>
      <c r="E785" s="25"/>
      <c r="F785" s="25"/>
      <c r="G785" s="25"/>
      <c r="H785" s="25"/>
      <c r="I785" s="25"/>
      <c r="J785" s="25"/>
      <c r="K785" s="25"/>
      <c r="L785" s="25"/>
      <c r="M785" s="24"/>
      <c r="N785" s="24"/>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4"/>
      <c r="BC785" s="25"/>
      <c r="BD785" s="25"/>
    </row>
    <row r="786">
      <c r="A786" s="25"/>
      <c r="B786" s="25"/>
      <c r="C786" s="25"/>
      <c r="D786" s="25"/>
      <c r="E786" s="25"/>
      <c r="F786" s="25"/>
      <c r="G786" s="25"/>
      <c r="H786" s="25"/>
      <c r="I786" s="25"/>
      <c r="J786" s="25"/>
      <c r="K786" s="25"/>
      <c r="L786" s="25"/>
      <c r="M786" s="24"/>
      <c r="N786" s="24"/>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4"/>
      <c r="BC786" s="25"/>
      <c r="BD786" s="25"/>
    </row>
    <row r="787">
      <c r="A787" s="25"/>
      <c r="B787" s="25"/>
      <c r="C787" s="25"/>
      <c r="D787" s="25"/>
      <c r="E787" s="25"/>
      <c r="F787" s="25"/>
      <c r="G787" s="25"/>
      <c r="H787" s="25"/>
      <c r="I787" s="25"/>
      <c r="J787" s="25"/>
      <c r="K787" s="25"/>
      <c r="L787" s="25"/>
      <c r="M787" s="24"/>
      <c r="N787" s="24"/>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4"/>
      <c r="BC787" s="25"/>
      <c r="BD787" s="25"/>
    </row>
    <row r="788">
      <c r="A788" s="25"/>
      <c r="B788" s="25"/>
      <c r="C788" s="25"/>
      <c r="D788" s="25"/>
      <c r="E788" s="25"/>
      <c r="F788" s="25"/>
      <c r="G788" s="25"/>
      <c r="H788" s="25"/>
      <c r="I788" s="25"/>
      <c r="J788" s="25"/>
      <c r="K788" s="25"/>
      <c r="L788" s="25"/>
      <c r="M788" s="24"/>
      <c r="N788" s="24"/>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4"/>
      <c r="BC788" s="25"/>
      <c r="BD788" s="25"/>
    </row>
    <row r="789">
      <c r="A789" s="25"/>
      <c r="B789" s="25"/>
      <c r="C789" s="25"/>
      <c r="D789" s="25"/>
      <c r="E789" s="25"/>
      <c r="F789" s="25"/>
      <c r="G789" s="25"/>
      <c r="H789" s="25"/>
      <c r="I789" s="25"/>
      <c r="J789" s="25"/>
      <c r="K789" s="25"/>
      <c r="L789" s="25"/>
      <c r="M789" s="24"/>
      <c r="N789" s="24"/>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4"/>
      <c r="BC789" s="25"/>
      <c r="BD789" s="25"/>
    </row>
    <row r="790">
      <c r="A790" s="25"/>
      <c r="B790" s="25"/>
      <c r="C790" s="25"/>
      <c r="D790" s="25"/>
      <c r="E790" s="25"/>
      <c r="F790" s="25"/>
      <c r="G790" s="25"/>
      <c r="H790" s="25"/>
      <c r="I790" s="25"/>
      <c r="J790" s="25"/>
      <c r="K790" s="25"/>
      <c r="L790" s="25"/>
      <c r="M790" s="24"/>
      <c r="N790" s="24"/>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4"/>
      <c r="BC790" s="25"/>
      <c r="BD790" s="25"/>
    </row>
    <row r="791">
      <c r="A791" s="25"/>
      <c r="B791" s="25"/>
      <c r="C791" s="25"/>
      <c r="D791" s="25"/>
      <c r="E791" s="25"/>
      <c r="F791" s="25"/>
      <c r="G791" s="25"/>
      <c r="H791" s="25"/>
      <c r="I791" s="25"/>
      <c r="J791" s="25"/>
      <c r="K791" s="25"/>
      <c r="L791" s="25"/>
      <c r="M791" s="24"/>
      <c r="N791" s="24"/>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4"/>
      <c r="BC791" s="25"/>
      <c r="BD791" s="25"/>
    </row>
    <row r="792">
      <c r="A792" s="25"/>
      <c r="B792" s="25"/>
      <c r="C792" s="25"/>
      <c r="D792" s="25"/>
      <c r="E792" s="25"/>
      <c r="F792" s="25"/>
      <c r="G792" s="25"/>
      <c r="H792" s="25"/>
      <c r="I792" s="25"/>
      <c r="J792" s="25"/>
      <c r="K792" s="25"/>
      <c r="L792" s="25"/>
      <c r="M792" s="24"/>
      <c r="N792" s="24"/>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4"/>
      <c r="BC792" s="25"/>
      <c r="BD792" s="25"/>
    </row>
    <row r="793">
      <c r="A793" s="25"/>
      <c r="B793" s="25"/>
      <c r="C793" s="25"/>
      <c r="D793" s="25"/>
      <c r="E793" s="25"/>
      <c r="F793" s="25"/>
      <c r="G793" s="25"/>
      <c r="H793" s="25"/>
      <c r="I793" s="25"/>
      <c r="J793" s="25"/>
      <c r="K793" s="25"/>
      <c r="L793" s="25"/>
      <c r="M793" s="24"/>
      <c r="N793" s="24"/>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4"/>
      <c r="BC793" s="25"/>
      <c r="BD793" s="25"/>
    </row>
    <row r="794">
      <c r="A794" s="25"/>
      <c r="B794" s="25"/>
      <c r="C794" s="25"/>
      <c r="D794" s="25"/>
      <c r="E794" s="25"/>
      <c r="F794" s="25"/>
      <c r="G794" s="25"/>
      <c r="H794" s="25"/>
      <c r="I794" s="25"/>
      <c r="J794" s="25"/>
      <c r="K794" s="25"/>
      <c r="L794" s="25"/>
      <c r="M794" s="24"/>
      <c r="N794" s="24"/>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4"/>
      <c r="BC794" s="25"/>
      <c r="BD794" s="25"/>
    </row>
    <row r="795">
      <c r="A795" s="25"/>
      <c r="B795" s="25"/>
      <c r="C795" s="25"/>
      <c r="D795" s="25"/>
      <c r="E795" s="25"/>
      <c r="F795" s="25"/>
      <c r="G795" s="25"/>
      <c r="H795" s="25"/>
      <c r="I795" s="25"/>
      <c r="J795" s="25"/>
      <c r="K795" s="25"/>
      <c r="L795" s="25"/>
      <c r="M795" s="24"/>
      <c r="N795" s="24"/>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4"/>
      <c r="BC795" s="25"/>
      <c r="BD795" s="25"/>
    </row>
    <row r="796">
      <c r="A796" s="25"/>
      <c r="B796" s="25"/>
      <c r="C796" s="25"/>
      <c r="D796" s="25"/>
      <c r="E796" s="25"/>
      <c r="F796" s="25"/>
      <c r="G796" s="25"/>
      <c r="H796" s="25"/>
      <c r="I796" s="25"/>
      <c r="J796" s="25"/>
      <c r="K796" s="25"/>
      <c r="L796" s="25"/>
      <c r="M796" s="24"/>
      <c r="N796" s="24"/>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4"/>
      <c r="BC796" s="25"/>
      <c r="BD796" s="25"/>
    </row>
    <row r="797">
      <c r="A797" s="25"/>
      <c r="B797" s="25"/>
      <c r="C797" s="25"/>
      <c r="D797" s="25"/>
      <c r="E797" s="25"/>
      <c r="F797" s="25"/>
      <c r="G797" s="25"/>
      <c r="H797" s="25"/>
      <c r="I797" s="25"/>
      <c r="J797" s="25"/>
      <c r="K797" s="25"/>
      <c r="L797" s="25"/>
      <c r="M797" s="24"/>
      <c r="N797" s="24"/>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4"/>
      <c r="BC797" s="25"/>
      <c r="BD797" s="25"/>
    </row>
    <row r="798">
      <c r="A798" s="25"/>
      <c r="B798" s="25"/>
      <c r="C798" s="25"/>
      <c r="D798" s="25"/>
      <c r="E798" s="25"/>
      <c r="F798" s="25"/>
      <c r="G798" s="25"/>
      <c r="H798" s="25"/>
      <c r="I798" s="25"/>
      <c r="J798" s="25"/>
      <c r="K798" s="25"/>
      <c r="L798" s="25"/>
      <c r="M798" s="24"/>
      <c r="N798" s="24"/>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4"/>
      <c r="BC798" s="25"/>
      <c r="BD798" s="25"/>
    </row>
    <row r="799">
      <c r="A799" s="25"/>
      <c r="B799" s="25"/>
      <c r="C799" s="25"/>
      <c r="D799" s="25"/>
      <c r="E799" s="25"/>
      <c r="F799" s="25"/>
      <c r="G799" s="25"/>
      <c r="H799" s="25"/>
      <c r="I799" s="25"/>
      <c r="J799" s="25"/>
      <c r="K799" s="25"/>
      <c r="L799" s="25"/>
      <c r="M799" s="24"/>
      <c r="N799" s="24"/>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4"/>
      <c r="BC799" s="25"/>
      <c r="BD799" s="25"/>
    </row>
    <row r="800">
      <c r="A800" s="25"/>
      <c r="B800" s="25"/>
      <c r="C800" s="25"/>
      <c r="D800" s="25"/>
      <c r="E800" s="25"/>
      <c r="F800" s="25"/>
      <c r="G800" s="25"/>
      <c r="H800" s="25"/>
      <c r="I800" s="25"/>
      <c r="J800" s="25"/>
      <c r="K800" s="25"/>
      <c r="L800" s="25"/>
      <c r="M800" s="24"/>
      <c r="N800" s="24"/>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4"/>
      <c r="BC800" s="25"/>
      <c r="BD800" s="25"/>
    </row>
    <row r="801">
      <c r="A801" s="25"/>
      <c r="B801" s="25"/>
      <c r="C801" s="25"/>
      <c r="D801" s="25"/>
      <c r="E801" s="25"/>
      <c r="F801" s="25"/>
      <c r="G801" s="25"/>
      <c r="H801" s="25"/>
      <c r="I801" s="25"/>
      <c r="J801" s="25"/>
      <c r="K801" s="25"/>
      <c r="L801" s="25"/>
      <c r="M801" s="24"/>
      <c r="N801" s="24"/>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4"/>
      <c r="BC801" s="25"/>
      <c r="BD801" s="25"/>
    </row>
    <row r="802">
      <c r="A802" s="25"/>
      <c r="B802" s="25"/>
      <c r="C802" s="25"/>
      <c r="D802" s="25"/>
      <c r="E802" s="25"/>
      <c r="F802" s="25"/>
      <c r="G802" s="25"/>
      <c r="H802" s="25"/>
      <c r="I802" s="25"/>
      <c r="J802" s="25"/>
      <c r="K802" s="25"/>
      <c r="L802" s="25"/>
      <c r="M802" s="24"/>
      <c r="N802" s="24"/>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4"/>
      <c r="BC802" s="25"/>
      <c r="BD802" s="25"/>
    </row>
    <row r="803">
      <c r="A803" s="25"/>
      <c r="B803" s="25"/>
      <c r="C803" s="25"/>
      <c r="D803" s="25"/>
      <c r="E803" s="25"/>
      <c r="F803" s="25"/>
      <c r="G803" s="25"/>
      <c r="H803" s="25"/>
      <c r="I803" s="25"/>
      <c r="J803" s="25"/>
      <c r="K803" s="25"/>
      <c r="L803" s="25"/>
      <c r="M803" s="24"/>
      <c r="N803" s="24"/>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4"/>
      <c r="BC803" s="25"/>
      <c r="BD803" s="25"/>
    </row>
    <row r="804">
      <c r="A804" s="25"/>
      <c r="B804" s="25"/>
      <c r="C804" s="25"/>
      <c r="D804" s="25"/>
      <c r="E804" s="25"/>
      <c r="F804" s="25"/>
      <c r="G804" s="25"/>
      <c r="H804" s="25"/>
      <c r="I804" s="25"/>
      <c r="J804" s="25"/>
      <c r="K804" s="25"/>
      <c r="L804" s="25"/>
      <c r="M804" s="24"/>
      <c r="N804" s="24"/>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4"/>
      <c r="BC804" s="25"/>
      <c r="BD804" s="25"/>
    </row>
    <row r="805">
      <c r="A805" s="25"/>
      <c r="B805" s="25"/>
      <c r="C805" s="25"/>
      <c r="D805" s="25"/>
      <c r="E805" s="25"/>
      <c r="F805" s="25"/>
      <c r="G805" s="25"/>
      <c r="H805" s="25"/>
      <c r="I805" s="25"/>
      <c r="J805" s="25"/>
      <c r="K805" s="25"/>
      <c r="L805" s="25"/>
      <c r="M805" s="24"/>
      <c r="N805" s="24"/>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4"/>
      <c r="BC805" s="25"/>
      <c r="BD805" s="25"/>
    </row>
    <row r="806">
      <c r="A806" s="25"/>
      <c r="B806" s="25"/>
      <c r="C806" s="25"/>
      <c r="D806" s="25"/>
      <c r="E806" s="25"/>
      <c r="F806" s="25"/>
      <c r="G806" s="25"/>
      <c r="H806" s="25"/>
      <c r="I806" s="25"/>
      <c r="J806" s="25"/>
      <c r="K806" s="25"/>
      <c r="L806" s="25"/>
      <c r="M806" s="24"/>
      <c r="N806" s="24"/>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4"/>
      <c r="BC806" s="25"/>
      <c r="BD806" s="25"/>
    </row>
    <row r="807">
      <c r="A807" s="25"/>
      <c r="B807" s="25"/>
      <c r="C807" s="25"/>
      <c r="D807" s="25"/>
      <c r="E807" s="25"/>
      <c r="F807" s="25"/>
      <c r="G807" s="25"/>
      <c r="H807" s="25"/>
      <c r="I807" s="25"/>
      <c r="J807" s="25"/>
      <c r="K807" s="25"/>
      <c r="L807" s="25"/>
      <c r="M807" s="24"/>
      <c r="N807" s="24"/>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4"/>
      <c r="BC807" s="25"/>
      <c r="BD807" s="25"/>
    </row>
    <row r="808">
      <c r="A808" s="25"/>
      <c r="B808" s="25"/>
      <c r="C808" s="25"/>
      <c r="D808" s="25"/>
      <c r="E808" s="25"/>
      <c r="F808" s="25"/>
      <c r="G808" s="25"/>
      <c r="H808" s="25"/>
      <c r="I808" s="25"/>
      <c r="J808" s="25"/>
      <c r="K808" s="25"/>
      <c r="L808" s="25"/>
      <c r="M808" s="24"/>
      <c r="N808" s="24"/>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4"/>
      <c r="BC808" s="25"/>
      <c r="BD808" s="25"/>
    </row>
    <row r="809">
      <c r="A809" s="25"/>
      <c r="B809" s="25"/>
      <c r="C809" s="25"/>
      <c r="D809" s="25"/>
      <c r="E809" s="25"/>
      <c r="F809" s="25"/>
      <c r="G809" s="25"/>
      <c r="H809" s="25"/>
      <c r="I809" s="25"/>
      <c r="J809" s="25"/>
      <c r="K809" s="25"/>
      <c r="L809" s="25"/>
      <c r="M809" s="24"/>
      <c r="N809" s="24"/>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4"/>
      <c r="BC809" s="25"/>
      <c r="BD809" s="25"/>
    </row>
    <row r="810">
      <c r="A810" s="25"/>
      <c r="B810" s="25"/>
      <c r="C810" s="25"/>
      <c r="D810" s="25"/>
      <c r="E810" s="25"/>
      <c r="F810" s="25"/>
      <c r="G810" s="25"/>
      <c r="H810" s="25"/>
      <c r="I810" s="25"/>
      <c r="J810" s="25"/>
      <c r="K810" s="25"/>
      <c r="L810" s="25"/>
      <c r="M810" s="24"/>
      <c r="N810" s="24"/>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4"/>
      <c r="BC810" s="25"/>
      <c r="BD810" s="25"/>
    </row>
    <row r="811">
      <c r="A811" s="25"/>
      <c r="B811" s="25"/>
      <c r="C811" s="25"/>
      <c r="D811" s="25"/>
      <c r="E811" s="25"/>
      <c r="F811" s="25"/>
      <c r="G811" s="25"/>
      <c r="H811" s="25"/>
      <c r="I811" s="25"/>
      <c r="J811" s="25"/>
      <c r="K811" s="25"/>
      <c r="L811" s="25"/>
      <c r="M811" s="24"/>
      <c r="N811" s="24"/>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4"/>
      <c r="BC811" s="25"/>
      <c r="BD811" s="25"/>
    </row>
    <row r="812">
      <c r="A812" s="25"/>
      <c r="B812" s="25"/>
      <c r="C812" s="25"/>
      <c r="D812" s="25"/>
      <c r="E812" s="25"/>
      <c r="F812" s="25"/>
      <c r="G812" s="25"/>
      <c r="H812" s="25"/>
      <c r="I812" s="25"/>
      <c r="J812" s="25"/>
      <c r="K812" s="25"/>
      <c r="L812" s="25"/>
      <c r="M812" s="24"/>
      <c r="N812" s="24"/>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4"/>
      <c r="BC812" s="25"/>
      <c r="BD812" s="25"/>
    </row>
    <row r="813">
      <c r="A813" s="25"/>
      <c r="B813" s="25"/>
      <c r="C813" s="25"/>
      <c r="D813" s="25"/>
      <c r="E813" s="25"/>
      <c r="F813" s="25"/>
      <c r="G813" s="25"/>
      <c r="H813" s="25"/>
      <c r="I813" s="25"/>
      <c r="J813" s="25"/>
      <c r="K813" s="25"/>
      <c r="L813" s="25"/>
      <c r="M813" s="24"/>
      <c r="N813" s="24"/>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4"/>
      <c r="BC813" s="25"/>
      <c r="BD813" s="25"/>
    </row>
    <row r="814">
      <c r="A814" s="25"/>
      <c r="B814" s="25"/>
      <c r="C814" s="25"/>
      <c r="D814" s="25"/>
      <c r="E814" s="25"/>
      <c r="F814" s="25"/>
      <c r="G814" s="25"/>
      <c r="H814" s="25"/>
      <c r="I814" s="25"/>
      <c r="J814" s="25"/>
      <c r="K814" s="25"/>
      <c r="L814" s="25"/>
      <c r="M814" s="24"/>
      <c r="N814" s="24"/>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4"/>
      <c r="BC814" s="25"/>
      <c r="BD814" s="25"/>
    </row>
    <row r="815">
      <c r="A815" s="25"/>
      <c r="B815" s="25"/>
      <c r="C815" s="25"/>
      <c r="D815" s="25"/>
      <c r="E815" s="25"/>
      <c r="F815" s="25"/>
      <c r="G815" s="25"/>
      <c r="H815" s="25"/>
      <c r="I815" s="25"/>
      <c r="J815" s="25"/>
      <c r="K815" s="25"/>
      <c r="L815" s="25"/>
      <c r="M815" s="24"/>
      <c r="N815" s="24"/>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4"/>
      <c r="BC815" s="25"/>
      <c r="BD815" s="25"/>
    </row>
    <row r="816">
      <c r="A816" s="25"/>
      <c r="B816" s="25"/>
      <c r="C816" s="25"/>
      <c r="D816" s="25"/>
      <c r="E816" s="25"/>
      <c r="F816" s="25"/>
      <c r="G816" s="25"/>
      <c r="H816" s="25"/>
      <c r="I816" s="25"/>
      <c r="J816" s="25"/>
      <c r="K816" s="25"/>
      <c r="L816" s="25"/>
      <c r="M816" s="24"/>
      <c r="N816" s="24"/>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4"/>
      <c r="BC816" s="25"/>
      <c r="BD816" s="25"/>
    </row>
    <row r="817">
      <c r="A817" s="25"/>
      <c r="B817" s="25"/>
      <c r="C817" s="25"/>
      <c r="D817" s="25"/>
      <c r="E817" s="25"/>
      <c r="F817" s="25"/>
      <c r="G817" s="25"/>
      <c r="H817" s="25"/>
      <c r="I817" s="25"/>
      <c r="J817" s="25"/>
      <c r="K817" s="25"/>
      <c r="L817" s="25"/>
      <c r="M817" s="24"/>
      <c r="N817" s="24"/>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4"/>
      <c r="BC817" s="25"/>
      <c r="BD817" s="25"/>
    </row>
    <row r="818">
      <c r="A818" s="25"/>
      <c r="B818" s="25"/>
      <c r="C818" s="25"/>
      <c r="D818" s="25"/>
      <c r="E818" s="25"/>
      <c r="F818" s="25"/>
      <c r="G818" s="25"/>
      <c r="H818" s="25"/>
      <c r="I818" s="25"/>
      <c r="J818" s="25"/>
      <c r="K818" s="25"/>
      <c r="L818" s="25"/>
      <c r="M818" s="24"/>
      <c r="N818" s="24"/>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4"/>
      <c r="BC818" s="25"/>
      <c r="BD818" s="25"/>
    </row>
    <row r="819">
      <c r="A819" s="25"/>
      <c r="B819" s="25"/>
      <c r="C819" s="25"/>
      <c r="D819" s="25"/>
      <c r="E819" s="25"/>
      <c r="F819" s="25"/>
      <c r="G819" s="25"/>
      <c r="H819" s="25"/>
      <c r="I819" s="25"/>
      <c r="J819" s="25"/>
      <c r="K819" s="25"/>
      <c r="L819" s="25"/>
      <c r="M819" s="24"/>
      <c r="N819" s="24"/>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4"/>
      <c r="BC819" s="25"/>
      <c r="BD819" s="25"/>
    </row>
    <row r="820">
      <c r="A820" s="25"/>
      <c r="B820" s="25"/>
      <c r="C820" s="25"/>
      <c r="D820" s="25"/>
      <c r="E820" s="25"/>
      <c r="F820" s="25"/>
      <c r="G820" s="25"/>
      <c r="H820" s="25"/>
      <c r="I820" s="25"/>
      <c r="J820" s="25"/>
      <c r="K820" s="25"/>
      <c r="L820" s="25"/>
      <c r="M820" s="24"/>
      <c r="N820" s="24"/>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4"/>
      <c r="BC820" s="25"/>
      <c r="BD820" s="25"/>
    </row>
    <row r="821">
      <c r="A821" s="25"/>
      <c r="B821" s="25"/>
      <c r="C821" s="25"/>
      <c r="D821" s="25"/>
      <c r="E821" s="25"/>
      <c r="F821" s="25"/>
      <c r="G821" s="25"/>
      <c r="H821" s="25"/>
      <c r="I821" s="25"/>
      <c r="J821" s="25"/>
      <c r="K821" s="25"/>
      <c r="L821" s="25"/>
      <c r="M821" s="24"/>
      <c r="N821" s="24"/>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4"/>
      <c r="BC821" s="25"/>
      <c r="BD821" s="25"/>
    </row>
    <row r="822">
      <c r="A822" s="25"/>
      <c r="B822" s="25"/>
      <c r="C822" s="25"/>
      <c r="D822" s="25"/>
      <c r="E822" s="25"/>
      <c r="F822" s="25"/>
      <c r="G822" s="25"/>
      <c r="H822" s="25"/>
      <c r="I822" s="25"/>
      <c r="J822" s="25"/>
      <c r="K822" s="25"/>
      <c r="L822" s="25"/>
      <c r="M822" s="24"/>
      <c r="N822" s="24"/>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4"/>
      <c r="BC822" s="25"/>
      <c r="BD822" s="25"/>
    </row>
    <row r="823">
      <c r="A823" s="25"/>
      <c r="B823" s="25"/>
      <c r="C823" s="25"/>
      <c r="D823" s="25"/>
      <c r="E823" s="25"/>
      <c r="F823" s="25"/>
      <c r="G823" s="25"/>
      <c r="H823" s="25"/>
      <c r="I823" s="25"/>
      <c r="J823" s="25"/>
      <c r="K823" s="25"/>
      <c r="L823" s="25"/>
      <c r="M823" s="24"/>
      <c r="N823" s="24"/>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4"/>
      <c r="BC823" s="25"/>
      <c r="BD823" s="25"/>
    </row>
    <row r="824">
      <c r="A824" s="25"/>
      <c r="B824" s="25"/>
      <c r="C824" s="25"/>
      <c r="D824" s="25"/>
      <c r="E824" s="25"/>
      <c r="F824" s="25"/>
      <c r="G824" s="25"/>
      <c r="H824" s="25"/>
      <c r="I824" s="25"/>
      <c r="J824" s="25"/>
      <c r="K824" s="25"/>
      <c r="L824" s="25"/>
      <c r="M824" s="24"/>
      <c r="N824" s="24"/>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4"/>
      <c r="BC824" s="25"/>
      <c r="BD824" s="25"/>
    </row>
    <row r="825">
      <c r="A825" s="25"/>
      <c r="B825" s="25"/>
      <c r="C825" s="25"/>
      <c r="D825" s="25"/>
      <c r="E825" s="25"/>
      <c r="F825" s="25"/>
      <c r="G825" s="25"/>
      <c r="H825" s="25"/>
      <c r="I825" s="25"/>
      <c r="J825" s="25"/>
      <c r="K825" s="25"/>
      <c r="L825" s="25"/>
      <c r="M825" s="24"/>
      <c r="N825" s="24"/>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4"/>
      <c r="BC825" s="25"/>
      <c r="BD825" s="25"/>
    </row>
    <row r="826">
      <c r="A826" s="25"/>
      <c r="B826" s="25"/>
      <c r="C826" s="25"/>
      <c r="D826" s="25"/>
      <c r="E826" s="25"/>
      <c r="F826" s="25"/>
      <c r="G826" s="25"/>
      <c r="H826" s="25"/>
      <c r="I826" s="25"/>
      <c r="J826" s="25"/>
      <c r="K826" s="25"/>
      <c r="L826" s="25"/>
      <c r="M826" s="24"/>
      <c r="N826" s="24"/>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4"/>
      <c r="BC826" s="25"/>
      <c r="BD826" s="25"/>
    </row>
    <row r="827">
      <c r="A827" s="25"/>
      <c r="B827" s="25"/>
      <c r="C827" s="25"/>
      <c r="D827" s="25"/>
      <c r="E827" s="25"/>
      <c r="F827" s="25"/>
      <c r="G827" s="25"/>
      <c r="H827" s="25"/>
      <c r="I827" s="25"/>
      <c r="J827" s="25"/>
      <c r="K827" s="25"/>
      <c r="L827" s="25"/>
      <c r="M827" s="24"/>
      <c r="N827" s="24"/>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4"/>
      <c r="BC827" s="25"/>
      <c r="BD827" s="25"/>
    </row>
    <row r="828">
      <c r="A828" s="25"/>
      <c r="B828" s="25"/>
      <c r="C828" s="25"/>
      <c r="D828" s="25"/>
      <c r="E828" s="25"/>
      <c r="F828" s="25"/>
      <c r="G828" s="25"/>
      <c r="H828" s="25"/>
      <c r="I828" s="25"/>
      <c r="J828" s="25"/>
      <c r="K828" s="25"/>
      <c r="L828" s="25"/>
      <c r="M828" s="24"/>
      <c r="N828" s="24"/>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4"/>
      <c r="BC828" s="25"/>
      <c r="BD828" s="25"/>
    </row>
    <row r="829">
      <c r="A829" s="25"/>
      <c r="B829" s="25"/>
      <c r="C829" s="25"/>
      <c r="D829" s="25"/>
      <c r="E829" s="25"/>
      <c r="F829" s="25"/>
      <c r="G829" s="25"/>
      <c r="H829" s="25"/>
      <c r="I829" s="25"/>
      <c r="J829" s="25"/>
      <c r="K829" s="25"/>
      <c r="L829" s="25"/>
      <c r="M829" s="24"/>
      <c r="N829" s="24"/>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4"/>
      <c r="BC829" s="25"/>
      <c r="BD829" s="25"/>
    </row>
    <row r="830">
      <c r="A830" s="25"/>
      <c r="B830" s="25"/>
      <c r="C830" s="25"/>
      <c r="D830" s="25"/>
      <c r="E830" s="25"/>
      <c r="F830" s="25"/>
      <c r="G830" s="25"/>
      <c r="H830" s="25"/>
      <c r="I830" s="25"/>
      <c r="J830" s="25"/>
      <c r="K830" s="25"/>
      <c r="L830" s="25"/>
      <c r="M830" s="24"/>
      <c r="N830" s="24"/>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4"/>
      <c r="BC830" s="25"/>
      <c r="BD830" s="25"/>
    </row>
    <row r="831">
      <c r="A831" s="25"/>
      <c r="B831" s="25"/>
      <c r="C831" s="25"/>
      <c r="D831" s="25"/>
      <c r="E831" s="25"/>
      <c r="F831" s="25"/>
      <c r="G831" s="25"/>
      <c r="H831" s="25"/>
      <c r="I831" s="25"/>
      <c r="J831" s="25"/>
      <c r="K831" s="25"/>
      <c r="L831" s="25"/>
      <c r="M831" s="24"/>
      <c r="N831" s="24"/>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4"/>
      <c r="BC831" s="25"/>
      <c r="BD831" s="25"/>
    </row>
    <row r="832">
      <c r="A832" s="25"/>
      <c r="B832" s="25"/>
      <c r="C832" s="25"/>
      <c r="D832" s="25"/>
      <c r="E832" s="25"/>
      <c r="F832" s="25"/>
      <c r="G832" s="25"/>
      <c r="H832" s="25"/>
      <c r="I832" s="25"/>
      <c r="J832" s="25"/>
      <c r="K832" s="25"/>
      <c r="L832" s="25"/>
      <c r="M832" s="24"/>
      <c r="N832" s="24"/>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4"/>
      <c r="BC832" s="25"/>
      <c r="BD832" s="25"/>
    </row>
    <row r="833">
      <c r="A833" s="25"/>
      <c r="B833" s="25"/>
      <c r="C833" s="25"/>
      <c r="D833" s="25"/>
      <c r="E833" s="25"/>
      <c r="F833" s="25"/>
      <c r="G833" s="25"/>
      <c r="H833" s="25"/>
      <c r="I833" s="25"/>
      <c r="J833" s="25"/>
      <c r="K833" s="25"/>
      <c r="L833" s="25"/>
      <c r="M833" s="24"/>
      <c r="N833" s="24"/>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4"/>
      <c r="BC833" s="25"/>
      <c r="BD833" s="25"/>
    </row>
    <row r="834">
      <c r="A834" s="25"/>
      <c r="B834" s="25"/>
      <c r="C834" s="25"/>
      <c r="D834" s="25"/>
      <c r="E834" s="25"/>
      <c r="F834" s="25"/>
      <c r="G834" s="25"/>
      <c r="H834" s="25"/>
      <c r="I834" s="25"/>
      <c r="J834" s="25"/>
      <c r="K834" s="25"/>
      <c r="L834" s="25"/>
      <c r="M834" s="24"/>
      <c r="N834" s="24"/>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4"/>
      <c r="BC834" s="25"/>
      <c r="BD834" s="25"/>
    </row>
    <row r="835">
      <c r="A835" s="25"/>
      <c r="B835" s="25"/>
      <c r="C835" s="25"/>
      <c r="D835" s="25"/>
      <c r="E835" s="25"/>
      <c r="F835" s="25"/>
      <c r="G835" s="25"/>
      <c r="H835" s="25"/>
      <c r="I835" s="25"/>
      <c r="J835" s="25"/>
      <c r="K835" s="25"/>
      <c r="L835" s="25"/>
      <c r="M835" s="24"/>
      <c r="N835" s="24"/>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4"/>
      <c r="BC835" s="25"/>
      <c r="BD835" s="25"/>
    </row>
    <row r="836">
      <c r="A836" s="25"/>
      <c r="B836" s="25"/>
      <c r="C836" s="25"/>
      <c r="D836" s="25"/>
      <c r="E836" s="25"/>
      <c r="F836" s="25"/>
      <c r="G836" s="25"/>
      <c r="H836" s="25"/>
      <c r="I836" s="25"/>
      <c r="J836" s="25"/>
      <c r="K836" s="25"/>
      <c r="L836" s="25"/>
      <c r="M836" s="24"/>
      <c r="N836" s="24"/>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4"/>
      <c r="BC836" s="25"/>
      <c r="BD836" s="25"/>
    </row>
    <row r="837">
      <c r="A837" s="25"/>
      <c r="B837" s="25"/>
      <c r="C837" s="25"/>
      <c r="D837" s="25"/>
      <c r="E837" s="25"/>
      <c r="F837" s="25"/>
      <c r="G837" s="25"/>
      <c r="H837" s="25"/>
      <c r="I837" s="25"/>
      <c r="J837" s="25"/>
      <c r="K837" s="25"/>
      <c r="L837" s="25"/>
      <c r="M837" s="24"/>
      <c r="N837" s="24"/>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4"/>
      <c r="BC837" s="25"/>
      <c r="BD837" s="25"/>
    </row>
    <row r="838">
      <c r="A838" s="25"/>
      <c r="B838" s="25"/>
      <c r="C838" s="25"/>
      <c r="D838" s="25"/>
      <c r="E838" s="25"/>
      <c r="F838" s="25"/>
      <c r="G838" s="25"/>
      <c r="H838" s="25"/>
      <c r="I838" s="25"/>
      <c r="J838" s="25"/>
      <c r="K838" s="25"/>
      <c r="L838" s="25"/>
      <c r="M838" s="24"/>
      <c r="N838" s="24"/>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4"/>
      <c r="BC838" s="25"/>
      <c r="BD838" s="25"/>
    </row>
    <row r="839">
      <c r="A839" s="25"/>
      <c r="B839" s="25"/>
      <c r="C839" s="25"/>
      <c r="D839" s="25"/>
      <c r="E839" s="25"/>
      <c r="F839" s="25"/>
      <c r="G839" s="25"/>
      <c r="H839" s="25"/>
      <c r="I839" s="25"/>
      <c r="J839" s="25"/>
      <c r="K839" s="25"/>
      <c r="L839" s="25"/>
      <c r="M839" s="24"/>
      <c r="N839" s="24"/>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4"/>
      <c r="BC839" s="25"/>
      <c r="BD839" s="25"/>
    </row>
    <row r="840">
      <c r="A840" s="25"/>
      <c r="B840" s="25"/>
      <c r="C840" s="25"/>
      <c r="D840" s="25"/>
      <c r="E840" s="25"/>
      <c r="F840" s="25"/>
      <c r="G840" s="25"/>
      <c r="H840" s="25"/>
      <c r="I840" s="25"/>
      <c r="J840" s="25"/>
      <c r="K840" s="25"/>
      <c r="L840" s="25"/>
      <c r="M840" s="24"/>
      <c r="N840" s="24"/>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4"/>
      <c r="BC840" s="25"/>
      <c r="BD840" s="25"/>
    </row>
    <row r="841">
      <c r="A841" s="25"/>
      <c r="B841" s="25"/>
      <c r="C841" s="25"/>
      <c r="D841" s="25"/>
      <c r="E841" s="25"/>
      <c r="F841" s="25"/>
      <c r="G841" s="25"/>
      <c r="H841" s="25"/>
      <c r="I841" s="25"/>
      <c r="J841" s="25"/>
      <c r="K841" s="25"/>
      <c r="L841" s="25"/>
      <c r="M841" s="24"/>
      <c r="N841" s="24"/>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4"/>
      <c r="BC841" s="25"/>
      <c r="BD841" s="25"/>
    </row>
    <row r="842">
      <c r="A842" s="25"/>
      <c r="B842" s="25"/>
      <c r="C842" s="25"/>
      <c r="D842" s="25"/>
      <c r="E842" s="25"/>
      <c r="F842" s="25"/>
      <c r="G842" s="25"/>
      <c r="H842" s="25"/>
      <c r="I842" s="25"/>
      <c r="J842" s="25"/>
      <c r="K842" s="25"/>
      <c r="L842" s="25"/>
      <c r="M842" s="24"/>
      <c r="N842" s="24"/>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4"/>
      <c r="BC842" s="25"/>
      <c r="BD842" s="25"/>
    </row>
    <row r="843">
      <c r="A843" s="25"/>
      <c r="B843" s="25"/>
      <c r="C843" s="25"/>
      <c r="D843" s="25"/>
      <c r="E843" s="25"/>
      <c r="F843" s="25"/>
      <c r="G843" s="25"/>
      <c r="H843" s="25"/>
      <c r="I843" s="25"/>
      <c r="J843" s="25"/>
      <c r="K843" s="25"/>
      <c r="L843" s="25"/>
      <c r="M843" s="24"/>
      <c r="N843" s="24"/>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4"/>
      <c r="BC843" s="25"/>
      <c r="BD843" s="25"/>
    </row>
    <row r="844">
      <c r="A844" s="25"/>
      <c r="B844" s="25"/>
      <c r="C844" s="25"/>
      <c r="D844" s="25"/>
      <c r="E844" s="25"/>
      <c r="F844" s="25"/>
      <c r="G844" s="25"/>
      <c r="H844" s="25"/>
      <c r="I844" s="25"/>
      <c r="J844" s="25"/>
      <c r="K844" s="25"/>
      <c r="L844" s="25"/>
      <c r="M844" s="24"/>
      <c r="N844" s="24"/>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4"/>
      <c r="BC844" s="25"/>
      <c r="BD844" s="25"/>
    </row>
    <row r="845">
      <c r="A845" s="25"/>
      <c r="B845" s="25"/>
      <c r="C845" s="25"/>
      <c r="D845" s="25"/>
      <c r="E845" s="25"/>
      <c r="F845" s="25"/>
      <c r="G845" s="25"/>
      <c r="H845" s="25"/>
      <c r="I845" s="25"/>
      <c r="J845" s="25"/>
      <c r="K845" s="25"/>
      <c r="L845" s="25"/>
      <c r="M845" s="24"/>
      <c r="N845" s="24"/>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4"/>
      <c r="BC845" s="25"/>
      <c r="BD845" s="25"/>
    </row>
    <row r="846">
      <c r="A846" s="25"/>
      <c r="B846" s="25"/>
      <c r="C846" s="25"/>
      <c r="D846" s="25"/>
      <c r="E846" s="25"/>
      <c r="F846" s="25"/>
      <c r="G846" s="25"/>
      <c r="H846" s="25"/>
      <c r="I846" s="25"/>
      <c r="J846" s="25"/>
      <c r="K846" s="25"/>
      <c r="L846" s="25"/>
      <c r="M846" s="24"/>
      <c r="N846" s="24"/>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4"/>
      <c r="BC846" s="25"/>
      <c r="BD846" s="25"/>
    </row>
    <row r="847">
      <c r="A847" s="25"/>
      <c r="B847" s="25"/>
      <c r="C847" s="25"/>
      <c r="D847" s="25"/>
      <c r="E847" s="25"/>
      <c r="F847" s="25"/>
      <c r="G847" s="25"/>
      <c r="H847" s="25"/>
      <c r="I847" s="25"/>
      <c r="J847" s="25"/>
      <c r="K847" s="25"/>
      <c r="L847" s="25"/>
      <c r="M847" s="24"/>
      <c r="N847" s="24"/>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4"/>
      <c r="BC847" s="25"/>
      <c r="BD847" s="25"/>
    </row>
    <row r="848">
      <c r="A848" s="25"/>
      <c r="B848" s="25"/>
      <c r="C848" s="25"/>
      <c r="D848" s="25"/>
      <c r="E848" s="25"/>
      <c r="F848" s="25"/>
      <c r="G848" s="25"/>
      <c r="H848" s="25"/>
      <c r="I848" s="25"/>
      <c r="J848" s="25"/>
      <c r="K848" s="25"/>
      <c r="L848" s="25"/>
      <c r="M848" s="24"/>
      <c r="N848" s="24"/>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4"/>
      <c r="BC848" s="25"/>
      <c r="BD848" s="25"/>
    </row>
    <row r="849">
      <c r="A849" s="25"/>
      <c r="B849" s="25"/>
      <c r="C849" s="25"/>
      <c r="D849" s="25"/>
      <c r="E849" s="25"/>
      <c r="F849" s="25"/>
      <c r="G849" s="25"/>
      <c r="H849" s="25"/>
      <c r="I849" s="25"/>
      <c r="J849" s="25"/>
      <c r="K849" s="25"/>
      <c r="L849" s="25"/>
      <c r="M849" s="24"/>
      <c r="N849" s="24"/>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4"/>
      <c r="BC849" s="25"/>
      <c r="BD849" s="25"/>
    </row>
    <row r="850">
      <c r="A850" s="25"/>
      <c r="B850" s="25"/>
      <c r="C850" s="25"/>
      <c r="D850" s="25"/>
      <c r="E850" s="25"/>
      <c r="F850" s="25"/>
      <c r="G850" s="25"/>
      <c r="H850" s="25"/>
      <c r="I850" s="25"/>
      <c r="J850" s="25"/>
      <c r="K850" s="25"/>
      <c r="L850" s="25"/>
      <c r="M850" s="24"/>
      <c r="N850" s="24"/>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4"/>
      <c r="BC850" s="25"/>
      <c r="BD850" s="25"/>
    </row>
    <row r="851">
      <c r="A851" s="25"/>
      <c r="B851" s="25"/>
      <c r="C851" s="25"/>
      <c r="D851" s="25"/>
      <c r="E851" s="25"/>
      <c r="F851" s="25"/>
      <c r="G851" s="25"/>
      <c r="H851" s="25"/>
      <c r="I851" s="25"/>
      <c r="J851" s="25"/>
      <c r="K851" s="25"/>
      <c r="L851" s="25"/>
      <c r="M851" s="24"/>
      <c r="N851" s="24"/>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4"/>
      <c r="BC851" s="25"/>
      <c r="BD851" s="25"/>
    </row>
    <row r="852">
      <c r="A852" s="25"/>
      <c r="B852" s="25"/>
      <c r="C852" s="25"/>
      <c r="D852" s="25"/>
      <c r="E852" s="25"/>
      <c r="F852" s="25"/>
      <c r="G852" s="25"/>
      <c r="H852" s="25"/>
      <c r="I852" s="25"/>
      <c r="J852" s="25"/>
      <c r="K852" s="25"/>
      <c r="L852" s="25"/>
      <c r="M852" s="24"/>
      <c r="N852" s="24"/>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4"/>
      <c r="BC852" s="25"/>
      <c r="BD852" s="25"/>
    </row>
    <row r="853">
      <c r="A853" s="25"/>
      <c r="B853" s="25"/>
      <c r="C853" s="25"/>
      <c r="D853" s="25"/>
      <c r="E853" s="25"/>
      <c r="F853" s="25"/>
      <c r="G853" s="25"/>
      <c r="H853" s="25"/>
      <c r="I853" s="25"/>
      <c r="J853" s="25"/>
      <c r="K853" s="25"/>
      <c r="L853" s="25"/>
      <c r="M853" s="24"/>
      <c r="N853" s="24"/>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4"/>
      <c r="BC853" s="25"/>
      <c r="BD853" s="25"/>
    </row>
    <row r="854">
      <c r="A854" s="25"/>
      <c r="B854" s="25"/>
      <c r="C854" s="25"/>
      <c r="D854" s="25"/>
      <c r="E854" s="25"/>
      <c r="F854" s="25"/>
      <c r="G854" s="25"/>
      <c r="H854" s="25"/>
      <c r="I854" s="25"/>
      <c r="J854" s="25"/>
      <c r="K854" s="25"/>
      <c r="L854" s="25"/>
      <c r="M854" s="24"/>
      <c r="N854" s="24"/>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4"/>
      <c r="BC854" s="25"/>
      <c r="BD854" s="25"/>
    </row>
    <row r="855">
      <c r="A855" s="25"/>
      <c r="B855" s="25"/>
      <c r="C855" s="25"/>
      <c r="D855" s="25"/>
      <c r="E855" s="25"/>
      <c r="F855" s="25"/>
      <c r="G855" s="25"/>
      <c r="H855" s="25"/>
      <c r="I855" s="25"/>
      <c r="J855" s="25"/>
      <c r="K855" s="25"/>
      <c r="L855" s="25"/>
      <c r="M855" s="24"/>
      <c r="N855" s="24"/>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4"/>
      <c r="BC855" s="25"/>
      <c r="BD855" s="25"/>
    </row>
    <row r="856">
      <c r="A856" s="25"/>
      <c r="B856" s="25"/>
      <c r="C856" s="25"/>
      <c r="D856" s="25"/>
      <c r="E856" s="25"/>
      <c r="F856" s="25"/>
      <c r="G856" s="25"/>
      <c r="H856" s="25"/>
      <c r="I856" s="25"/>
      <c r="J856" s="25"/>
      <c r="K856" s="25"/>
      <c r="L856" s="25"/>
      <c r="M856" s="24"/>
      <c r="N856" s="24"/>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4"/>
      <c r="BC856" s="25"/>
      <c r="BD856" s="25"/>
    </row>
    <row r="857">
      <c r="A857" s="25"/>
      <c r="B857" s="25"/>
      <c r="C857" s="25"/>
      <c r="D857" s="25"/>
      <c r="E857" s="25"/>
      <c r="F857" s="25"/>
      <c r="G857" s="25"/>
      <c r="H857" s="25"/>
      <c r="I857" s="25"/>
      <c r="J857" s="25"/>
      <c r="K857" s="25"/>
      <c r="L857" s="25"/>
      <c r="M857" s="24"/>
      <c r="N857" s="24"/>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4"/>
      <c r="BC857" s="25"/>
      <c r="BD857" s="25"/>
    </row>
    <row r="858">
      <c r="A858" s="25"/>
      <c r="B858" s="25"/>
      <c r="C858" s="25"/>
      <c r="D858" s="25"/>
      <c r="E858" s="25"/>
      <c r="F858" s="25"/>
      <c r="G858" s="25"/>
      <c r="H858" s="25"/>
      <c r="I858" s="25"/>
      <c r="J858" s="25"/>
      <c r="K858" s="25"/>
      <c r="L858" s="25"/>
      <c r="M858" s="24"/>
      <c r="N858" s="24"/>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4"/>
      <c r="BC858" s="25"/>
      <c r="BD858" s="25"/>
    </row>
    <row r="859">
      <c r="A859" s="25"/>
      <c r="B859" s="25"/>
      <c r="C859" s="25"/>
      <c r="D859" s="25"/>
      <c r="E859" s="25"/>
      <c r="F859" s="25"/>
      <c r="G859" s="25"/>
      <c r="H859" s="25"/>
      <c r="I859" s="25"/>
      <c r="J859" s="25"/>
      <c r="K859" s="25"/>
      <c r="L859" s="25"/>
      <c r="M859" s="24"/>
      <c r="N859" s="24"/>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4"/>
      <c r="BC859" s="25"/>
      <c r="BD859" s="25"/>
    </row>
    <row r="860">
      <c r="A860" s="25"/>
      <c r="B860" s="25"/>
      <c r="C860" s="25"/>
      <c r="D860" s="25"/>
      <c r="E860" s="25"/>
      <c r="F860" s="25"/>
      <c r="G860" s="25"/>
      <c r="H860" s="25"/>
      <c r="I860" s="25"/>
      <c r="J860" s="25"/>
      <c r="K860" s="25"/>
      <c r="L860" s="25"/>
      <c r="M860" s="24"/>
      <c r="N860" s="24"/>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4"/>
      <c r="BC860" s="25"/>
      <c r="BD860" s="25"/>
    </row>
    <row r="861">
      <c r="A861" s="25"/>
      <c r="B861" s="25"/>
      <c r="C861" s="25"/>
      <c r="D861" s="25"/>
      <c r="E861" s="25"/>
      <c r="F861" s="25"/>
      <c r="G861" s="25"/>
      <c r="H861" s="25"/>
      <c r="I861" s="25"/>
      <c r="J861" s="25"/>
      <c r="K861" s="25"/>
      <c r="L861" s="25"/>
      <c r="M861" s="24"/>
      <c r="N861" s="24"/>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4"/>
      <c r="BC861" s="25"/>
      <c r="BD861" s="25"/>
    </row>
    <row r="862">
      <c r="A862" s="25"/>
      <c r="B862" s="25"/>
      <c r="C862" s="25"/>
      <c r="D862" s="25"/>
      <c r="E862" s="25"/>
      <c r="F862" s="25"/>
      <c r="G862" s="25"/>
      <c r="H862" s="25"/>
      <c r="I862" s="25"/>
      <c r="J862" s="25"/>
      <c r="K862" s="25"/>
      <c r="L862" s="25"/>
      <c r="M862" s="24"/>
      <c r="N862" s="24"/>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4"/>
      <c r="BC862" s="25"/>
      <c r="BD862" s="25"/>
    </row>
    <row r="863">
      <c r="A863" s="25"/>
      <c r="B863" s="25"/>
      <c r="C863" s="25"/>
      <c r="D863" s="25"/>
      <c r="E863" s="25"/>
      <c r="F863" s="25"/>
      <c r="G863" s="25"/>
      <c r="H863" s="25"/>
      <c r="I863" s="25"/>
      <c r="J863" s="25"/>
      <c r="K863" s="25"/>
      <c r="L863" s="25"/>
      <c r="M863" s="24"/>
      <c r="N863" s="24"/>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4"/>
      <c r="BC863" s="25"/>
      <c r="BD863" s="25"/>
    </row>
    <row r="864">
      <c r="A864" s="25"/>
      <c r="B864" s="25"/>
      <c r="C864" s="25"/>
      <c r="D864" s="25"/>
      <c r="E864" s="25"/>
      <c r="F864" s="25"/>
      <c r="G864" s="25"/>
      <c r="H864" s="25"/>
      <c r="I864" s="25"/>
      <c r="J864" s="25"/>
      <c r="K864" s="25"/>
      <c r="L864" s="25"/>
      <c r="M864" s="24"/>
      <c r="N864" s="24"/>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4"/>
      <c r="BC864" s="25"/>
      <c r="BD864" s="25"/>
    </row>
    <row r="865">
      <c r="A865" s="25"/>
      <c r="B865" s="25"/>
      <c r="C865" s="25"/>
      <c r="D865" s="25"/>
      <c r="E865" s="25"/>
      <c r="F865" s="25"/>
      <c r="G865" s="25"/>
      <c r="H865" s="25"/>
      <c r="I865" s="25"/>
      <c r="J865" s="25"/>
      <c r="K865" s="25"/>
      <c r="L865" s="25"/>
      <c r="M865" s="24"/>
      <c r="N865" s="24"/>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4"/>
      <c r="BC865" s="25"/>
      <c r="BD865" s="25"/>
    </row>
    <row r="866">
      <c r="A866" s="25"/>
      <c r="B866" s="25"/>
      <c r="C866" s="25"/>
      <c r="D866" s="25"/>
      <c r="E866" s="25"/>
      <c r="F866" s="25"/>
      <c r="G866" s="25"/>
      <c r="H866" s="25"/>
      <c r="I866" s="25"/>
      <c r="J866" s="25"/>
      <c r="K866" s="25"/>
      <c r="L866" s="25"/>
      <c r="M866" s="24"/>
      <c r="N866" s="24"/>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4"/>
      <c r="BC866" s="25"/>
      <c r="BD866" s="25"/>
    </row>
    <row r="867">
      <c r="A867" s="25"/>
      <c r="B867" s="25"/>
      <c r="C867" s="25"/>
      <c r="D867" s="25"/>
      <c r="E867" s="25"/>
      <c r="F867" s="25"/>
      <c r="G867" s="25"/>
      <c r="H867" s="25"/>
      <c r="I867" s="25"/>
      <c r="J867" s="25"/>
      <c r="K867" s="25"/>
      <c r="L867" s="25"/>
      <c r="M867" s="24"/>
      <c r="N867" s="24"/>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4"/>
      <c r="BC867" s="25"/>
      <c r="BD867" s="25"/>
    </row>
    <row r="868">
      <c r="A868" s="25"/>
      <c r="B868" s="25"/>
      <c r="C868" s="25"/>
      <c r="D868" s="25"/>
      <c r="E868" s="25"/>
      <c r="F868" s="25"/>
      <c r="G868" s="25"/>
      <c r="H868" s="25"/>
      <c r="I868" s="25"/>
      <c r="J868" s="25"/>
      <c r="K868" s="25"/>
      <c r="L868" s="25"/>
      <c r="M868" s="24"/>
      <c r="N868" s="24"/>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4"/>
      <c r="BC868" s="25"/>
      <c r="BD868" s="25"/>
    </row>
    <row r="869">
      <c r="A869" s="25"/>
      <c r="B869" s="25"/>
      <c r="C869" s="25"/>
      <c r="D869" s="25"/>
      <c r="E869" s="25"/>
      <c r="F869" s="25"/>
      <c r="G869" s="25"/>
      <c r="H869" s="25"/>
      <c r="I869" s="25"/>
      <c r="J869" s="25"/>
      <c r="K869" s="25"/>
      <c r="L869" s="25"/>
      <c r="M869" s="24"/>
      <c r="N869" s="24"/>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4"/>
      <c r="BC869" s="25"/>
      <c r="BD869" s="25"/>
    </row>
    <row r="870">
      <c r="A870" s="25"/>
      <c r="B870" s="25"/>
      <c r="C870" s="25"/>
      <c r="D870" s="25"/>
      <c r="E870" s="25"/>
      <c r="F870" s="25"/>
      <c r="G870" s="25"/>
      <c r="H870" s="25"/>
      <c r="I870" s="25"/>
      <c r="J870" s="25"/>
      <c r="K870" s="25"/>
      <c r="L870" s="25"/>
      <c r="M870" s="24"/>
      <c r="N870" s="24"/>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4"/>
      <c r="BC870" s="25"/>
      <c r="BD870" s="25"/>
    </row>
    <row r="871">
      <c r="A871" s="25"/>
      <c r="B871" s="25"/>
      <c r="C871" s="25"/>
      <c r="D871" s="25"/>
      <c r="E871" s="25"/>
      <c r="F871" s="25"/>
      <c r="G871" s="25"/>
      <c r="H871" s="25"/>
      <c r="I871" s="25"/>
      <c r="J871" s="25"/>
      <c r="K871" s="25"/>
      <c r="L871" s="25"/>
      <c r="M871" s="24"/>
      <c r="N871" s="24"/>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4"/>
      <c r="BC871" s="25"/>
      <c r="BD871" s="25"/>
    </row>
    <row r="872">
      <c r="A872" s="25"/>
      <c r="B872" s="25"/>
      <c r="C872" s="25"/>
      <c r="D872" s="25"/>
      <c r="E872" s="25"/>
      <c r="F872" s="25"/>
      <c r="G872" s="25"/>
      <c r="H872" s="25"/>
      <c r="I872" s="25"/>
      <c r="J872" s="25"/>
      <c r="K872" s="25"/>
      <c r="L872" s="25"/>
      <c r="M872" s="24"/>
      <c r="N872" s="24"/>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4"/>
      <c r="BC872" s="25"/>
      <c r="BD872" s="25"/>
    </row>
    <row r="873">
      <c r="A873" s="25"/>
      <c r="B873" s="25"/>
      <c r="C873" s="25"/>
      <c r="D873" s="25"/>
      <c r="E873" s="25"/>
      <c r="F873" s="25"/>
      <c r="G873" s="25"/>
      <c r="H873" s="25"/>
      <c r="I873" s="25"/>
      <c r="J873" s="25"/>
      <c r="K873" s="25"/>
      <c r="L873" s="25"/>
      <c r="M873" s="24"/>
      <c r="N873" s="24"/>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4"/>
      <c r="BC873" s="25"/>
      <c r="BD873" s="25"/>
    </row>
    <row r="874">
      <c r="A874" s="25"/>
      <c r="B874" s="25"/>
      <c r="C874" s="25"/>
      <c r="D874" s="25"/>
      <c r="E874" s="25"/>
      <c r="F874" s="25"/>
      <c r="G874" s="25"/>
      <c r="H874" s="25"/>
      <c r="I874" s="25"/>
      <c r="J874" s="25"/>
      <c r="K874" s="25"/>
      <c r="L874" s="25"/>
      <c r="M874" s="24"/>
      <c r="N874" s="24"/>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4"/>
      <c r="BC874" s="25"/>
      <c r="BD874" s="25"/>
    </row>
    <row r="875">
      <c r="A875" s="25"/>
      <c r="B875" s="25"/>
      <c r="C875" s="25"/>
      <c r="D875" s="25"/>
      <c r="E875" s="25"/>
      <c r="F875" s="25"/>
      <c r="G875" s="25"/>
      <c r="H875" s="25"/>
      <c r="I875" s="25"/>
      <c r="J875" s="25"/>
      <c r="K875" s="25"/>
      <c r="L875" s="25"/>
      <c r="M875" s="24"/>
      <c r="N875" s="24"/>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4"/>
      <c r="BC875" s="25"/>
      <c r="BD875" s="25"/>
    </row>
    <row r="876">
      <c r="A876" s="25"/>
      <c r="B876" s="25"/>
      <c r="C876" s="25"/>
      <c r="D876" s="25"/>
      <c r="E876" s="25"/>
      <c r="F876" s="25"/>
      <c r="G876" s="25"/>
      <c r="H876" s="25"/>
      <c r="I876" s="25"/>
      <c r="J876" s="25"/>
      <c r="K876" s="25"/>
      <c r="L876" s="25"/>
      <c r="M876" s="24"/>
      <c r="N876" s="24"/>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4"/>
      <c r="BC876" s="25"/>
      <c r="BD876" s="25"/>
    </row>
    <row r="877">
      <c r="A877" s="25"/>
      <c r="B877" s="25"/>
      <c r="C877" s="25"/>
      <c r="D877" s="25"/>
      <c r="E877" s="25"/>
      <c r="F877" s="25"/>
      <c r="G877" s="25"/>
      <c r="H877" s="25"/>
      <c r="I877" s="25"/>
      <c r="J877" s="25"/>
      <c r="K877" s="25"/>
      <c r="L877" s="25"/>
      <c r="M877" s="24"/>
      <c r="N877" s="24"/>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4"/>
      <c r="BC877" s="25"/>
      <c r="BD877" s="25"/>
    </row>
    <row r="878">
      <c r="A878" s="25"/>
      <c r="B878" s="25"/>
      <c r="C878" s="25"/>
      <c r="D878" s="25"/>
      <c r="E878" s="25"/>
      <c r="F878" s="25"/>
      <c r="G878" s="25"/>
      <c r="H878" s="25"/>
      <c r="I878" s="25"/>
      <c r="J878" s="25"/>
      <c r="K878" s="25"/>
      <c r="L878" s="25"/>
      <c r="M878" s="24"/>
      <c r="N878" s="24"/>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4"/>
      <c r="BC878" s="25"/>
      <c r="BD878" s="25"/>
    </row>
    <row r="879">
      <c r="A879" s="25"/>
      <c r="B879" s="25"/>
      <c r="C879" s="25"/>
      <c r="D879" s="25"/>
      <c r="E879" s="25"/>
      <c r="F879" s="25"/>
      <c r="G879" s="25"/>
      <c r="H879" s="25"/>
      <c r="I879" s="25"/>
      <c r="J879" s="25"/>
      <c r="K879" s="25"/>
      <c r="L879" s="25"/>
      <c r="M879" s="24"/>
      <c r="N879" s="24"/>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4"/>
      <c r="BC879" s="25"/>
      <c r="BD879" s="25"/>
    </row>
    <row r="880">
      <c r="A880" s="25"/>
      <c r="B880" s="25"/>
      <c r="C880" s="25"/>
      <c r="D880" s="25"/>
      <c r="E880" s="25"/>
      <c r="F880" s="25"/>
      <c r="G880" s="25"/>
      <c r="H880" s="25"/>
      <c r="I880" s="25"/>
      <c r="J880" s="25"/>
      <c r="K880" s="25"/>
      <c r="L880" s="25"/>
      <c r="M880" s="24"/>
      <c r="N880" s="24"/>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4"/>
      <c r="BC880" s="25"/>
      <c r="BD880" s="25"/>
    </row>
    <row r="881">
      <c r="A881" s="25"/>
      <c r="B881" s="25"/>
      <c r="C881" s="25"/>
      <c r="D881" s="25"/>
      <c r="E881" s="25"/>
      <c r="F881" s="25"/>
      <c r="G881" s="25"/>
      <c r="H881" s="25"/>
      <c r="I881" s="25"/>
      <c r="J881" s="25"/>
      <c r="K881" s="25"/>
      <c r="L881" s="25"/>
      <c r="M881" s="24"/>
      <c r="N881" s="24"/>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4"/>
      <c r="BC881" s="25"/>
      <c r="BD881" s="25"/>
    </row>
    <row r="882">
      <c r="A882" s="25"/>
      <c r="B882" s="25"/>
      <c r="C882" s="25"/>
      <c r="D882" s="25"/>
      <c r="E882" s="25"/>
      <c r="F882" s="25"/>
      <c r="G882" s="25"/>
      <c r="H882" s="25"/>
      <c r="I882" s="25"/>
      <c r="J882" s="25"/>
      <c r="K882" s="25"/>
      <c r="L882" s="25"/>
      <c r="M882" s="24"/>
      <c r="N882" s="24"/>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4"/>
      <c r="BC882" s="25"/>
      <c r="BD882" s="25"/>
    </row>
    <row r="883">
      <c r="A883" s="25"/>
      <c r="B883" s="25"/>
      <c r="C883" s="25"/>
      <c r="D883" s="25"/>
      <c r="E883" s="25"/>
      <c r="F883" s="25"/>
      <c r="G883" s="25"/>
      <c r="H883" s="25"/>
      <c r="I883" s="25"/>
      <c r="J883" s="25"/>
      <c r="K883" s="25"/>
      <c r="L883" s="25"/>
      <c r="M883" s="24"/>
      <c r="N883" s="24"/>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4"/>
      <c r="BC883" s="25"/>
      <c r="BD883" s="25"/>
    </row>
    <row r="884">
      <c r="A884" s="25"/>
      <c r="B884" s="25"/>
      <c r="C884" s="25"/>
      <c r="D884" s="25"/>
      <c r="E884" s="25"/>
      <c r="F884" s="25"/>
      <c r="G884" s="25"/>
      <c r="H884" s="25"/>
      <c r="I884" s="25"/>
      <c r="J884" s="25"/>
      <c r="K884" s="25"/>
      <c r="L884" s="25"/>
      <c r="M884" s="24"/>
      <c r="N884" s="24"/>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4"/>
      <c r="BC884" s="25"/>
      <c r="BD884" s="25"/>
    </row>
    <row r="885">
      <c r="A885" s="25"/>
      <c r="B885" s="25"/>
      <c r="C885" s="25"/>
      <c r="D885" s="25"/>
      <c r="E885" s="25"/>
      <c r="F885" s="25"/>
      <c r="G885" s="25"/>
      <c r="H885" s="25"/>
      <c r="I885" s="25"/>
      <c r="J885" s="25"/>
      <c r="K885" s="25"/>
      <c r="L885" s="25"/>
      <c r="M885" s="24"/>
      <c r="N885" s="24"/>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4"/>
      <c r="BC885" s="25"/>
      <c r="BD885" s="25"/>
    </row>
    <row r="886">
      <c r="A886" s="25"/>
      <c r="B886" s="25"/>
      <c r="C886" s="25"/>
      <c r="D886" s="25"/>
      <c r="E886" s="25"/>
      <c r="F886" s="25"/>
      <c r="G886" s="25"/>
      <c r="H886" s="25"/>
      <c r="I886" s="25"/>
      <c r="J886" s="25"/>
      <c r="K886" s="25"/>
      <c r="L886" s="25"/>
      <c r="M886" s="24"/>
      <c r="N886" s="24"/>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4"/>
      <c r="BC886" s="25"/>
      <c r="BD886" s="25"/>
    </row>
    <row r="887">
      <c r="A887" s="25"/>
      <c r="B887" s="25"/>
      <c r="C887" s="25"/>
      <c r="D887" s="25"/>
      <c r="E887" s="25"/>
      <c r="F887" s="25"/>
      <c r="G887" s="25"/>
      <c r="H887" s="25"/>
      <c r="I887" s="25"/>
      <c r="J887" s="25"/>
      <c r="K887" s="25"/>
      <c r="L887" s="25"/>
      <c r="M887" s="24"/>
      <c r="N887" s="24"/>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4"/>
      <c r="BC887" s="25"/>
      <c r="BD887" s="25"/>
    </row>
    <row r="888">
      <c r="A888" s="25"/>
      <c r="B888" s="25"/>
      <c r="C888" s="25"/>
      <c r="D888" s="25"/>
      <c r="E888" s="25"/>
      <c r="F888" s="25"/>
      <c r="G888" s="25"/>
      <c r="H888" s="25"/>
      <c r="I888" s="25"/>
      <c r="J888" s="25"/>
      <c r="K888" s="25"/>
      <c r="L888" s="25"/>
      <c r="M888" s="24"/>
      <c r="N888" s="24"/>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4"/>
      <c r="BC888" s="25"/>
      <c r="BD888" s="25"/>
    </row>
    <row r="889">
      <c r="A889" s="25"/>
      <c r="B889" s="25"/>
      <c r="C889" s="25"/>
      <c r="D889" s="25"/>
      <c r="E889" s="25"/>
      <c r="F889" s="25"/>
      <c r="G889" s="25"/>
      <c r="H889" s="25"/>
      <c r="I889" s="25"/>
      <c r="J889" s="25"/>
      <c r="K889" s="25"/>
      <c r="L889" s="25"/>
      <c r="M889" s="24"/>
      <c r="N889" s="24"/>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4"/>
      <c r="BC889" s="25"/>
      <c r="BD889" s="25"/>
    </row>
    <row r="890">
      <c r="A890" s="25"/>
      <c r="B890" s="25"/>
      <c r="C890" s="25"/>
      <c r="D890" s="25"/>
      <c r="E890" s="25"/>
      <c r="F890" s="25"/>
      <c r="G890" s="25"/>
      <c r="H890" s="25"/>
      <c r="I890" s="25"/>
      <c r="J890" s="25"/>
      <c r="K890" s="25"/>
      <c r="L890" s="25"/>
      <c r="M890" s="24"/>
      <c r="N890" s="24"/>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4"/>
      <c r="BC890" s="25"/>
      <c r="BD890" s="25"/>
    </row>
    <row r="891">
      <c r="A891" s="25"/>
      <c r="B891" s="25"/>
      <c r="C891" s="25"/>
      <c r="D891" s="25"/>
      <c r="E891" s="25"/>
      <c r="F891" s="25"/>
      <c r="G891" s="25"/>
      <c r="H891" s="25"/>
      <c r="I891" s="25"/>
      <c r="J891" s="25"/>
      <c r="K891" s="25"/>
      <c r="L891" s="25"/>
      <c r="M891" s="24"/>
      <c r="N891" s="24"/>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4"/>
      <c r="BC891" s="25"/>
      <c r="BD891" s="25"/>
    </row>
    <row r="892">
      <c r="A892" s="25"/>
      <c r="B892" s="25"/>
      <c r="C892" s="25"/>
      <c r="D892" s="25"/>
      <c r="E892" s="25"/>
      <c r="F892" s="25"/>
      <c r="G892" s="25"/>
      <c r="H892" s="25"/>
      <c r="I892" s="25"/>
      <c r="J892" s="25"/>
      <c r="K892" s="25"/>
      <c r="L892" s="25"/>
      <c r="M892" s="24"/>
      <c r="N892" s="24"/>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4"/>
      <c r="BC892" s="25"/>
      <c r="BD892" s="25"/>
    </row>
    <row r="893">
      <c r="A893" s="25"/>
      <c r="B893" s="25"/>
      <c r="C893" s="25"/>
      <c r="D893" s="25"/>
      <c r="E893" s="25"/>
      <c r="F893" s="25"/>
      <c r="G893" s="25"/>
      <c r="H893" s="25"/>
      <c r="I893" s="25"/>
      <c r="J893" s="25"/>
      <c r="K893" s="25"/>
      <c r="L893" s="25"/>
      <c r="M893" s="24"/>
      <c r="N893" s="24"/>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4"/>
      <c r="BC893" s="25"/>
      <c r="BD893" s="25"/>
    </row>
    <row r="894">
      <c r="A894" s="25"/>
      <c r="B894" s="25"/>
      <c r="C894" s="25"/>
      <c r="D894" s="25"/>
      <c r="E894" s="25"/>
      <c r="F894" s="25"/>
      <c r="G894" s="25"/>
      <c r="H894" s="25"/>
      <c r="I894" s="25"/>
      <c r="J894" s="25"/>
      <c r="K894" s="25"/>
      <c r="L894" s="25"/>
      <c r="M894" s="24"/>
      <c r="N894" s="24"/>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4"/>
      <c r="BC894" s="25"/>
      <c r="BD894" s="25"/>
    </row>
    <row r="895">
      <c r="A895" s="25"/>
      <c r="B895" s="25"/>
      <c r="C895" s="25"/>
      <c r="D895" s="25"/>
      <c r="E895" s="25"/>
      <c r="F895" s="25"/>
      <c r="G895" s="25"/>
      <c r="H895" s="25"/>
      <c r="I895" s="25"/>
      <c r="J895" s="25"/>
      <c r="K895" s="25"/>
      <c r="L895" s="25"/>
      <c r="M895" s="24"/>
      <c r="N895" s="24"/>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4"/>
      <c r="BC895" s="25"/>
      <c r="BD895" s="25"/>
    </row>
    <row r="896">
      <c r="A896" s="25"/>
      <c r="B896" s="25"/>
      <c r="C896" s="25"/>
      <c r="D896" s="25"/>
      <c r="E896" s="25"/>
      <c r="F896" s="25"/>
      <c r="G896" s="25"/>
      <c r="H896" s="25"/>
      <c r="I896" s="25"/>
      <c r="J896" s="25"/>
      <c r="K896" s="25"/>
      <c r="L896" s="25"/>
      <c r="M896" s="24"/>
      <c r="N896" s="24"/>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4"/>
      <c r="BC896" s="25"/>
      <c r="BD896" s="25"/>
    </row>
    <row r="897">
      <c r="A897" s="25"/>
      <c r="B897" s="25"/>
      <c r="C897" s="25"/>
      <c r="D897" s="25"/>
      <c r="E897" s="25"/>
      <c r="F897" s="25"/>
      <c r="G897" s="25"/>
      <c r="H897" s="25"/>
      <c r="I897" s="25"/>
      <c r="J897" s="25"/>
      <c r="K897" s="25"/>
      <c r="L897" s="25"/>
      <c r="M897" s="24"/>
      <c r="N897" s="24"/>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4"/>
      <c r="BC897" s="25"/>
      <c r="BD897" s="25"/>
    </row>
    <row r="898">
      <c r="A898" s="25"/>
      <c r="B898" s="25"/>
      <c r="C898" s="25"/>
      <c r="D898" s="25"/>
      <c r="E898" s="25"/>
      <c r="F898" s="25"/>
      <c r="G898" s="25"/>
      <c r="H898" s="25"/>
      <c r="I898" s="25"/>
      <c r="J898" s="25"/>
      <c r="K898" s="25"/>
      <c r="L898" s="25"/>
      <c r="M898" s="24"/>
      <c r="N898" s="24"/>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4"/>
      <c r="BC898" s="25"/>
      <c r="BD898" s="25"/>
    </row>
    <row r="899">
      <c r="A899" s="25"/>
      <c r="B899" s="25"/>
      <c r="C899" s="25"/>
      <c r="D899" s="25"/>
      <c r="E899" s="25"/>
      <c r="F899" s="25"/>
      <c r="G899" s="25"/>
      <c r="H899" s="25"/>
      <c r="I899" s="25"/>
      <c r="J899" s="25"/>
      <c r="K899" s="25"/>
      <c r="L899" s="25"/>
      <c r="M899" s="24"/>
      <c r="N899" s="24"/>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4"/>
      <c r="BC899" s="25"/>
      <c r="BD899" s="25"/>
    </row>
    <row r="900">
      <c r="A900" s="25"/>
      <c r="B900" s="25"/>
      <c r="C900" s="25"/>
      <c r="D900" s="25"/>
      <c r="E900" s="25"/>
      <c r="F900" s="25"/>
      <c r="G900" s="25"/>
      <c r="H900" s="25"/>
      <c r="I900" s="25"/>
      <c r="J900" s="25"/>
      <c r="K900" s="25"/>
      <c r="L900" s="25"/>
      <c r="M900" s="24"/>
      <c r="N900" s="24"/>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4"/>
      <c r="BC900" s="25"/>
      <c r="BD900" s="25"/>
    </row>
    <row r="901">
      <c r="A901" s="25"/>
      <c r="B901" s="25"/>
      <c r="C901" s="25"/>
      <c r="D901" s="25"/>
      <c r="E901" s="25"/>
      <c r="F901" s="25"/>
      <c r="G901" s="25"/>
      <c r="H901" s="25"/>
      <c r="I901" s="25"/>
      <c r="J901" s="25"/>
      <c r="K901" s="25"/>
      <c r="L901" s="25"/>
      <c r="M901" s="24"/>
      <c r="N901" s="24"/>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4"/>
      <c r="BC901" s="25"/>
      <c r="BD901" s="25"/>
    </row>
    <row r="902">
      <c r="A902" s="25"/>
      <c r="B902" s="25"/>
      <c r="C902" s="25"/>
      <c r="D902" s="25"/>
      <c r="E902" s="25"/>
      <c r="F902" s="25"/>
      <c r="G902" s="25"/>
      <c r="H902" s="25"/>
      <c r="I902" s="25"/>
      <c r="J902" s="25"/>
      <c r="K902" s="25"/>
      <c r="L902" s="25"/>
      <c r="M902" s="24"/>
      <c r="N902" s="24"/>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4"/>
      <c r="BC902" s="25"/>
      <c r="BD902" s="25"/>
    </row>
    <row r="903">
      <c r="A903" s="25"/>
      <c r="B903" s="25"/>
      <c r="C903" s="25"/>
      <c r="D903" s="25"/>
      <c r="E903" s="25"/>
      <c r="F903" s="25"/>
      <c r="G903" s="25"/>
      <c r="H903" s="25"/>
      <c r="I903" s="25"/>
      <c r="J903" s="25"/>
      <c r="K903" s="25"/>
      <c r="L903" s="25"/>
      <c r="M903" s="24"/>
      <c r="N903" s="24"/>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4"/>
      <c r="BC903" s="25"/>
      <c r="BD903" s="25"/>
    </row>
    <row r="904">
      <c r="A904" s="25"/>
      <c r="B904" s="25"/>
      <c r="C904" s="25"/>
      <c r="D904" s="25"/>
      <c r="E904" s="25"/>
      <c r="F904" s="25"/>
      <c r="G904" s="25"/>
      <c r="H904" s="25"/>
      <c r="I904" s="25"/>
      <c r="J904" s="25"/>
      <c r="K904" s="25"/>
      <c r="L904" s="25"/>
      <c r="M904" s="24"/>
      <c r="N904" s="24"/>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4"/>
      <c r="BC904" s="25"/>
      <c r="BD904" s="25"/>
    </row>
    <row r="905">
      <c r="A905" s="25"/>
      <c r="B905" s="25"/>
      <c r="C905" s="25"/>
      <c r="D905" s="25"/>
      <c r="E905" s="25"/>
      <c r="F905" s="25"/>
      <c r="G905" s="25"/>
      <c r="H905" s="25"/>
      <c r="I905" s="25"/>
      <c r="J905" s="25"/>
      <c r="K905" s="25"/>
      <c r="L905" s="25"/>
      <c r="M905" s="24"/>
      <c r="N905" s="24"/>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4"/>
      <c r="BC905" s="25"/>
      <c r="BD905" s="25"/>
    </row>
    <row r="906">
      <c r="A906" s="25"/>
      <c r="B906" s="25"/>
      <c r="C906" s="25"/>
      <c r="D906" s="25"/>
      <c r="E906" s="25"/>
      <c r="F906" s="25"/>
      <c r="G906" s="25"/>
      <c r="H906" s="25"/>
      <c r="I906" s="25"/>
      <c r="J906" s="25"/>
      <c r="K906" s="25"/>
      <c r="L906" s="25"/>
      <c r="M906" s="24"/>
      <c r="N906" s="24"/>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4"/>
      <c r="BC906" s="25"/>
      <c r="BD906" s="25"/>
    </row>
    <row r="907">
      <c r="A907" s="25"/>
      <c r="B907" s="25"/>
      <c r="C907" s="25"/>
      <c r="D907" s="25"/>
      <c r="E907" s="25"/>
      <c r="F907" s="25"/>
      <c r="G907" s="25"/>
      <c r="H907" s="25"/>
      <c r="I907" s="25"/>
      <c r="J907" s="25"/>
      <c r="K907" s="25"/>
      <c r="L907" s="25"/>
      <c r="M907" s="24"/>
      <c r="N907" s="24"/>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4"/>
      <c r="BC907" s="25"/>
      <c r="BD907" s="25"/>
    </row>
    <row r="908">
      <c r="A908" s="25"/>
      <c r="B908" s="25"/>
      <c r="C908" s="25"/>
      <c r="D908" s="25"/>
      <c r="E908" s="25"/>
      <c r="F908" s="25"/>
      <c r="G908" s="25"/>
      <c r="H908" s="25"/>
      <c r="I908" s="25"/>
      <c r="J908" s="25"/>
      <c r="K908" s="25"/>
      <c r="L908" s="25"/>
      <c r="M908" s="24"/>
      <c r="N908" s="24"/>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4"/>
      <c r="BC908" s="25"/>
      <c r="BD908" s="25"/>
    </row>
    <row r="909">
      <c r="A909" s="25"/>
      <c r="B909" s="25"/>
      <c r="C909" s="25"/>
      <c r="D909" s="25"/>
      <c r="E909" s="25"/>
      <c r="F909" s="25"/>
      <c r="G909" s="25"/>
      <c r="H909" s="25"/>
      <c r="I909" s="25"/>
      <c r="J909" s="25"/>
      <c r="K909" s="25"/>
      <c r="L909" s="25"/>
      <c r="M909" s="24"/>
      <c r="N909" s="24"/>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4"/>
      <c r="BC909" s="25"/>
      <c r="BD909" s="25"/>
    </row>
    <row r="910">
      <c r="A910" s="25"/>
      <c r="B910" s="25"/>
      <c r="C910" s="25"/>
      <c r="D910" s="25"/>
      <c r="E910" s="25"/>
      <c r="F910" s="25"/>
      <c r="G910" s="25"/>
      <c r="H910" s="25"/>
      <c r="I910" s="25"/>
      <c r="J910" s="25"/>
      <c r="K910" s="25"/>
      <c r="L910" s="25"/>
      <c r="M910" s="24"/>
      <c r="N910" s="24"/>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4"/>
      <c r="BC910" s="25"/>
      <c r="BD910" s="25"/>
    </row>
    <row r="911">
      <c r="A911" s="25"/>
      <c r="B911" s="25"/>
      <c r="C911" s="25"/>
      <c r="D911" s="25"/>
      <c r="E911" s="25"/>
      <c r="F911" s="25"/>
      <c r="G911" s="25"/>
      <c r="H911" s="25"/>
      <c r="I911" s="25"/>
      <c r="J911" s="25"/>
      <c r="K911" s="25"/>
      <c r="L911" s="25"/>
      <c r="M911" s="24"/>
      <c r="N911" s="24"/>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4"/>
      <c r="BC911" s="25"/>
      <c r="BD911" s="25"/>
    </row>
    <row r="912">
      <c r="A912" s="25"/>
      <c r="B912" s="25"/>
      <c r="C912" s="25"/>
      <c r="D912" s="25"/>
      <c r="E912" s="25"/>
      <c r="F912" s="25"/>
      <c r="G912" s="25"/>
      <c r="H912" s="25"/>
      <c r="I912" s="25"/>
      <c r="J912" s="25"/>
      <c r="K912" s="25"/>
      <c r="L912" s="25"/>
      <c r="M912" s="24"/>
      <c r="N912" s="24"/>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4"/>
      <c r="BC912" s="25"/>
      <c r="BD912" s="25"/>
    </row>
    <row r="913">
      <c r="A913" s="25"/>
      <c r="B913" s="25"/>
      <c r="C913" s="25"/>
      <c r="D913" s="25"/>
      <c r="E913" s="25"/>
      <c r="F913" s="25"/>
      <c r="G913" s="25"/>
      <c r="H913" s="25"/>
      <c r="I913" s="25"/>
      <c r="J913" s="25"/>
      <c r="K913" s="25"/>
      <c r="L913" s="25"/>
      <c r="M913" s="24"/>
      <c r="N913" s="24"/>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4"/>
      <c r="BC913" s="25"/>
      <c r="BD913" s="25"/>
    </row>
    <row r="914">
      <c r="A914" s="25"/>
      <c r="B914" s="25"/>
      <c r="C914" s="25"/>
      <c r="D914" s="25"/>
      <c r="E914" s="25"/>
      <c r="F914" s="25"/>
      <c r="G914" s="25"/>
      <c r="H914" s="25"/>
      <c r="I914" s="25"/>
      <c r="J914" s="25"/>
      <c r="K914" s="25"/>
      <c r="L914" s="25"/>
      <c r="M914" s="24"/>
      <c r="N914" s="24"/>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4"/>
      <c r="BC914" s="25"/>
      <c r="BD914" s="25"/>
    </row>
    <row r="915">
      <c r="A915" s="25"/>
      <c r="B915" s="25"/>
      <c r="C915" s="25"/>
      <c r="D915" s="25"/>
      <c r="E915" s="25"/>
      <c r="F915" s="25"/>
      <c r="G915" s="25"/>
      <c r="H915" s="25"/>
      <c r="I915" s="25"/>
      <c r="J915" s="25"/>
      <c r="K915" s="25"/>
      <c r="L915" s="25"/>
      <c r="M915" s="24"/>
      <c r="N915" s="24"/>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4"/>
      <c r="BC915" s="25"/>
      <c r="BD915" s="25"/>
    </row>
    <row r="916">
      <c r="A916" s="25"/>
      <c r="B916" s="25"/>
      <c r="C916" s="25"/>
      <c r="D916" s="25"/>
      <c r="E916" s="25"/>
      <c r="F916" s="25"/>
      <c r="G916" s="25"/>
      <c r="H916" s="25"/>
      <c r="I916" s="25"/>
      <c r="J916" s="25"/>
      <c r="K916" s="25"/>
      <c r="L916" s="25"/>
      <c r="M916" s="24"/>
      <c r="N916" s="24"/>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4"/>
      <c r="BC916" s="25"/>
      <c r="BD916" s="25"/>
    </row>
    <row r="917">
      <c r="A917" s="25"/>
      <c r="B917" s="25"/>
      <c r="C917" s="25"/>
      <c r="D917" s="25"/>
      <c r="E917" s="25"/>
      <c r="F917" s="25"/>
      <c r="G917" s="25"/>
      <c r="H917" s="25"/>
      <c r="I917" s="25"/>
      <c r="J917" s="25"/>
      <c r="K917" s="25"/>
      <c r="L917" s="25"/>
      <c r="M917" s="24"/>
      <c r="N917" s="24"/>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4"/>
      <c r="BC917" s="25"/>
      <c r="BD917" s="25"/>
    </row>
    <row r="918">
      <c r="A918" s="25"/>
      <c r="B918" s="25"/>
      <c r="C918" s="25"/>
      <c r="D918" s="25"/>
      <c r="E918" s="25"/>
      <c r="F918" s="25"/>
      <c r="G918" s="25"/>
      <c r="H918" s="25"/>
      <c r="I918" s="25"/>
      <c r="J918" s="25"/>
      <c r="K918" s="25"/>
      <c r="L918" s="25"/>
      <c r="M918" s="24"/>
      <c r="N918" s="24"/>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4"/>
      <c r="BC918" s="25"/>
      <c r="BD918" s="25"/>
    </row>
    <row r="919">
      <c r="A919" s="25"/>
      <c r="B919" s="25"/>
      <c r="C919" s="25"/>
      <c r="D919" s="25"/>
      <c r="E919" s="25"/>
      <c r="F919" s="25"/>
      <c r="G919" s="25"/>
      <c r="H919" s="25"/>
      <c r="I919" s="25"/>
      <c r="J919" s="25"/>
      <c r="K919" s="25"/>
      <c r="L919" s="25"/>
      <c r="M919" s="24"/>
      <c r="N919" s="24"/>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4"/>
      <c r="BC919" s="25"/>
      <c r="BD919" s="25"/>
    </row>
    <row r="920">
      <c r="A920" s="25"/>
      <c r="B920" s="25"/>
      <c r="C920" s="25"/>
      <c r="D920" s="25"/>
      <c r="E920" s="25"/>
      <c r="F920" s="25"/>
      <c r="G920" s="25"/>
      <c r="H920" s="25"/>
      <c r="I920" s="25"/>
      <c r="J920" s="25"/>
      <c r="K920" s="25"/>
      <c r="L920" s="25"/>
      <c r="M920" s="24"/>
      <c r="N920" s="24"/>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4"/>
      <c r="BC920" s="25"/>
      <c r="BD920" s="25"/>
    </row>
    <row r="921">
      <c r="A921" s="25"/>
      <c r="B921" s="25"/>
      <c r="C921" s="25"/>
      <c r="D921" s="25"/>
      <c r="E921" s="25"/>
      <c r="F921" s="25"/>
      <c r="G921" s="25"/>
      <c r="H921" s="25"/>
      <c r="I921" s="25"/>
      <c r="J921" s="25"/>
      <c r="K921" s="25"/>
      <c r="L921" s="25"/>
      <c r="M921" s="24"/>
      <c r="N921" s="24"/>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4"/>
      <c r="BC921" s="25"/>
      <c r="BD921" s="25"/>
    </row>
    <row r="922">
      <c r="A922" s="25"/>
      <c r="B922" s="25"/>
      <c r="C922" s="25"/>
      <c r="D922" s="25"/>
      <c r="E922" s="25"/>
      <c r="F922" s="25"/>
      <c r="G922" s="25"/>
      <c r="H922" s="25"/>
      <c r="I922" s="25"/>
      <c r="J922" s="25"/>
      <c r="K922" s="25"/>
      <c r="L922" s="25"/>
      <c r="M922" s="24"/>
      <c r="N922" s="24"/>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4"/>
      <c r="BC922" s="25"/>
      <c r="BD922" s="25"/>
    </row>
    <row r="923">
      <c r="A923" s="25"/>
      <c r="B923" s="25"/>
      <c r="C923" s="25"/>
      <c r="D923" s="25"/>
      <c r="E923" s="25"/>
      <c r="F923" s="25"/>
      <c r="G923" s="25"/>
      <c r="H923" s="25"/>
      <c r="I923" s="25"/>
      <c r="J923" s="25"/>
      <c r="K923" s="25"/>
      <c r="L923" s="25"/>
      <c r="M923" s="24"/>
      <c r="N923" s="24"/>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4"/>
      <c r="BC923" s="25"/>
      <c r="BD923" s="25"/>
    </row>
    <row r="924">
      <c r="A924" s="25"/>
      <c r="B924" s="25"/>
      <c r="C924" s="25"/>
      <c r="D924" s="25"/>
      <c r="E924" s="25"/>
      <c r="F924" s="25"/>
      <c r="G924" s="25"/>
      <c r="H924" s="25"/>
      <c r="I924" s="25"/>
      <c r="J924" s="25"/>
      <c r="K924" s="25"/>
      <c r="L924" s="25"/>
      <c r="M924" s="24"/>
      <c r="N924" s="24"/>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4"/>
      <c r="BC924" s="25"/>
      <c r="BD924" s="25"/>
    </row>
    <row r="925">
      <c r="A925" s="25"/>
      <c r="B925" s="25"/>
      <c r="C925" s="25"/>
      <c r="D925" s="25"/>
      <c r="E925" s="25"/>
      <c r="F925" s="25"/>
      <c r="G925" s="25"/>
      <c r="H925" s="25"/>
      <c r="I925" s="25"/>
      <c r="J925" s="25"/>
      <c r="K925" s="25"/>
      <c r="L925" s="25"/>
      <c r="M925" s="24"/>
      <c r="N925" s="24"/>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4"/>
      <c r="BC925" s="25"/>
      <c r="BD925" s="25"/>
    </row>
    <row r="926">
      <c r="A926" s="25"/>
      <c r="B926" s="25"/>
      <c r="C926" s="25"/>
      <c r="D926" s="25"/>
      <c r="E926" s="25"/>
      <c r="F926" s="25"/>
      <c r="G926" s="25"/>
      <c r="H926" s="25"/>
      <c r="I926" s="25"/>
      <c r="J926" s="25"/>
      <c r="K926" s="25"/>
      <c r="L926" s="25"/>
      <c r="M926" s="24"/>
      <c r="N926" s="24"/>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4"/>
      <c r="BC926" s="25"/>
      <c r="BD926" s="25"/>
    </row>
    <row r="927">
      <c r="A927" s="25"/>
      <c r="B927" s="25"/>
      <c r="C927" s="25"/>
      <c r="D927" s="25"/>
      <c r="E927" s="25"/>
      <c r="F927" s="25"/>
      <c r="G927" s="25"/>
      <c r="H927" s="25"/>
      <c r="I927" s="25"/>
      <c r="J927" s="25"/>
      <c r="K927" s="25"/>
      <c r="L927" s="25"/>
      <c r="M927" s="24"/>
      <c r="N927" s="24"/>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4"/>
      <c r="BC927" s="25"/>
      <c r="BD927" s="25"/>
    </row>
    <row r="928">
      <c r="A928" s="25"/>
      <c r="B928" s="25"/>
      <c r="C928" s="25"/>
      <c r="D928" s="25"/>
      <c r="E928" s="25"/>
      <c r="F928" s="25"/>
      <c r="G928" s="25"/>
      <c r="H928" s="25"/>
      <c r="I928" s="25"/>
      <c r="J928" s="25"/>
      <c r="K928" s="25"/>
      <c r="L928" s="25"/>
      <c r="M928" s="24"/>
      <c r="N928" s="24"/>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4"/>
      <c r="BC928" s="25"/>
      <c r="BD928" s="25"/>
    </row>
    <row r="929">
      <c r="A929" s="25"/>
      <c r="B929" s="25"/>
      <c r="C929" s="25"/>
      <c r="D929" s="25"/>
      <c r="E929" s="25"/>
      <c r="F929" s="25"/>
      <c r="G929" s="25"/>
      <c r="H929" s="25"/>
      <c r="I929" s="25"/>
      <c r="J929" s="25"/>
      <c r="K929" s="25"/>
      <c r="L929" s="25"/>
      <c r="M929" s="24"/>
      <c r="N929" s="24"/>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4"/>
      <c r="BC929" s="25"/>
      <c r="BD929" s="25"/>
    </row>
    <row r="930">
      <c r="A930" s="25"/>
      <c r="B930" s="25"/>
      <c r="C930" s="25"/>
      <c r="D930" s="25"/>
      <c r="E930" s="25"/>
      <c r="F930" s="25"/>
      <c r="G930" s="25"/>
      <c r="H930" s="25"/>
      <c r="I930" s="25"/>
      <c r="J930" s="25"/>
      <c r="K930" s="25"/>
      <c r="L930" s="25"/>
      <c r="M930" s="24"/>
      <c r="N930" s="24"/>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4"/>
      <c r="BC930" s="25"/>
      <c r="BD930" s="25"/>
    </row>
    <row r="931">
      <c r="A931" s="25"/>
      <c r="B931" s="25"/>
      <c r="C931" s="25"/>
      <c r="D931" s="25"/>
      <c r="E931" s="25"/>
      <c r="F931" s="25"/>
      <c r="G931" s="25"/>
      <c r="H931" s="25"/>
      <c r="I931" s="25"/>
      <c r="J931" s="25"/>
      <c r="K931" s="25"/>
      <c r="L931" s="25"/>
      <c r="M931" s="24"/>
      <c r="N931" s="24"/>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4"/>
      <c r="BC931" s="25"/>
      <c r="BD931" s="25"/>
    </row>
    <row r="932">
      <c r="A932" s="25"/>
      <c r="B932" s="25"/>
      <c r="C932" s="25"/>
      <c r="D932" s="25"/>
      <c r="E932" s="25"/>
      <c r="F932" s="25"/>
      <c r="G932" s="25"/>
      <c r="H932" s="25"/>
      <c r="I932" s="25"/>
      <c r="J932" s="25"/>
      <c r="K932" s="25"/>
      <c r="L932" s="25"/>
      <c r="M932" s="24"/>
      <c r="N932" s="24"/>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4"/>
      <c r="BC932" s="25"/>
      <c r="BD932" s="25"/>
    </row>
    <row r="933">
      <c r="A933" s="25"/>
      <c r="B933" s="25"/>
      <c r="C933" s="25"/>
      <c r="D933" s="25"/>
      <c r="E933" s="25"/>
      <c r="F933" s="25"/>
      <c r="G933" s="25"/>
      <c r="H933" s="25"/>
      <c r="I933" s="25"/>
      <c r="J933" s="25"/>
      <c r="K933" s="25"/>
      <c r="L933" s="25"/>
      <c r="M933" s="24"/>
      <c r="N933" s="24"/>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4"/>
      <c r="BC933" s="25"/>
      <c r="BD933" s="25"/>
    </row>
    <row r="934">
      <c r="A934" s="25"/>
      <c r="B934" s="25"/>
      <c r="C934" s="25"/>
      <c r="D934" s="25"/>
      <c r="E934" s="25"/>
      <c r="F934" s="25"/>
      <c r="G934" s="25"/>
      <c r="H934" s="25"/>
      <c r="I934" s="25"/>
      <c r="J934" s="25"/>
      <c r="K934" s="25"/>
      <c r="L934" s="25"/>
      <c r="M934" s="24"/>
      <c r="N934" s="24"/>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4"/>
      <c r="BC934" s="25"/>
      <c r="BD934" s="25"/>
    </row>
    <row r="935">
      <c r="A935" s="25"/>
      <c r="B935" s="25"/>
      <c r="C935" s="25"/>
      <c r="D935" s="25"/>
      <c r="E935" s="25"/>
      <c r="F935" s="25"/>
      <c r="G935" s="25"/>
      <c r="H935" s="25"/>
      <c r="I935" s="25"/>
      <c r="J935" s="25"/>
      <c r="K935" s="25"/>
      <c r="L935" s="25"/>
      <c r="M935" s="24"/>
      <c r="N935" s="24"/>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4"/>
      <c r="BC935" s="25"/>
      <c r="BD935" s="25"/>
    </row>
    <row r="936">
      <c r="A936" s="25"/>
      <c r="B936" s="25"/>
      <c r="C936" s="25"/>
      <c r="D936" s="25"/>
      <c r="E936" s="25"/>
      <c r="F936" s="25"/>
      <c r="G936" s="25"/>
      <c r="H936" s="25"/>
      <c r="I936" s="25"/>
      <c r="J936" s="25"/>
      <c r="K936" s="25"/>
      <c r="L936" s="25"/>
      <c r="M936" s="24"/>
      <c r="N936" s="24"/>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4"/>
      <c r="BC936" s="25"/>
      <c r="BD936" s="25"/>
    </row>
    <row r="937">
      <c r="A937" s="25"/>
      <c r="B937" s="25"/>
      <c r="C937" s="25"/>
      <c r="D937" s="25"/>
      <c r="E937" s="25"/>
      <c r="F937" s="25"/>
      <c r="G937" s="25"/>
      <c r="H937" s="25"/>
      <c r="I937" s="25"/>
      <c r="J937" s="25"/>
      <c r="K937" s="25"/>
      <c r="L937" s="25"/>
      <c r="M937" s="24"/>
      <c r="N937" s="24"/>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4"/>
      <c r="BC937" s="25"/>
      <c r="BD937" s="25"/>
    </row>
    <row r="938">
      <c r="A938" s="25"/>
      <c r="B938" s="25"/>
      <c r="C938" s="25"/>
      <c r="D938" s="25"/>
      <c r="E938" s="25"/>
      <c r="F938" s="25"/>
      <c r="G938" s="25"/>
      <c r="H938" s="25"/>
      <c r="I938" s="25"/>
      <c r="J938" s="25"/>
      <c r="K938" s="25"/>
      <c r="L938" s="25"/>
      <c r="M938" s="24"/>
      <c r="N938" s="24"/>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4"/>
      <c r="BC938" s="25"/>
      <c r="BD938" s="25"/>
    </row>
    <row r="939">
      <c r="A939" s="25"/>
      <c r="B939" s="25"/>
      <c r="C939" s="25"/>
      <c r="D939" s="25"/>
      <c r="E939" s="25"/>
      <c r="F939" s="25"/>
      <c r="G939" s="25"/>
      <c r="H939" s="25"/>
      <c r="I939" s="25"/>
      <c r="J939" s="25"/>
      <c r="K939" s="25"/>
      <c r="L939" s="25"/>
      <c r="M939" s="24"/>
      <c r="N939" s="24"/>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4"/>
      <c r="BC939" s="25"/>
      <c r="BD939" s="25"/>
    </row>
    <row r="940">
      <c r="A940" s="25"/>
      <c r="B940" s="25"/>
      <c r="C940" s="25"/>
      <c r="D940" s="25"/>
      <c r="E940" s="25"/>
      <c r="F940" s="25"/>
      <c r="G940" s="25"/>
      <c r="H940" s="25"/>
      <c r="I940" s="25"/>
      <c r="J940" s="25"/>
      <c r="K940" s="25"/>
      <c r="L940" s="25"/>
      <c r="M940" s="24"/>
      <c r="N940" s="24"/>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4"/>
      <c r="BC940" s="25"/>
      <c r="BD940" s="25"/>
    </row>
    <row r="941">
      <c r="A941" s="25"/>
      <c r="B941" s="25"/>
      <c r="C941" s="25"/>
      <c r="D941" s="25"/>
      <c r="E941" s="25"/>
      <c r="F941" s="25"/>
      <c r="G941" s="25"/>
      <c r="H941" s="25"/>
      <c r="I941" s="25"/>
      <c r="J941" s="25"/>
      <c r="K941" s="25"/>
      <c r="L941" s="25"/>
      <c r="M941" s="24"/>
      <c r="N941" s="24"/>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4"/>
      <c r="BC941" s="25"/>
      <c r="BD941" s="25"/>
    </row>
    <row r="942">
      <c r="A942" s="25"/>
      <c r="B942" s="25"/>
      <c r="C942" s="25"/>
      <c r="D942" s="25"/>
      <c r="E942" s="25"/>
      <c r="F942" s="25"/>
      <c r="G942" s="25"/>
      <c r="H942" s="25"/>
      <c r="I942" s="25"/>
      <c r="J942" s="25"/>
      <c r="K942" s="25"/>
      <c r="L942" s="25"/>
      <c r="M942" s="24"/>
      <c r="N942" s="24"/>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4"/>
      <c r="BC942" s="25"/>
      <c r="BD942" s="25"/>
    </row>
    <row r="943">
      <c r="A943" s="25"/>
      <c r="B943" s="25"/>
      <c r="C943" s="25"/>
      <c r="D943" s="25"/>
      <c r="E943" s="25"/>
      <c r="F943" s="25"/>
      <c r="G943" s="25"/>
      <c r="H943" s="25"/>
      <c r="I943" s="25"/>
      <c r="J943" s="25"/>
      <c r="K943" s="25"/>
      <c r="L943" s="25"/>
      <c r="M943" s="24"/>
      <c r="N943" s="24"/>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4"/>
      <c r="BC943" s="25"/>
      <c r="BD943" s="25"/>
    </row>
    <row r="944">
      <c r="A944" s="25"/>
      <c r="B944" s="25"/>
      <c r="C944" s="25"/>
      <c r="D944" s="25"/>
      <c r="E944" s="25"/>
      <c r="F944" s="25"/>
      <c r="G944" s="25"/>
      <c r="H944" s="25"/>
      <c r="I944" s="25"/>
      <c r="J944" s="25"/>
      <c r="K944" s="25"/>
      <c r="L944" s="25"/>
      <c r="M944" s="24"/>
      <c r="N944" s="24"/>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4"/>
      <c r="BC944" s="25"/>
      <c r="BD944" s="25"/>
    </row>
    <row r="945">
      <c r="A945" s="25"/>
      <c r="B945" s="25"/>
      <c r="C945" s="25"/>
      <c r="D945" s="25"/>
      <c r="E945" s="25"/>
      <c r="F945" s="25"/>
      <c r="G945" s="25"/>
      <c r="H945" s="25"/>
      <c r="I945" s="25"/>
      <c r="J945" s="25"/>
      <c r="K945" s="25"/>
      <c r="L945" s="25"/>
      <c r="M945" s="24"/>
      <c r="N945" s="24"/>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4"/>
      <c r="BC945" s="25"/>
      <c r="BD945" s="25"/>
    </row>
    <row r="946">
      <c r="A946" s="25"/>
      <c r="B946" s="25"/>
      <c r="C946" s="25"/>
      <c r="D946" s="25"/>
      <c r="E946" s="25"/>
      <c r="F946" s="25"/>
      <c r="G946" s="25"/>
      <c r="H946" s="25"/>
      <c r="I946" s="25"/>
      <c r="J946" s="25"/>
      <c r="K946" s="25"/>
      <c r="L946" s="25"/>
      <c r="M946" s="24"/>
      <c r="N946" s="24"/>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4"/>
      <c r="BC946" s="25"/>
      <c r="BD946" s="25"/>
    </row>
    <row r="947">
      <c r="A947" s="25"/>
      <c r="B947" s="25"/>
      <c r="C947" s="25"/>
      <c r="D947" s="25"/>
      <c r="E947" s="25"/>
      <c r="F947" s="25"/>
      <c r="G947" s="25"/>
      <c r="H947" s="25"/>
      <c r="I947" s="25"/>
      <c r="J947" s="25"/>
      <c r="K947" s="25"/>
      <c r="L947" s="25"/>
      <c r="M947" s="24"/>
      <c r="N947" s="24"/>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4"/>
      <c r="BC947" s="25"/>
      <c r="BD947" s="25"/>
    </row>
    <row r="948">
      <c r="A948" s="25"/>
      <c r="B948" s="25"/>
      <c r="C948" s="25"/>
      <c r="D948" s="25"/>
      <c r="E948" s="25"/>
      <c r="F948" s="25"/>
      <c r="G948" s="25"/>
      <c r="H948" s="25"/>
      <c r="I948" s="25"/>
      <c r="J948" s="25"/>
      <c r="K948" s="25"/>
      <c r="L948" s="25"/>
      <c r="M948" s="24"/>
      <c r="N948" s="24"/>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4"/>
      <c r="BC948" s="25"/>
      <c r="BD948" s="25"/>
    </row>
    <row r="949">
      <c r="A949" s="25"/>
      <c r="B949" s="25"/>
      <c r="C949" s="25"/>
      <c r="D949" s="25"/>
      <c r="E949" s="25"/>
      <c r="F949" s="25"/>
      <c r="G949" s="25"/>
      <c r="H949" s="25"/>
      <c r="I949" s="25"/>
      <c r="J949" s="25"/>
      <c r="K949" s="25"/>
      <c r="L949" s="25"/>
      <c r="M949" s="24"/>
      <c r="N949" s="24"/>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4"/>
      <c r="BC949" s="25"/>
      <c r="BD949" s="25"/>
    </row>
    <row r="950">
      <c r="A950" s="25"/>
      <c r="B950" s="25"/>
      <c r="C950" s="25"/>
      <c r="D950" s="25"/>
      <c r="E950" s="25"/>
      <c r="F950" s="25"/>
      <c r="G950" s="25"/>
      <c r="H950" s="25"/>
      <c r="I950" s="25"/>
      <c r="J950" s="25"/>
      <c r="K950" s="25"/>
      <c r="L950" s="25"/>
      <c r="M950" s="24"/>
      <c r="N950" s="24"/>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4"/>
      <c r="BC950" s="25"/>
      <c r="BD950" s="25"/>
    </row>
    <row r="951">
      <c r="A951" s="25"/>
      <c r="B951" s="25"/>
      <c r="C951" s="25"/>
      <c r="D951" s="25"/>
      <c r="E951" s="25"/>
      <c r="F951" s="25"/>
      <c r="G951" s="25"/>
      <c r="H951" s="25"/>
      <c r="I951" s="25"/>
      <c r="J951" s="25"/>
      <c r="K951" s="25"/>
      <c r="L951" s="25"/>
      <c r="M951" s="24"/>
      <c r="N951" s="24"/>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4"/>
      <c r="BC951" s="25"/>
      <c r="BD951" s="25"/>
    </row>
    <row r="952">
      <c r="A952" s="25"/>
      <c r="B952" s="25"/>
      <c r="C952" s="25"/>
      <c r="D952" s="25"/>
      <c r="E952" s="25"/>
      <c r="F952" s="25"/>
      <c r="G952" s="25"/>
      <c r="H952" s="25"/>
      <c r="I952" s="25"/>
      <c r="J952" s="25"/>
      <c r="K952" s="25"/>
      <c r="L952" s="25"/>
      <c r="M952" s="24"/>
      <c r="N952" s="24"/>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4"/>
      <c r="BC952" s="25"/>
      <c r="BD952" s="25"/>
    </row>
    <row r="953">
      <c r="A953" s="25"/>
      <c r="B953" s="25"/>
      <c r="C953" s="25"/>
      <c r="D953" s="25"/>
      <c r="E953" s="25"/>
      <c r="F953" s="25"/>
      <c r="G953" s="25"/>
      <c r="H953" s="25"/>
      <c r="I953" s="25"/>
      <c r="J953" s="25"/>
      <c r="K953" s="25"/>
      <c r="L953" s="25"/>
      <c r="M953" s="24"/>
      <c r="N953" s="24"/>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4"/>
      <c r="BC953" s="25"/>
      <c r="BD953" s="25"/>
    </row>
    <row r="954">
      <c r="A954" s="25"/>
      <c r="B954" s="25"/>
      <c r="C954" s="25"/>
      <c r="D954" s="25"/>
      <c r="E954" s="25"/>
      <c r="F954" s="25"/>
      <c r="G954" s="25"/>
      <c r="H954" s="25"/>
      <c r="I954" s="25"/>
      <c r="J954" s="25"/>
      <c r="K954" s="25"/>
      <c r="L954" s="25"/>
      <c r="M954" s="24"/>
      <c r="N954" s="24"/>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4"/>
      <c r="BC954" s="25"/>
      <c r="BD954" s="25"/>
    </row>
    <row r="955">
      <c r="A955" s="25"/>
      <c r="B955" s="25"/>
      <c r="C955" s="25"/>
      <c r="D955" s="25"/>
      <c r="E955" s="25"/>
      <c r="F955" s="25"/>
      <c r="G955" s="25"/>
      <c r="H955" s="25"/>
      <c r="I955" s="25"/>
      <c r="J955" s="25"/>
      <c r="K955" s="25"/>
      <c r="L955" s="25"/>
      <c r="M955" s="24"/>
      <c r="N955" s="24"/>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4"/>
      <c r="BC955" s="25"/>
      <c r="BD955" s="25"/>
    </row>
    <row r="956">
      <c r="A956" s="25"/>
      <c r="B956" s="25"/>
      <c r="C956" s="25"/>
      <c r="D956" s="25"/>
      <c r="E956" s="25"/>
      <c r="F956" s="25"/>
      <c r="G956" s="25"/>
      <c r="H956" s="25"/>
      <c r="I956" s="25"/>
      <c r="J956" s="25"/>
      <c r="K956" s="25"/>
      <c r="L956" s="25"/>
      <c r="M956" s="24"/>
      <c r="N956" s="24"/>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4"/>
      <c r="BC956" s="25"/>
      <c r="BD956" s="25"/>
    </row>
    <row r="957">
      <c r="A957" s="25"/>
      <c r="B957" s="25"/>
      <c r="C957" s="25"/>
      <c r="D957" s="25"/>
      <c r="E957" s="25"/>
      <c r="F957" s="25"/>
      <c r="G957" s="25"/>
      <c r="H957" s="25"/>
      <c r="I957" s="25"/>
      <c r="J957" s="25"/>
      <c r="K957" s="25"/>
      <c r="L957" s="25"/>
      <c r="M957" s="24"/>
      <c r="N957" s="24"/>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4"/>
      <c r="BC957" s="25"/>
      <c r="BD957" s="25"/>
    </row>
    <row r="958">
      <c r="A958" s="25"/>
      <c r="B958" s="25"/>
      <c r="C958" s="25"/>
      <c r="D958" s="25"/>
      <c r="E958" s="25"/>
      <c r="F958" s="25"/>
      <c r="G958" s="25"/>
      <c r="H958" s="25"/>
      <c r="I958" s="25"/>
      <c r="J958" s="25"/>
      <c r="K958" s="25"/>
      <c r="L958" s="25"/>
      <c r="M958" s="24"/>
      <c r="N958" s="24"/>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4"/>
      <c r="BC958" s="25"/>
      <c r="BD958" s="25"/>
    </row>
    <row r="959">
      <c r="A959" s="25"/>
      <c r="B959" s="25"/>
      <c r="C959" s="25"/>
      <c r="D959" s="25"/>
      <c r="E959" s="25"/>
      <c r="F959" s="25"/>
      <c r="G959" s="25"/>
      <c r="H959" s="25"/>
      <c r="I959" s="25"/>
      <c r="J959" s="25"/>
      <c r="K959" s="25"/>
      <c r="L959" s="25"/>
      <c r="M959" s="24"/>
      <c r="N959" s="24"/>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4"/>
      <c r="BC959" s="25"/>
      <c r="BD959" s="25"/>
    </row>
    <row r="960">
      <c r="A960" s="25"/>
      <c r="B960" s="25"/>
      <c r="C960" s="25"/>
      <c r="D960" s="25"/>
      <c r="E960" s="25"/>
      <c r="F960" s="25"/>
      <c r="G960" s="25"/>
      <c r="H960" s="25"/>
      <c r="I960" s="25"/>
      <c r="J960" s="25"/>
      <c r="K960" s="25"/>
      <c r="L960" s="25"/>
      <c r="M960" s="24"/>
      <c r="N960" s="24"/>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4"/>
      <c r="BC960" s="25"/>
      <c r="BD960" s="25"/>
    </row>
    <row r="961">
      <c r="A961" s="25"/>
      <c r="B961" s="25"/>
      <c r="C961" s="25"/>
      <c r="D961" s="25"/>
      <c r="E961" s="25"/>
      <c r="F961" s="25"/>
      <c r="G961" s="25"/>
      <c r="H961" s="25"/>
      <c r="I961" s="25"/>
      <c r="J961" s="25"/>
      <c r="K961" s="25"/>
      <c r="L961" s="25"/>
      <c r="M961" s="24"/>
      <c r="N961" s="24"/>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4"/>
      <c r="BC961" s="25"/>
      <c r="BD961" s="25"/>
    </row>
    <row r="962">
      <c r="A962" s="25"/>
      <c r="B962" s="25"/>
      <c r="C962" s="25"/>
      <c r="D962" s="25"/>
      <c r="E962" s="25"/>
      <c r="F962" s="25"/>
      <c r="G962" s="25"/>
      <c r="H962" s="25"/>
      <c r="I962" s="25"/>
      <c r="J962" s="25"/>
      <c r="K962" s="25"/>
      <c r="L962" s="25"/>
      <c r="M962" s="24"/>
      <c r="N962" s="24"/>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4"/>
      <c r="BC962" s="25"/>
      <c r="BD962" s="25"/>
    </row>
    <row r="963">
      <c r="A963" s="25"/>
      <c r="B963" s="25"/>
      <c r="C963" s="25"/>
      <c r="D963" s="25"/>
      <c r="E963" s="25"/>
      <c r="F963" s="25"/>
      <c r="G963" s="25"/>
      <c r="H963" s="25"/>
      <c r="I963" s="25"/>
      <c r="J963" s="25"/>
      <c r="K963" s="25"/>
      <c r="L963" s="25"/>
      <c r="M963" s="24"/>
      <c r="N963" s="24"/>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4"/>
      <c r="BC963" s="25"/>
      <c r="BD963" s="25"/>
    </row>
    <row r="964">
      <c r="A964" s="25"/>
      <c r="B964" s="25"/>
      <c r="C964" s="25"/>
      <c r="D964" s="25"/>
      <c r="E964" s="25"/>
      <c r="F964" s="25"/>
      <c r="G964" s="25"/>
      <c r="H964" s="25"/>
      <c r="I964" s="25"/>
      <c r="J964" s="25"/>
      <c r="K964" s="25"/>
      <c r="L964" s="25"/>
      <c r="M964" s="24"/>
      <c r="N964" s="24"/>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4"/>
      <c r="BC964" s="25"/>
      <c r="BD964" s="25"/>
    </row>
    <row r="965">
      <c r="A965" s="25"/>
      <c r="B965" s="25"/>
      <c r="C965" s="25"/>
      <c r="D965" s="25"/>
      <c r="E965" s="25"/>
      <c r="F965" s="25"/>
      <c r="G965" s="25"/>
      <c r="H965" s="25"/>
      <c r="I965" s="25"/>
      <c r="J965" s="25"/>
      <c r="K965" s="25"/>
      <c r="L965" s="25"/>
      <c r="M965" s="24"/>
      <c r="N965" s="24"/>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4"/>
      <c r="BC965" s="25"/>
      <c r="BD965" s="25"/>
    </row>
    <row r="966">
      <c r="A966" s="25"/>
      <c r="B966" s="25"/>
      <c r="C966" s="25"/>
      <c r="D966" s="25"/>
      <c r="E966" s="25"/>
      <c r="F966" s="25"/>
      <c r="G966" s="25"/>
      <c r="H966" s="25"/>
      <c r="I966" s="25"/>
      <c r="J966" s="25"/>
      <c r="K966" s="25"/>
      <c r="L966" s="25"/>
      <c r="M966" s="24"/>
      <c r="N966" s="24"/>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4"/>
      <c r="BC966" s="25"/>
      <c r="BD966" s="25"/>
    </row>
    <row r="967">
      <c r="A967" s="25"/>
      <c r="B967" s="25"/>
      <c r="C967" s="25"/>
      <c r="D967" s="25"/>
      <c r="E967" s="25"/>
      <c r="F967" s="25"/>
      <c r="G967" s="25"/>
      <c r="H967" s="25"/>
      <c r="I967" s="25"/>
      <c r="J967" s="25"/>
      <c r="K967" s="25"/>
      <c r="L967" s="25"/>
      <c r="M967" s="24"/>
      <c r="N967" s="24"/>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4"/>
      <c r="BC967" s="25"/>
      <c r="BD967" s="25"/>
    </row>
    <row r="968">
      <c r="A968" s="25"/>
      <c r="B968" s="25"/>
      <c r="C968" s="25"/>
      <c r="D968" s="25"/>
      <c r="E968" s="25"/>
      <c r="F968" s="25"/>
      <c r="G968" s="25"/>
      <c r="H968" s="25"/>
      <c r="I968" s="25"/>
      <c r="J968" s="25"/>
      <c r="K968" s="25"/>
      <c r="L968" s="25"/>
      <c r="M968" s="24"/>
      <c r="N968" s="24"/>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4"/>
      <c r="BC968" s="25"/>
      <c r="BD968" s="25"/>
    </row>
    <row r="969">
      <c r="A969" s="25"/>
      <c r="B969" s="25"/>
      <c r="C969" s="25"/>
      <c r="D969" s="25"/>
      <c r="E969" s="25"/>
      <c r="F969" s="25"/>
      <c r="G969" s="25"/>
      <c r="H969" s="25"/>
      <c r="I969" s="25"/>
      <c r="J969" s="25"/>
      <c r="K969" s="25"/>
      <c r="L969" s="25"/>
      <c r="M969" s="24"/>
      <c r="N969" s="24"/>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4"/>
      <c r="BC969" s="25"/>
      <c r="BD969" s="25"/>
    </row>
    <row r="970">
      <c r="A970" s="25"/>
      <c r="B970" s="25"/>
      <c r="C970" s="25"/>
      <c r="D970" s="25"/>
      <c r="E970" s="25"/>
      <c r="F970" s="25"/>
      <c r="G970" s="25"/>
      <c r="H970" s="25"/>
      <c r="I970" s="25"/>
      <c r="J970" s="25"/>
      <c r="K970" s="25"/>
      <c r="L970" s="25"/>
      <c r="M970" s="24"/>
      <c r="N970" s="24"/>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4"/>
      <c r="BC970" s="25"/>
      <c r="BD970" s="25"/>
    </row>
    <row r="971">
      <c r="A971" s="25"/>
      <c r="B971" s="25"/>
      <c r="C971" s="25"/>
      <c r="D971" s="25"/>
      <c r="E971" s="25"/>
      <c r="F971" s="25"/>
      <c r="G971" s="25"/>
      <c r="H971" s="25"/>
      <c r="I971" s="25"/>
      <c r="J971" s="25"/>
      <c r="K971" s="25"/>
      <c r="L971" s="25"/>
      <c r="M971" s="24"/>
      <c r="N971" s="24"/>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4"/>
      <c r="BC971" s="25"/>
      <c r="BD971" s="25"/>
    </row>
    <row r="972">
      <c r="A972" s="25"/>
      <c r="B972" s="25"/>
      <c r="C972" s="25"/>
      <c r="D972" s="25"/>
      <c r="E972" s="25"/>
      <c r="F972" s="25"/>
      <c r="G972" s="25"/>
      <c r="H972" s="25"/>
      <c r="I972" s="25"/>
      <c r="J972" s="25"/>
      <c r="K972" s="25"/>
      <c r="L972" s="25"/>
      <c r="M972" s="24"/>
      <c r="N972" s="24"/>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4"/>
      <c r="BC972" s="25"/>
      <c r="BD972" s="25"/>
    </row>
    <row r="973">
      <c r="A973" s="25"/>
      <c r="B973" s="25"/>
      <c r="C973" s="25"/>
      <c r="D973" s="25"/>
      <c r="E973" s="25"/>
      <c r="F973" s="25"/>
      <c r="G973" s="25"/>
      <c r="H973" s="25"/>
      <c r="I973" s="25"/>
      <c r="J973" s="25"/>
      <c r="K973" s="25"/>
      <c r="L973" s="25"/>
      <c r="M973" s="24"/>
      <c r="N973" s="24"/>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4"/>
      <c r="BC973" s="25"/>
      <c r="BD973" s="25"/>
    </row>
    <row r="974">
      <c r="A974" s="25"/>
      <c r="B974" s="25"/>
      <c r="C974" s="25"/>
      <c r="D974" s="25"/>
      <c r="E974" s="25"/>
      <c r="F974" s="25"/>
      <c r="G974" s="25"/>
      <c r="H974" s="25"/>
      <c r="I974" s="25"/>
      <c r="J974" s="25"/>
      <c r="K974" s="25"/>
      <c r="L974" s="25"/>
      <c r="M974" s="24"/>
      <c r="N974" s="24"/>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4"/>
      <c r="BC974" s="25"/>
      <c r="BD974" s="25"/>
    </row>
    <row r="975">
      <c r="A975" s="25"/>
      <c r="B975" s="25"/>
      <c r="C975" s="25"/>
      <c r="D975" s="25"/>
      <c r="E975" s="25"/>
      <c r="F975" s="25"/>
      <c r="G975" s="25"/>
      <c r="H975" s="25"/>
      <c r="I975" s="25"/>
      <c r="J975" s="25"/>
      <c r="K975" s="25"/>
      <c r="L975" s="25"/>
      <c r="M975" s="24"/>
      <c r="N975" s="24"/>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4"/>
      <c r="BC975" s="25"/>
      <c r="BD975" s="25"/>
    </row>
    <row r="976">
      <c r="A976" s="25"/>
      <c r="B976" s="25"/>
      <c r="C976" s="25"/>
      <c r="D976" s="25"/>
      <c r="E976" s="25"/>
      <c r="F976" s="25"/>
      <c r="G976" s="25"/>
      <c r="H976" s="25"/>
      <c r="I976" s="25"/>
      <c r="J976" s="25"/>
      <c r="K976" s="25"/>
      <c r="L976" s="25"/>
      <c r="M976" s="24"/>
      <c r="N976" s="24"/>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4"/>
      <c r="BC976" s="25"/>
      <c r="BD976" s="25"/>
    </row>
    <row r="977">
      <c r="A977" s="25"/>
      <c r="B977" s="25"/>
      <c r="C977" s="25"/>
      <c r="D977" s="25"/>
      <c r="E977" s="25"/>
      <c r="F977" s="25"/>
      <c r="G977" s="25"/>
      <c r="H977" s="25"/>
      <c r="I977" s="25"/>
      <c r="J977" s="25"/>
      <c r="K977" s="25"/>
      <c r="L977" s="25"/>
      <c r="M977" s="24"/>
      <c r="N977" s="24"/>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4"/>
      <c r="BC977" s="25"/>
      <c r="BD977" s="25"/>
    </row>
    <row r="978">
      <c r="A978" s="25"/>
      <c r="B978" s="25"/>
      <c r="C978" s="25"/>
      <c r="D978" s="25"/>
      <c r="E978" s="25"/>
      <c r="F978" s="25"/>
      <c r="G978" s="25"/>
      <c r="H978" s="25"/>
      <c r="I978" s="25"/>
      <c r="J978" s="25"/>
      <c r="K978" s="25"/>
      <c r="L978" s="25"/>
      <c r="M978" s="24"/>
      <c r="N978" s="24"/>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4"/>
      <c r="BC978" s="25"/>
      <c r="BD978" s="25"/>
    </row>
    <row r="979">
      <c r="A979" s="25"/>
      <c r="B979" s="25"/>
      <c r="C979" s="25"/>
      <c r="D979" s="25"/>
      <c r="E979" s="25"/>
      <c r="F979" s="25"/>
      <c r="G979" s="25"/>
      <c r="H979" s="25"/>
      <c r="I979" s="25"/>
      <c r="J979" s="25"/>
      <c r="K979" s="25"/>
      <c r="L979" s="25"/>
      <c r="M979" s="24"/>
      <c r="N979" s="24"/>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4"/>
      <c r="BC979" s="25"/>
      <c r="BD979" s="25"/>
    </row>
    <row r="980">
      <c r="A980" s="25"/>
      <c r="B980" s="25"/>
      <c r="C980" s="25"/>
      <c r="D980" s="25"/>
      <c r="E980" s="25"/>
      <c r="F980" s="25"/>
      <c r="G980" s="25"/>
      <c r="H980" s="25"/>
      <c r="I980" s="25"/>
      <c r="J980" s="25"/>
      <c r="K980" s="25"/>
      <c r="L980" s="25"/>
      <c r="M980" s="24"/>
      <c r="N980" s="24"/>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4"/>
      <c r="BC980" s="25"/>
      <c r="BD980" s="25"/>
    </row>
    <row r="981">
      <c r="A981" s="25"/>
      <c r="B981" s="25"/>
      <c r="C981" s="25"/>
      <c r="D981" s="25"/>
      <c r="E981" s="25"/>
      <c r="F981" s="25"/>
      <c r="G981" s="25"/>
      <c r="H981" s="25"/>
      <c r="I981" s="25"/>
      <c r="J981" s="25"/>
      <c r="K981" s="25"/>
      <c r="L981" s="25"/>
      <c r="M981" s="24"/>
      <c r="N981" s="24"/>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4"/>
      <c r="BC981" s="25"/>
      <c r="BD981" s="25"/>
    </row>
    <row r="982">
      <c r="A982" s="25"/>
      <c r="B982" s="25"/>
      <c r="C982" s="25"/>
      <c r="D982" s="25"/>
      <c r="E982" s="25"/>
      <c r="F982" s="25"/>
      <c r="G982" s="25"/>
      <c r="H982" s="25"/>
      <c r="I982" s="25"/>
      <c r="J982" s="25"/>
      <c r="K982" s="25"/>
      <c r="L982" s="25"/>
      <c r="M982" s="24"/>
      <c r="N982" s="24"/>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4"/>
      <c r="BC982" s="25"/>
      <c r="BD982" s="25"/>
    </row>
    <row r="983">
      <c r="A983" s="25"/>
      <c r="B983" s="25"/>
      <c r="C983" s="25"/>
      <c r="D983" s="25"/>
      <c r="E983" s="25"/>
      <c r="F983" s="25"/>
      <c r="G983" s="25"/>
      <c r="H983" s="25"/>
      <c r="I983" s="25"/>
      <c r="J983" s="25"/>
      <c r="K983" s="25"/>
      <c r="L983" s="25"/>
      <c r="M983" s="24"/>
      <c r="N983" s="24"/>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4"/>
      <c r="BC983" s="25"/>
      <c r="BD983" s="25"/>
    </row>
    <row r="984">
      <c r="A984" s="25"/>
      <c r="B984" s="25"/>
      <c r="C984" s="25"/>
      <c r="D984" s="25"/>
      <c r="E984" s="25"/>
      <c r="F984" s="25"/>
      <c r="G984" s="25"/>
      <c r="H984" s="25"/>
      <c r="I984" s="25"/>
      <c r="J984" s="25"/>
      <c r="K984" s="25"/>
      <c r="L984" s="25"/>
      <c r="M984" s="24"/>
      <c r="N984" s="24"/>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4"/>
      <c r="BC984" s="25"/>
      <c r="BD984" s="25"/>
    </row>
    <row r="985">
      <c r="A985" s="25"/>
      <c r="B985" s="25"/>
      <c r="C985" s="25"/>
      <c r="D985" s="25"/>
      <c r="E985" s="25"/>
      <c r="F985" s="25"/>
      <c r="G985" s="25"/>
      <c r="H985" s="25"/>
      <c r="I985" s="25"/>
      <c r="J985" s="25"/>
      <c r="K985" s="25"/>
      <c r="L985" s="25"/>
      <c r="M985" s="24"/>
      <c r="N985" s="24"/>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4"/>
      <c r="BC985" s="25"/>
      <c r="BD985" s="25"/>
    </row>
    <row r="986">
      <c r="A986" s="25"/>
      <c r="B986" s="25"/>
      <c r="C986" s="25"/>
      <c r="D986" s="25"/>
      <c r="E986" s="25"/>
      <c r="F986" s="25"/>
      <c r="G986" s="25"/>
      <c r="H986" s="25"/>
      <c r="I986" s="25"/>
      <c r="J986" s="25"/>
      <c r="K986" s="25"/>
      <c r="L986" s="25"/>
      <c r="M986" s="24"/>
      <c r="N986" s="24"/>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4"/>
      <c r="BC986" s="25"/>
      <c r="BD986" s="25"/>
    </row>
    <row r="987">
      <c r="A987" s="25"/>
      <c r="B987" s="25"/>
      <c r="C987" s="25"/>
      <c r="D987" s="25"/>
      <c r="E987" s="25"/>
      <c r="F987" s="25"/>
      <c r="G987" s="25"/>
      <c r="H987" s="25"/>
      <c r="I987" s="25"/>
      <c r="J987" s="25"/>
      <c r="K987" s="25"/>
      <c r="L987" s="25"/>
      <c r="M987" s="24"/>
      <c r="N987" s="24"/>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4"/>
      <c r="BC987" s="25"/>
      <c r="BD987" s="25"/>
    </row>
    <row r="988">
      <c r="A988" s="25"/>
      <c r="B988" s="25"/>
      <c r="C988" s="25"/>
      <c r="D988" s="25"/>
      <c r="E988" s="25"/>
      <c r="F988" s="25"/>
      <c r="G988" s="25"/>
      <c r="H988" s="25"/>
      <c r="I988" s="25"/>
      <c r="J988" s="25"/>
      <c r="K988" s="25"/>
      <c r="L988" s="25"/>
      <c r="M988" s="24"/>
      <c r="N988" s="24"/>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4"/>
      <c r="BC988" s="25"/>
      <c r="BD988" s="25"/>
    </row>
    <row r="989">
      <c r="A989" s="25"/>
      <c r="B989" s="25"/>
      <c r="C989" s="25"/>
      <c r="D989" s="25"/>
      <c r="E989" s="25"/>
      <c r="F989" s="25"/>
      <c r="G989" s="25"/>
      <c r="H989" s="25"/>
      <c r="I989" s="25"/>
      <c r="J989" s="25"/>
      <c r="K989" s="25"/>
      <c r="L989" s="25"/>
      <c r="M989" s="24"/>
      <c r="N989" s="24"/>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4"/>
      <c r="BC989" s="25"/>
      <c r="BD989" s="25"/>
    </row>
    <row r="990">
      <c r="A990" s="25"/>
      <c r="B990" s="25"/>
      <c r="C990" s="25"/>
      <c r="D990" s="25"/>
      <c r="E990" s="25"/>
      <c r="F990" s="25"/>
      <c r="G990" s="25"/>
      <c r="H990" s="25"/>
      <c r="I990" s="25"/>
      <c r="J990" s="25"/>
      <c r="K990" s="25"/>
      <c r="L990" s="25"/>
      <c r="M990" s="24"/>
      <c r="N990" s="24"/>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4"/>
      <c r="BC990" s="25"/>
      <c r="BD990" s="25"/>
    </row>
    <row r="991">
      <c r="A991" s="25"/>
      <c r="B991" s="25"/>
      <c r="C991" s="25"/>
      <c r="D991" s="25"/>
      <c r="E991" s="25"/>
      <c r="F991" s="25"/>
      <c r="G991" s="25"/>
      <c r="H991" s="25"/>
      <c r="I991" s="25"/>
      <c r="J991" s="25"/>
      <c r="K991" s="25"/>
      <c r="L991" s="25"/>
      <c r="M991" s="24"/>
      <c r="N991" s="24"/>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4"/>
      <c r="BC991" s="25"/>
      <c r="BD991" s="25"/>
    </row>
    <row r="992">
      <c r="A992" s="25"/>
      <c r="B992" s="25"/>
      <c r="C992" s="25"/>
      <c r="D992" s="25"/>
      <c r="E992" s="25"/>
      <c r="F992" s="25"/>
      <c r="G992" s="25"/>
      <c r="H992" s="25"/>
      <c r="I992" s="25"/>
      <c r="J992" s="25"/>
      <c r="K992" s="25"/>
      <c r="L992" s="25"/>
      <c r="M992" s="24"/>
      <c r="N992" s="24"/>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4"/>
      <c r="BC992" s="25"/>
      <c r="BD992" s="25"/>
    </row>
    <row r="993">
      <c r="A993" s="25"/>
      <c r="B993" s="25"/>
      <c r="C993" s="25"/>
      <c r="D993" s="25"/>
      <c r="E993" s="25"/>
      <c r="F993" s="25"/>
      <c r="G993" s="25"/>
      <c r="H993" s="25"/>
      <c r="I993" s="25"/>
      <c r="J993" s="25"/>
      <c r="K993" s="25"/>
      <c r="L993" s="25"/>
      <c r="M993" s="24"/>
      <c r="N993" s="24"/>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4"/>
      <c r="BC993" s="25"/>
      <c r="BD993" s="25"/>
    </row>
    <row r="994">
      <c r="A994" s="25"/>
      <c r="B994" s="25"/>
      <c r="C994" s="25"/>
      <c r="D994" s="25"/>
      <c r="E994" s="25"/>
      <c r="F994" s="25"/>
      <c r="G994" s="25"/>
      <c r="H994" s="25"/>
      <c r="I994" s="25"/>
      <c r="J994" s="25"/>
      <c r="K994" s="25"/>
      <c r="L994" s="25"/>
      <c r="M994" s="24"/>
      <c r="N994" s="24"/>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4"/>
      <c r="BC994" s="25"/>
      <c r="BD994" s="25"/>
    </row>
    <row r="995">
      <c r="A995" s="25"/>
      <c r="B995" s="25"/>
      <c r="C995" s="25"/>
      <c r="D995" s="25"/>
      <c r="E995" s="25"/>
      <c r="F995" s="25"/>
      <c r="G995" s="25"/>
      <c r="H995" s="25"/>
      <c r="I995" s="25"/>
      <c r="J995" s="25"/>
      <c r="K995" s="25"/>
      <c r="L995" s="25"/>
      <c r="M995" s="24"/>
      <c r="N995" s="24"/>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4"/>
      <c r="BC995" s="25"/>
      <c r="BD995" s="25"/>
    </row>
    <row r="996">
      <c r="A996" s="25"/>
      <c r="B996" s="25"/>
      <c r="C996" s="25"/>
      <c r="D996" s="25"/>
      <c r="E996" s="25"/>
      <c r="F996" s="25"/>
      <c r="G996" s="25"/>
      <c r="H996" s="25"/>
      <c r="I996" s="25"/>
      <c r="J996" s="25"/>
      <c r="K996" s="25"/>
      <c r="L996" s="25"/>
      <c r="M996" s="24"/>
      <c r="N996" s="24"/>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4"/>
      <c r="BC996" s="25"/>
      <c r="BD996" s="25"/>
    </row>
    <row r="997">
      <c r="A997" s="25"/>
      <c r="B997" s="25"/>
      <c r="C997" s="25"/>
      <c r="D997" s="25"/>
      <c r="E997" s="25"/>
      <c r="F997" s="25"/>
      <c r="G997" s="25"/>
      <c r="H997" s="25"/>
      <c r="I997" s="25"/>
      <c r="J997" s="25"/>
      <c r="K997" s="25"/>
      <c r="L997" s="25"/>
      <c r="M997" s="24"/>
      <c r="N997" s="24"/>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4"/>
      <c r="BC997" s="25"/>
      <c r="BD997" s="25"/>
    </row>
    <row r="998">
      <c r="A998" s="25"/>
      <c r="B998" s="25"/>
      <c r="C998" s="25"/>
      <c r="D998" s="25"/>
      <c r="E998" s="25"/>
      <c r="F998" s="25"/>
      <c r="G998" s="25"/>
      <c r="H998" s="25"/>
      <c r="I998" s="25"/>
      <c r="J998" s="25"/>
      <c r="K998" s="25"/>
      <c r="L998" s="25"/>
      <c r="M998" s="24"/>
      <c r="N998" s="24"/>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5"/>
      <c r="BB998" s="24"/>
      <c r="BC998" s="25"/>
      <c r="BD998" s="25"/>
    </row>
    <row r="999">
      <c r="A999" s="25"/>
      <c r="B999" s="25"/>
      <c r="C999" s="25"/>
      <c r="D999" s="25"/>
      <c r="E999" s="25"/>
      <c r="F999" s="25"/>
      <c r="G999" s="25"/>
      <c r="H999" s="25"/>
      <c r="I999" s="25"/>
      <c r="J999" s="25"/>
      <c r="K999" s="25"/>
      <c r="L999" s="25"/>
      <c r="M999" s="24"/>
      <c r="N999" s="24"/>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5"/>
      <c r="BB999" s="24"/>
      <c r="BC999" s="25"/>
      <c r="BD999" s="25"/>
    </row>
    <row r="1000">
      <c r="A1000" s="25"/>
      <c r="B1000" s="25"/>
      <c r="C1000" s="25"/>
      <c r="D1000" s="25"/>
      <c r="E1000" s="25"/>
      <c r="F1000" s="25"/>
      <c r="G1000" s="25"/>
      <c r="H1000" s="25"/>
      <c r="I1000" s="25"/>
      <c r="J1000" s="25"/>
      <c r="K1000" s="25"/>
      <c r="L1000" s="25"/>
      <c r="M1000" s="24"/>
      <c r="N1000" s="24"/>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4"/>
      <c r="BC1000" s="25"/>
      <c r="BD1000" s="25"/>
    </row>
  </sheetData>
  <autoFilter ref="$A$1:$BC$115"/>
  <hyperlinks>
    <hyperlink r:id="rId2" ref="AX2"/>
    <hyperlink r:id="rId3" ref="BC2"/>
    <hyperlink r:id="rId4" ref="AX3"/>
    <hyperlink r:id="rId5" ref="AX4"/>
    <hyperlink r:id="rId6" ref="BC4"/>
    <hyperlink r:id="rId7" ref="AX5"/>
    <hyperlink r:id="rId8" ref="AX6"/>
    <hyperlink r:id="rId9" ref="AX7"/>
    <hyperlink r:id="rId10" ref="BC7"/>
    <hyperlink r:id="rId11" ref="BC8"/>
    <hyperlink r:id="rId12" ref="AX9"/>
    <hyperlink r:id="rId13" ref="AX10"/>
    <hyperlink r:id="rId14" ref="AX11"/>
    <hyperlink r:id="rId15" ref="BC11"/>
    <hyperlink r:id="rId16" ref="AX12"/>
    <hyperlink r:id="rId17" ref="BC12"/>
    <hyperlink r:id="rId18" ref="AX14"/>
    <hyperlink r:id="rId19" ref="BC14"/>
    <hyperlink r:id="rId20" ref="AX15"/>
    <hyperlink r:id="rId21" ref="BC15"/>
    <hyperlink r:id="rId22" ref="AX16"/>
    <hyperlink r:id="rId23" ref="BC16"/>
    <hyperlink r:id="rId24" ref="AX17"/>
    <hyperlink r:id="rId25" ref="BC17"/>
    <hyperlink r:id="rId26" ref="AX20"/>
    <hyperlink r:id="rId27" ref="BC20"/>
    <hyperlink r:id="rId28" ref="AX21"/>
    <hyperlink r:id="rId29" ref="BC21"/>
    <hyperlink r:id="rId30" ref="AX22"/>
    <hyperlink r:id="rId31" ref="AX23"/>
    <hyperlink r:id="rId32" ref="BC23"/>
    <hyperlink r:id="rId33" ref="AX24"/>
    <hyperlink r:id="rId34" ref="BC24"/>
    <hyperlink r:id="rId35" ref="AX25"/>
    <hyperlink r:id="rId36" ref="AX26"/>
    <hyperlink r:id="rId37" ref="BC26"/>
    <hyperlink r:id="rId38" ref="AX27"/>
    <hyperlink r:id="rId39" ref="BC27"/>
    <hyperlink r:id="rId40" ref="AX28"/>
    <hyperlink r:id="rId41" ref="AX29"/>
    <hyperlink r:id="rId42" ref="BC29"/>
    <hyperlink r:id="rId43" ref="BC30"/>
    <hyperlink r:id="rId44" ref="BC32"/>
    <hyperlink r:id="rId45" ref="AX33"/>
    <hyperlink r:id="rId46" ref="AX34"/>
    <hyperlink r:id="rId47" ref="BC34"/>
    <hyperlink r:id="rId48" ref="BC36"/>
    <hyperlink r:id="rId49" ref="AX37"/>
    <hyperlink r:id="rId50" ref="BC38"/>
    <hyperlink r:id="rId51" ref="AX39"/>
    <hyperlink r:id="rId52" ref="AX40"/>
    <hyperlink r:id="rId53" ref="BC40"/>
    <hyperlink r:id="rId54" ref="BC41"/>
    <hyperlink r:id="rId55" ref="AX42"/>
    <hyperlink r:id="rId56" ref="BC42"/>
    <hyperlink r:id="rId57" ref="AX43"/>
    <hyperlink r:id="rId58" ref="BC43"/>
    <hyperlink r:id="rId59" ref="BC44"/>
    <hyperlink r:id="rId60" ref="AX45"/>
    <hyperlink r:id="rId61" ref="BC45"/>
    <hyperlink r:id="rId62" ref="AX46"/>
    <hyperlink r:id="rId63" ref="AX47"/>
    <hyperlink r:id="rId64" ref="AX48"/>
    <hyperlink r:id="rId65" ref="AX49"/>
    <hyperlink r:id="rId66" ref="BC49"/>
    <hyperlink r:id="rId67" ref="AX50"/>
    <hyperlink r:id="rId68" ref="AX51"/>
    <hyperlink r:id="rId69" ref="AX52"/>
    <hyperlink r:id="rId70" ref="AX53"/>
    <hyperlink r:id="rId71" ref="BC53"/>
    <hyperlink r:id="rId72" ref="AX54"/>
    <hyperlink r:id="rId73" ref="AX55"/>
    <hyperlink r:id="rId74" ref="AX56"/>
    <hyperlink r:id="rId75" ref="AX57"/>
    <hyperlink r:id="rId76" ref="BC57"/>
    <hyperlink r:id="rId77" ref="AX58"/>
    <hyperlink r:id="rId78" ref="AX59"/>
    <hyperlink r:id="rId79" ref="BC59"/>
    <hyperlink r:id="rId80" ref="BC60"/>
    <hyperlink r:id="rId81" ref="BC61"/>
    <hyperlink r:id="rId82" ref="AX63"/>
    <hyperlink r:id="rId83" ref="BC63"/>
    <hyperlink r:id="rId84" ref="AX64"/>
    <hyperlink r:id="rId85" ref="BC64"/>
    <hyperlink r:id="rId86" ref="AX65"/>
    <hyperlink r:id="rId87" ref="BC65"/>
    <hyperlink r:id="rId88" ref="AX66"/>
    <hyperlink r:id="rId89" ref="BC67"/>
    <hyperlink r:id="rId90" ref="AX68"/>
    <hyperlink r:id="rId91" ref="BC68"/>
    <hyperlink r:id="rId92" ref="AX69"/>
    <hyperlink r:id="rId93" ref="BC69"/>
    <hyperlink r:id="rId94" ref="AX71"/>
    <hyperlink r:id="rId95" ref="AX72"/>
    <hyperlink r:id="rId96" ref="BC72"/>
    <hyperlink r:id="rId97" ref="AX73"/>
    <hyperlink r:id="rId98" ref="AX74"/>
    <hyperlink r:id="rId99" ref="AX75"/>
    <hyperlink r:id="rId100" ref="AX76"/>
    <hyperlink r:id="rId101" ref="BC76"/>
    <hyperlink r:id="rId102" ref="AX77"/>
    <hyperlink r:id="rId103" ref="BC78"/>
    <hyperlink r:id="rId104" ref="AX79"/>
    <hyperlink r:id="rId105" ref="AX80"/>
    <hyperlink r:id="rId106" ref="AX82"/>
    <hyperlink r:id="rId107" ref="AX83"/>
    <hyperlink r:id="rId108" ref="BC83"/>
    <hyperlink r:id="rId109" ref="AX84"/>
    <hyperlink r:id="rId110" ref="BC84"/>
    <hyperlink r:id="rId111" ref="AX85"/>
    <hyperlink r:id="rId112" ref="AX86"/>
    <hyperlink r:id="rId113" ref="BC86"/>
    <hyperlink r:id="rId114" ref="AX87"/>
    <hyperlink r:id="rId115" ref="AX88"/>
    <hyperlink r:id="rId116" ref="BC88"/>
    <hyperlink r:id="rId117" ref="AX89"/>
    <hyperlink r:id="rId118" ref="AX91"/>
    <hyperlink r:id="rId119" ref="BC91"/>
    <hyperlink r:id="rId120" ref="BC92"/>
    <hyperlink r:id="rId121" ref="AX93"/>
    <hyperlink r:id="rId122" ref="AX94"/>
    <hyperlink r:id="rId123" ref="BC94"/>
    <hyperlink r:id="rId124" ref="AX95"/>
    <hyperlink r:id="rId125" ref="BC95"/>
    <hyperlink r:id="rId126" ref="AX96"/>
    <hyperlink r:id="rId127" ref="BC96"/>
    <hyperlink r:id="rId128" ref="AX97"/>
    <hyperlink r:id="rId129" ref="BC97"/>
    <hyperlink r:id="rId130" ref="AX98"/>
    <hyperlink r:id="rId131" ref="AX99"/>
    <hyperlink r:id="rId132" ref="BC99"/>
    <hyperlink r:id="rId133" ref="AX100"/>
    <hyperlink r:id="rId134" ref="AX101"/>
    <hyperlink r:id="rId135" ref="BC101"/>
    <hyperlink r:id="rId136" ref="AX102"/>
    <hyperlink r:id="rId137" ref="AX103"/>
    <hyperlink r:id="rId138" ref="AX104"/>
    <hyperlink r:id="rId139" ref="AX105"/>
    <hyperlink r:id="rId140" ref="BC105"/>
    <hyperlink r:id="rId141" ref="AX106"/>
    <hyperlink r:id="rId142" ref="BC106"/>
    <hyperlink r:id="rId143" ref="AX107"/>
    <hyperlink r:id="rId144" ref="AX108"/>
    <hyperlink r:id="rId145" ref="BC108"/>
    <hyperlink r:id="rId146" ref="AX109"/>
    <hyperlink r:id="rId147" ref="AX110"/>
    <hyperlink r:id="rId148" ref="BC110"/>
    <hyperlink r:id="rId149" ref="AX111"/>
    <hyperlink r:id="rId150" ref="BC111"/>
    <hyperlink r:id="rId151" ref="AX112"/>
    <hyperlink r:id="rId152" ref="BC112"/>
    <hyperlink r:id="rId153" ref="AX113"/>
    <hyperlink r:id="rId154" ref="BC113"/>
    <hyperlink r:id="rId155" ref="AX114"/>
    <hyperlink r:id="rId156" ref="BC114"/>
    <hyperlink r:id="rId157" ref="AX115"/>
    <hyperlink r:id="rId158" ref="BC115"/>
    <hyperlink r:id="rId159" ref="G126"/>
  </hyperlinks>
  <drawing r:id="rId160"/>
  <legacyDrawing r:id="rId161"/>
</worksheet>
</file>